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trlProps/ctrlProp7.xml" ContentType="application/vnd.ms-excel.controlpropertie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showInkAnnotation="0" codeName="ThisWorkbook"/>
  <mc:AlternateContent xmlns:mc="http://schemas.openxmlformats.org/markup-compatibility/2006">
    <mc:Choice Requires="x15">
      <x15ac:absPath xmlns:x15ac="http://schemas.microsoft.com/office/spreadsheetml/2010/11/ac" url="/Users/clairecappaert/Desktop/"/>
    </mc:Choice>
  </mc:AlternateContent>
  <xr:revisionPtr revIDLastSave="0" documentId="8_{46860F69-F5B8-1D4E-84C9-8A2A262306DF}" xr6:coauthVersionLast="47" xr6:coauthVersionMax="47" xr10:uidLastSave="{00000000-0000-0000-0000-000000000000}"/>
  <workbookProtection workbookAlgorithmName="SHA-512" workbookHashValue="IuNh3huCMcX8kLwJYalYJeB0+4HdsCp8t46KUy3xxXYg700agTlmLMmlOrGOlmVHHqABEup2r/HvpGSPC5lahA==" workbookSaltValue="TaP86XFl7RgfaV1N0nh0rw==" workbookSpinCount="100000" lockStructure="1"/>
  <bookViews>
    <workbookView xWindow="0" yWindow="760" windowWidth="29360" windowHeight="16580" tabRatio="958" xr2:uid="{00000000-000D-0000-FFFF-FFFF00000000}"/>
  </bookViews>
  <sheets>
    <sheet name="Intro" sheetId="2" r:id="rId1"/>
    <sheet name="In-Use NT Targets" sheetId="3" r:id="rId2"/>
    <sheet name="Embodied NT Targets" sheetId="23" r:id="rId3"/>
    <sheet name="Aggregator Near Term Targets" sheetId="5" r:id="rId4"/>
    <sheet name="Net-Zero Targets" sheetId="27" r:id="rId5"/>
    <sheet name="Aggregator Net-Zero Targets" sheetId="31" r:id="rId6"/>
    <sheet name="Available Geographies" sheetId="29" r:id="rId7"/>
    <sheet name="Available Building Types" sheetId="30" r:id="rId8"/>
    <sheet name="Calculations" sheetId="6" r:id="rId9"/>
    <sheet name="DropDowns" sheetId="21" state="veryHidden" r:id="rId10"/>
    <sheet name="LookUps" sheetId="15" state="veryHidden" r:id="rId11"/>
    <sheet name="CRREM_1" sheetId="14" state="veryHidden" r:id="rId12"/>
    <sheet name="1 - 1.5C CO2" sheetId="17" state="veryHidden" r:id="rId13"/>
    <sheet name="3 - 1.5C GHGe" sheetId="19" state="veryHidden" r:id="rId14"/>
    <sheet name="Grid EF" sheetId="20" state="veryHidden" r:id="rId15"/>
    <sheet name="Country_Area" sheetId="26" state="veryHidden" r:id="rId16"/>
    <sheet name="Global" sheetId="16" state="veryHidden" r:id="rId17"/>
    <sheet name="Embodied" sheetId="24" state="veryHidden" r:id="rId18"/>
  </sheets>
  <definedNames>
    <definedName name="AreaConvert">Calculations!$C$8</definedName>
    <definedName name="AreaUoM">Calculations!$C$7</definedName>
    <definedName name="bANYregion">DropDowns!$E$29</definedName>
    <definedName name="Base_EmbC">'Embodied NT Targets'!$E$23</definedName>
    <definedName name="Base_InUseC">'In-Use NT Targets'!$E$27</definedName>
    <definedName name="Base_m2_Emb">'Embodied NT Targets'!$E$25</definedName>
    <definedName name="Base_m2_InUse">'In-Use NT Targets'!$E$29</definedName>
    <definedName name="BaseYr">'In-Use NT Targets'!$C$25</definedName>
    <definedName name="BaseYrEmb">'Embodied NT Targets'!$C$21</definedName>
    <definedName name="bHasRegions">DropDowns!$E$26</definedName>
    <definedName name="bOtherCntry">DropDowns!$E$20</definedName>
    <definedName name="bResidential">DropDowns!$M$6</definedName>
    <definedName name="BuildType">'In-Use NT Targets'!$B$21</definedName>
    <definedName name="BuildTypeEmb">'Embodied NT Targets'!$B$13</definedName>
    <definedName name="bUseDflt">DropDowns!$E$23</definedName>
    <definedName name="CountryAbbr">DropDowns!$E$4</definedName>
    <definedName name="CrntYr" localSheetId="5">DropDowns!#REF!</definedName>
    <definedName name="CrntYr">DropDowns!#REF!</definedName>
    <definedName name="DeltaM2">Calculations!$H$11</definedName>
    <definedName name="DeltaM2_Emb">Calculations!$M$11</definedName>
    <definedName name="DeltaYrs">Calculations!$H$10</definedName>
    <definedName name="DeltaYrs_Emb">Calculations!$M$10</definedName>
    <definedName name="Disclaimer">Intro!$B$31</definedName>
    <definedName name="Google_Sheet_Link_1475867537" hidden="1">Terms</definedName>
    <definedName name="Google_Sheet_Link_1579327883" hidden="1">Terms</definedName>
    <definedName name="Google_Sheet_Link_1866479812" hidden="1">Disclaimer</definedName>
    <definedName name="Google_Sheet_Link_634278020" hidden="1">Disclaimer</definedName>
    <definedName name="lbl_NA">DropDowns!$F$16</definedName>
    <definedName name="lbl_NoRegion">DropDowns!$F$17</definedName>
    <definedName name="lblDraft">Intro!$M$22</definedName>
    <definedName name="lst_LT_TgtYr">DropDowns!$J$4:$J$20</definedName>
    <definedName name="lst_NT_TgtYr">DropDowns!$I$4:$I$11</definedName>
    <definedName name="lstAfri">'Available Geographies'!$B$4:$C$4</definedName>
    <definedName name="lstAmer">'Available Geographies'!$D$4:$E$8</definedName>
    <definedName name="lstAreaFctrs">DropDowns!$M$24:$Q$28</definedName>
    <definedName name="lstAsia">'Available Geographies'!$F$4:$G$12</definedName>
    <definedName name="lstBaseYear">DropDowns!$H$4:$H$14</definedName>
    <definedName name="lstBuildingType">DropDowns!$M$10:$N$21</definedName>
    <definedName name="lstEmbod_Appr">DropDowns!$P$3:$P$4</definedName>
    <definedName name="lstEmbodTypes">DropDowns!$R$18:$S$21</definedName>
    <definedName name="lstEuro">'Available Geographies'!$H$4:$I$34</definedName>
    <definedName name="lstGlobalTypes">DropDowns!$R$14:$S$15</definedName>
    <definedName name="lstOcea">'Available Geographies'!$J$4:$K$6</definedName>
    <definedName name="lstWorld">DropDowns!$B$10:$C$10</definedName>
    <definedName name="LT_TgtYr_Emb">'Net-Zero Targets'!$C$23</definedName>
    <definedName name="LT_TgtYr_InUse">'Net-Zero Targets'!$C$14</definedName>
    <definedName name="m_fix">Calculations!$I$14</definedName>
    <definedName name="m_fix_Emb">Calculations!$N$14</definedName>
    <definedName name="M2rate">Calculations!$H$12</definedName>
    <definedName name="M2rateEmb">Calculations!$M$12</definedName>
    <definedName name="MassConvert">Calculations!$C$9</definedName>
    <definedName name="MassUoM">Calculations!$C$6</definedName>
    <definedName name="nGeogr">DropDowns!$B$2</definedName>
    <definedName name="_xlnm.Print_Area" localSheetId="3">'Aggregator Near Term Targets'!$A$1:$BT$83</definedName>
    <definedName name="RegionAbbr">DropDowns!$E$9</definedName>
    <definedName name="rngCountry">'In-Use NT Targets'!$B$17</definedName>
    <definedName name="rngRegion">'In-Use NT Targets'!$E$17</definedName>
    <definedName name="rngTitle">Intro!$F$21</definedName>
    <definedName name="rngVersion">Intro!$N$21</definedName>
    <definedName name="strCompany" localSheetId="5">'Net-Zero Targets'!#REF!</definedName>
    <definedName name="strCompany">'Net-Zero Targets'!#REF!</definedName>
    <definedName name="tbl_1_CO2">'1 - 1.5C CO2'!$A$1:$AAT$33</definedName>
    <definedName name="tbl_3_GHG">'3 - 1.5C GHGe'!$A$1:$AAV$35</definedName>
    <definedName name="tbl_Country_Area">Country_Area!$A$1:$EL$33</definedName>
    <definedName name="tbl_Emb_Area">Embodied!$B$14:$AG$18</definedName>
    <definedName name="tbl_Emb_SpecCO2">Embodied!$B$2:$AG$6</definedName>
    <definedName name="tbl_EU_EF">'Grid EF'!$A$2:$AE$33</definedName>
    <definedName name="tbl_GlobalData">Global!$A$6:$E$36</definedName>
    <definedName name="tbl_NonEU_EF">'Grid EF'!$A$36:$P$67</definedName>
    <definedName name="tbl_RegionSector">LookUps!$E$6:$AI$17</definedName>
    <definedName name="tblAustralia">'Available Geographies'!$M$4:$O$10</definedName>
    <definedName name="tblContinents">DropDowns!$B$3:$C$7</definedName>
    <definedName name="tblCountries">'Available Geographies'!$B$3:$K$34</definedName>
    <definedName name="tblUSA">'Available Geographies'!$M$13:$N$28</definedName>
    <definedName name="Terms">Intro!$B$26</definedName>
    <definedName name="Tgt_EmbC_abs">Calculations!$D$52</definedName>
    <definedName name="Tgt_EmbC_int">Calculations!$D$51</definedName>
    <definedName name="Tgt_InUseC_abs">Calculations!$D$27</definedName>
    <definedName name="Tgt_InUseC_int">Calculations!$D$26</definedName>
    <definedName name="Tgt_m2_Emb">'Embodied NT Targets'!$E$30</definedName>
    <definedName name="Tgt_m2_InUse">'In-Use NT Targets'!$E$34</definedName>
    <definedName name="TgtYr">'In-Use NT Targets'!$C$33</definedName>
    <definedName name="TgtYrEmb">'Embodied NT Targets'!$C$29</definedName>
    <definedName name="use_AbsContr">Calculations!$S$5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7" l="1"/>
  <c r="B39" i="23"/>
  <c r="J34" i="5"/>
  <c r="D26" i="5"/>
  <c r="E22" i="5"/>
  <c r="D22" i="5"/>
  <c r="G53" i="31" l="1"/>
  <c r="E53" i="31"/>
  <c r="D55" i="5"/>
  <c r="H82" i="5" l="1"/>
  <c r="D82" i="5"/>
  <c r="H55" i="5"/>
  <c r="I55" i="5" s="1"/>
  <c r="J55" i="5" s="1"/>
  <c r="G55" i="5"/>
  <c r="E55" i="5"/>
  <c r="G79" i="31"/>
  <c r="E79" i="31"/>
  <c r="G58" i="31"/>
  <c r="G57" i="31"/>
  <c r="G32" i="31"/>
  <c r="G31" i="31"/>
  <c r="D5" i="31"/>
  <c r="E4" i="31"/>
  <c r="D2" i="31"/>
  <c r="H53" i="31" l="1"/>
  <c r="H79" i="31"/>
  <c r="F55" i="5"/>
  <c r="K55" i="5" s="1"/>
  <c r="W11" i="21" l="1"/>
  <c r="E3" i="21"/>
  <c r="D5" i="6" s="1"/>
  <c r="E8" i="21"/>
  <c r="E29" i="21" s="1"/>
  <c r="E20" i="21"/>
  <c r="E23" i="21" s="1"/>
  <c r="D23" i="27"/>
  <c r="D14" i="27"/>
  <c r="N11" i="21"/>
  <c r="N10" i="21"/>
  <c r="M11" i="21"/>
  <c r="M10" i="21"/>
  <c r="F25" i="27"/>
  <c r="F16" i="27"/>
  <c r="E33" i="5"/>
  <c r="E60" i="5"/>
  <c r="H60" i="5"/>
  <c r="D12" i="15"/>
  <c r="D1" i="16"/>
  <c r="E1" i="16"/>
  <c r="A12" i="15"/>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F19" i="24"/>
  <c r="E19" i="24"/>
  <c r="D19" i="24"/>
  <c r="C19" i="24"/>
  <c r="R6" i="6"/>
  <c r="C55" i="6" s="1"/>
  <c r="C9" i="6"/>
  <c r="E23" i="23" s="1"/>
  <c r="D43" i="6"/>
  <c r="K43" i="6"/>
  <c r="L43" i="6" s="1"/>
  <c r="F43" i="6"/>
  <c r="S5" i="6"/>
  <c r="C8" i="6"/>
  <c r="E29" i="3" s="1"/>
  <c r="D16" i="15"/>
  <c r="P16" i="15" s="1"/>
  <c r="U49" i="6" s="1"/>
  <c r="C43" i="6"/>
  <c r="D17" i="15"/>
  <c r="F17" i="15" s="1"/>
  <c r="K44" i="6" s="1"/>
  <c r="M5" i="6"/>
  <c r="M8" i="6" s="1"/>
  <c r="M10" i="6" s="1"/>
  <c r="D49" i="23"/>
  <c r="K62" i="6"/>
  <c r="J62" i="6"/>
  <c r="K61" i="6"/>
  <c r="J61" i="6"/>
  <c r="E62" i="6"/>
  <c r="E61" i="6"/>
  <c r="B59" i="6"/>
  <c r="G38" i="23"/>
  <c r="B67" i="6"/>
  <c r="B61" i="6" s="1"/>
  <c r="F38" i="23"/>
  <c r="D53" i="3"/>
  <c r="L3" i="21"/>
  <c r="E4" i="15" s="1"/>
  <c r="D5" i="5"/>
  <c r="D18" i="6"/>
  <c r="C18" i="6"/>
  <c r="K18" i="6"/>
  <c r="H5" i="6"/>
  <c r="H8" i="6" s="1"/>
  <c r="H10" i="6" s="1"/>
  <c r="E38" i="23"/>
  <c r="N28" i="21"/>
  <c r="D27" i="23"/>
  <c r="I7" i="6"/>
  <c r="N7" i="6"/>
  <c r="E25" i="27"/>
  <c r="E16" i="27"/>
  <c r="C21" i="27"/>
  <c r="C12" i="27"/>
  <c r="E31" i="31" s="1"/>
  <c r="D5" i="27"/>
  <c r="C3" i="27"/>
  <c r="E32" i="6"/>
  <c r="A14" i="15"/>
  <c r="A13" i="15"/>
  <c r="EK33" i="26"/>
  <c r="EJ33" i="26"/>
  <c r="EI33" i="26"/>
  <c r="EH33" i="26"/>
  <c r="EG33" i="26"/>
  <c r="EF33" i="26"/>
  <c r="EE33" i="26"/>
  <c r="ED33" i="26"/>
  <c r="EC33" i="26"/>
  <c r="EB33" i="26"/>
  <c r="EA33" i="26"/>
  <c r="DZ33" i="26"/>
  <c r="DY33" i="26"/>
  <c r="DX33" i="26"/>
  <c r="EK32" i="26"/>
  <c r="EJ32" i="26"/>
  <c r="EI32" i="26"/>
  <c r="EH32" i="26"/>
  <c r="EG32" i="26"/>
  <c r="EF32" i="26"/>
  <c r="EE32" i="26"/>
  <c r="ED32" i="26"/>
  <c r="EC32" i="26"/>
  <c r="EB32" i="26"/>
  <c r="EA32" i="26"/>
  <c r="DZ32" i="26"/>
  <c r="DY32" i="26"/>
  <c r="DX32" i="26"/>
  <c r="EK31" i="26"/>
  <c r="EJ31" i="26"/>
  <c r="EI31" i="26"/>
  <c r="EH31" i="26"/>
  <c r="EG31" i="26"/>
  <c r="EF31" i="26"/>
  <c r="EE31" i="26"/>
  <c r="ED31" i="26"/>
  <c r="EC31" i="26"/>
  <c r="EB31" i="26"/>
  <c r="EA31" i="26"/>
  <c r="DZ31" i="26"/>
  <c r="DY31" i="26"/>
  <c r="DX31" i="26"/>
  <c r="EK30" i="26"/>
  <c r="EJ30" i="26"/>
  <c r="EI30" i="26"/>
  <c r="EH30" i="26"/>
  <c r="EG30" i="26"/>
  <c r="EF30" i="26"/>
  <c r="EE30" i="26"/>
  <c r="ED30" i="26"/>
  <c r="EC30" i="26"/>
  <c r="EB30" i="26"/>
  <c r="EA30" i="26"/>
  <c r="DZ30" i="26"/>
  <c r="DY30" i="26"/>
  <c r="DX30" i="26"/>
  <c r="EK29" i="26"/>
  <c r="EJ29" i="26"/>
  <c r="EI29" i="26"/>
  <c r="EH29" i="26"/>
  <c r="EG29" i="26"/>
  <c r="EF29" i="26"/>
  <c r="EE29" i="26"/>
  <c r="ED29" i="26"/>
  <c r="EC29" i="26"/>
  <c r="EB29" i="26"/>
  <c r="EA29" i="26"/>
  <c r="DZ29" i="26"/>
  <c r="DY29" i="26"/>
  <c r="DX29" i="26"/>
  <c r="EK28" i="26"/>
  <c r="EJ28" i="26"/>
  <c r="EI28" i="26"/>
  <c r="EH28" i="26"/>
  <c r="EG28" i="26"/>
  <c r="EF28" i="26"/>
  <c r="EE28" i="26"/>
  <c r="ED28" i="26"/>
  <c r="EC28" i="26"/>
  <c r="EB28" i="26"/>
  <c r="EA28" i="26"/>
  <c r="DZ28" i="26"/>
  <c r="DY28" i="26"/>
  <c r="DX28" i="26"/>
  <c r="EK27" i="26"/>
  <c r="EJ27" i="26"/>
  <c r="EI27" i="26"/>
  <c r="EH27" i="26"/>
  <c r="EG27" i="26"/>
  <c r="EF27" i="26"/>
  <c r="EE27" i="26"/>
  <c r="ED27" i="26"/>
  <c r="EC27" i="26"/>
  <c r="EB27" i="26"/>
  <c r="EA27" i="26"/>
  <c r="DZ27" i="26"/>
  <c r="DY27" i="26"/>
  <c r="DX27" i="26"/>
  <c r="EK26" i="26"/>
  <c r="EJ26" i="26"/>
  <c r="EI26" i="26"/>
  <c r="EH26" i="26"/>
  <c r="EG26" i="26"/>
  <c r="EF26" i="26"/>
  <c r="EE26" i="26"/>
  <c r="ED26" i="26"/>
  <c r="EC26" i="26"/>
  <c r="EB26" i="26"/>
  <c r="EA26" i="26"/>
  <c r="DZ26" i="26"/>
  <c r="DY26" i="26"/>
  <c r="DX26" i="26"/>
  <c r="EK25" i="26"/>
  <c r="EJ25" i="26"/>
  <c r="EI25" i="26"/>
  <c r="EH25" i="26"/>
  <c r="EG25" i="26"/>
  <c r="EF25" i="26"/>
  <c r="EE25" i="26"/>
  <c r="ED25" i="26"/>
  <c r="EC25" i="26"/>
  <c r="EB25" i="26"/>
  <c r="EA25" i="26"/>
  <c r="DZ25" i="26"/>
  <c r="DY25" i="26"/>
  <c r="DX25" i="26"/>
  <c r="EK24" i="26"/>
  <c r="EJ24" i="26"/>
  <c r="EI24" i="26"/>
  <c r="EH24" i="26"/>
  <c r="EG24" i="26"/>
  <c r="EF24" i="26"/>
  <c r="EE24" i="26"/>
  <c r="ED24" i="26"/>
  <c r="EC24" i="26"/>
  <c r="EB24" i="26"/>
  <c r="EA24" i="26"/>
  <c r="DZ24" i="26"/>
  <c r="DY24" i="26"/>
  <c r="DX24" i="26"/>
  <c r="EK23" i="26"/>
  <c r="EJ23" i="26"/>
  <c r="EI23" i="26"/>
  <c r="EH23" i="26"/>
  <c r="EG23" i="26"/>
  <c r="EF23" i="26"/>
  <c r="EE23" i="26"/>
  <c r="ED23" i="26"/>
  <c r="EC23" i="26"/>
  <c r="EB23" i="26"/>
  <c r="EA23" i="26"/>
  <c r="DZ23" i="26"/>
  <c r="DY23" i="26"/>
  <c r="DX23" i="26"/>
  <c r="EK22" i="26"/>
  <c r="EJ22" i="26"/>
  <c r="EI22" i="26"/>
  <c r="EH22" i="26"/>
  <c r="EG22" i="26"/>
  <c r="EF22" i="26"/>
  <c r="EE22" i="26"/>
  <c r="ED22" i="26"/>
  <c r="EC22" i="26"/>
  <c r="EB22" i="26"/>
  <c r="EA22" i="26"/>
  <c r="DZ22" i="26"/>
  <c r="DY22" i="26"/>
  <c r="DX22" i="26"/>
  <c r="EK21" i="26"/>
  <c r="EJ21" i="26"/>
  <c r="EI21" i="26"/>
  <c r="EH21" i="26"/>
  <c r="EG21" i="26"/>
  <c r="EF21" i="26"/>
  <c r="EE21" i="26"/>
  <c r="ED21" i="26"/>
  <c r="EC21" i="26"/>
  <c r="EB21" i="26"/>
  <c r="EA21" i="26"/>
  <c r="DZ21" i="26"/>
  <c r="DY21" i="26"/>
  <c r="DX21" i="26"/>
  <c r="EK20" i="26"/>
  <c r="EJ20" i="26"/>
  <c r="EI20" i="26"/>
  <c r="EH20" i="26"/>
  <c r="EG20" i="26"/>
  <c r="EF20" i="26"/>
  <c r="EE20" i="26"/>
  <c r="ED20" i="26"/>
  <c r="EC20" i="26"/>
  <c r="EB20" i="26"/>
  <c r="EA20" i="26"/>
  <c r="DZ20" i="26"/>
  <c r="DY20" i="26"/>
  <c r="DX20" i="26"/>
  <c r="EK19" i="26"/>
  <c r="EJ19" i="26"/>
  <c r="EI19" i="26"/>
  <c r="EH19" i="26"/>
  <c r="EG19" i="26"/>
  <c r="EF19" i="26"/>
  <c r="EE19" i="26"/>
  <c r="ED19" i="26"/>
  <c r="EC19" i="26"/>
  <c r="EB19" i="26"/>
  <c r="EA19" i="26"/>
  <c r="DZ19" i="26"/>
  <c r="DY19" i="26"/>
  <c r="DX19" i="26"/>
  <c r="EK18" i="26"/>
  <c r="EJ18" i="26"/>
  <c r="EI18" i="26"/>
  <c r="EH18" i="26"/>
  <c r="EG18" i="26"/>
  <c r="EF18" i="26"/>
  <c r="EE18" i="26"/>
  <c r="ED18" i="26"/>
  <c r="EC18" i="26"/>
  <c r="EB18" i="26"/>
  <c r="EA18" i="26"/>
  <c r="DZ18" i="26"/>
  <c r="DY18" i="26"/>
  <c r="DX18" i="26"/>
  <c r="EK17" i="26"/>
  <c r="EJ17" i="26"/>
  <c r="EI17" i="26"/>
  <c r="EH17" i="26"/>
  <c r="EG17" i="26"/>
  <c r="EF17" i="26"/>
  <c r="EE17" i="26"/>
  <c r="ED17" i="26"/>
  <c r="EC17" i="26"/>
  <c r="EB17" i="26"/>
  <c r="EA17" i="26"/>
  <c r="DZ17" i="26"/>
  <c r="DY17" i="26"/>
  <c r="DX17" i="26"/>
  <c r="EK16" i="26"/>
  <c r="EJ16" i="26"/>
  <c r="EI16" i="26"/>
  <c r="EH16" i="26"/>
  <c r="EG16" i="26"/>
  <c r="EF16" i="26"/>
  <c r="EE16" i="26"/>
  <c r="ED16" i="26"/>
  <c r="EC16" i="26"/>
  <c r="EB16" i="26"/>
  <c r="EA16" i="26"/>
  <c r="DZ16" i="26"/>
  <c r="DY16" i="26"/>
  <c r="DX16" i="26"/>
  <c r="EK15" i="26"/>
  <c r="EJ15" i="26"/>
  <c r="EI15" i="26"/>
  <c r="EH15" i="26"/>
  <c r="EG15" i="26"/>
  <c r="EF15" i="26"/>
  <c r="EE15" i="26"/>
  <c r="ED15" i="26"/>
  <c r="EC15" i="26"/>
  <c r="EB15" i="26"/>
  <c r="EA15" i="26"/>
  <c r="DZ15" i="26"/>
  <c r="DY15" i="26"/>
  <c r="DX15" i="26"/>
  <c r="EK14" i="26"/>
  <c r="EJ14" i="26"/>
  <c r="EI14" i="26"/>
  <c r="EH14" i="26"/>
  <c r="EG14" i="26"/>
  <c r="EF14" i="26"/>
  <c r="EE14" i="26"/>
  <c r="ED14" i="26"/>
  <c r="EC14" i="26"/>
  <c r="EB14" i="26"/>
  <c r="EA14" i="26"/>
  <c r="DZ14" i="26"/>
  <c r="DY14" i="26"/>
  <c r="DX14" i="26"/>
  <c r="EK13" i="26"/>
  <c r="EJ13" i="26"/>
  <c r="EI13" i="26"/>
  <c r="EH13" i="26"/>
  <c r="EG13" i="26"/>
  <c r="EF13" i="26"/>
  <c r="EE13" i="26"/>
  <c r="ED13" i="26"/>
  <c r="EC13" i="26"/>
  <c r="EB13" i="26"/>
  <c r="EA13" i="26"/>
  <c r="DZ13" i="26"/>
  <c r="DY13" i="26"/>
  <c r="DX13" i="26"/>
  <c r="EK12" i="26"/>
  <c r="EJ12" i="26"/>
  <c r="EI12" i="26"/>
  <c r="EH12" i="26"/>
  <c r="EG12" i="26"/>
  <c r="EF12" i="26"/>
  <c r="EE12" i="26"/>
  <c r="ED12" i="26"/>
  <c r="EC12" i="26"/>
  <c r="EB12" i="26"/>
  <c r="EA12" i="26"/>
  <c r="DZ12" i="26"/>
  <c r="DY12" i="26"/>
  <c r="DX12" i="26"/>
  <c r="EK11" i="26"/>
  <c r="EJ11" i="26"/>
  <c r="EI11" i="26"/>
  <c r="EH11" i="26"/>
  <c r="EG11" i="26"/>
  <c r="EF11" i="26"/>
  <c r="EE11" i="26"/>
  <c r="ED11" i="26"/>
  <c r="EC11" i="26"/>
  <c r="EB11" i="26"/>
  <c r="EA11" i="26"/>
  <c r="DZ11" i="26"/>
  <c r="DY11" i="26"/>
  <c r="DX11" i="26"/>
  <c r="EK10" i="26"/>
  <c r="EJ10" i="26"/>
  <c r="EI10" i="26"/>
  <c r="EH10" i="26"/>
  <c r="EG10" i="26"/>
  <c r="EF10" i="26"/>
  <c r="EE10" i="26"/>
  <c r="ED10" i="26"/>
  <c r="EC10" i="26"/>
  <c r="EB10" i="26"/>
  <c r="EA10" i="26"/>
  <c r="DZ10" i="26"/>
  <c r="DY10" i="26"/>
  <c r="DX10" i="26"/>
  <c r="EK9" i="26"/>
  <c r="EJ9" i="26"/>
  <c r="EI9" i="26"/>
  <c r="EH9" i="26"/>
  <c r="EG9" i="26"/>
  <c r="EF9" i="26"/>
  <c r="EE9" i="26"/>
  <c r="ED9" i="26"/>
  <c r="EC9" i="26"/>
  <c r="EB9" i="26"/>
  <c r="EA9" i="26"/>
  <c r="DZ9" i="26"/>
  <c r="DY9" i="26"/>
  <c r="DX9" i="26"/>
  <c r="EK8" i="26"/>
  <c r="EJ8" i="26"/>
  <c r="EI8" i="26"/>
  <c r="EH8" i="26"/>
  <c r="EG8" i="26"/>
  <c r="EF8" i="26"/>
  <c r="EE8" i="26"/>
  <c r="ED8" i="26"/>
  <c r="EC8" i="26"/>
  <c r="EB8" i="26"/>
  <c r="EA8" i="26"/>
  <c r="DZ8" i="26"/>
  <c r="DY8" i="26"/>
  <c r="DX8" i="26"/>
  <c r="EK7" i="26"/>
  <c r="EJ7" i="26"/>
  <c r="EI7" i="26"/>
  <c r="EH7" i="26"/>
  <c r="EG7" i="26"/>
  <c r="EF7" i="26"/>
  <c r="EE7" i="26"/>
  <c r="ED7" i="26"/>
  <c r="EC7" i="26"/>
  <c r="EB7" i="26"/>
  <c r="EA7" i="26"/>
  <c r="DZ7" i="26"/>
  <c r="DY7" i="26"/>
  <c r="DX7" i="26"/>
  <c r="EK6" i="26"/>
  <c r="EJ6" i="26"/>
  <c r="EI6" i="26"/>
  <c r="EH6" i="26"/>
  <c r="EG6" i="26"/>
  <c r="EF6" i="26"/>
  <c r="EE6" i="26"/>
  <c r="ED6" i="26"/>
  <c r="EC6" i="26"/>
  <c r="EB6" i="26"/>
  <c r="EA6" i="26"/>
  <c r="DZ6" i="26"/>
  <c r="DY6" i="26"/>
  <c r="DX6" i="26"/>
  <c r="EK5" i="26"/>
  <c r="EJ5" i="26"/>
  <c r="EI5" i="26"/>
  <c r="EH5" i="26"/>
  <c r="EG5" i="26"/>
  <c r="EF5" i="26"/>
  <c r="EE5" i="26"/>
  <c r="ED5" i="26"/>
  <c r="EC5" i="26"/>
  <c r="EB5" i="26"/>
  <c r="EA5" i="26"/>
  <c r="DZ5" i="26"/>
  <c r="DY5" i="26"/>
  <c r="DX5" i="26"/>
  <c r="EK4" i="26"/>
  <c r="EJ4" i="26"/>
  <c r="EI4" i="26"/>
  <c r="EH4" i="26"/>
  <c r="EG4" i="26"/>
  <c r="EF4" i="26"/>
  <c r="EE4" i="26"/>
  <c r="ED4" i="26"/>
  <c r="EC4" i="26"/>
  <c r="EB4" i="26"/>
  <c r="EA4" i="26"/>
  <c r="DZ4" i="26"/>
  <c r="DY4" i="26"/>
  <c r="DX4" i="26"/>
  <c r="EK3" i="26"/>
  <c r="EJ3" i="26"/>
  <c r="EI3" i="26"/>
  <c r="EH3" i="26"/>
  <c r="EG3" i="26"/>
  <c r="EF3" i="26"/>
  <c r="EE3" i="26"/>
  <c r="ED3" i="26"/>
  <c r="EC3" i="26"/>
  <c r="EB3" i="26"/>
  <c r="EA3" i="26"/>
  <c r="DZ3" i="26"/>
  <c r="DY3" i="26"/>
  <c r="DX3" i="26"/>
  <c r="A17" i="15"/>
  <c r="A16" i="15"/>
  <c r="A15" i="15"/>
  <c r="A11" i="15"/>
  <c r="A10" i="15"/>
  <c r="A9" i="15"/>
  <c r="A8" i="15"/>
  <c r="A7" i="15"/>
  <c r="BL33" i="26"/>
  <c r="BL32" i="26"/>
  <c r="BL31" i="26"/>
  <c r="BL30" i="26"/>
  <c r="CR30" i="26" s="1"/>
  <c r="BL29" i="26"/>
  <c r="BL28" i="26"/>
  <c r="BL27" i="26"/>
  <c r="BL26" i="26"/>
  <c r="BL25" i="26"/>
  <c r="BL24" i="26"/>
  <c r="BL23" i="26"/>
  <c r="BL22" i="26"/>
  <c r="CR22" i="26" s="1"/>
  <c r="BL21" i="26"/>
  <c r="BL20" i="26"/>
  <c r="BL19" i="26"/>
  <c r="BL18" i="26"/>
  <c r="BL17" i="26"/>
  <c r="BL16" i="26"/>
  <c r="BL15" i="26"/>
  <c r="BL14" i="26"/>
  <c r="CR14" i="26" s="1"/>
  <c r="BL13" i="26"/>
  <c r="BL12" i="26"/>
  <c r="CR12" i="26"/>
  <c r="BL11" i="26"/>
  <c r="CR11" i="26" s="1"/>
  <c r="BL10" i="26"/>
  <c r="BL9" i="26"/>
  <c r="BL8" i="26"/>
  <c r="CR8" i="26" s="1"/>
  <c r="BL7" i="26"/>
  <c r="CR7" i="26" s="1"/>
  <c r="BL6" i="26"/>
  <c r="BL5" i="26"/>
  <c r="BL4" i="26"/>
  <c r="CR4" i="26" s="1"/>
  <c r="BL3" i="26"/>
  <c r="CR3" i="26" s="1"/>
  <c r="AF33" i="26"/>
  <c r="AF32" i="26"/>
  <c r="AF31" i="26"/>
  <c r="AF30" i="26"/>
  <c r="AF29" i="26"/>
  <c r="AF28" i="26"/>
  <c r="AF27" i="26"/>
  <c r="AF26" i="26"/>
  <c r="AF25" i="26"/>
  <c r="AF24" i="26"/>
  <c r="AF23" i="26"/>
  <c r="AF22" i="26"/>
  <c r="AF21" i="26"/>
  <c r="AF20" i="26"/>
  <c r="AF19" i="26"/>
  <c r="AF18" i="26"/>
  <c r="AF17" i="26"/>
  <c r="AF16" i="26"/>
  <c r="AF15" i="26"/>
  <c r="AF14" i="26"/>
  <c r="AF13" i="26"/>
  <c r="AF12" i="26"/>
  <c r="AF11" i="26"/>
  <c r="AF10" i="26"/>
  <c r="CR10" i="26" s="1"/>
  <c r="AF9" i="26"/>
  <c r="AF8" i="26"/>
  <c r="AF7" i="26"/>
  <c r="AF6" i="26"/>
  <c r="AF5" i="26"/>
  <c r="AF4" i="26"/>
  <c r="AF3" i="26"/>
  <c r="CQ33" i="26"/>
  <c r="CP33" i="26"/>
  <c r="CO33" i="26"/>
  <c r="CN33" i="26"/>
  <c r="CM33" i="26"/>
  <c r="CL33" i="26"/>
  <c r="CK33" i="26"/>
  <c r="CJ33" i="26"/>
  <c r="CI33" i="26"/>
  <c r="CH33" i="26"/>
  <c r="CG33" i="26"/>
  <c r="CF33" i="26"/>
  <c r="CE33" i="26"/>
  <c r="CD33" i="26"/>
  <c r="CC33" i="26"/>
  <c r="CB33" i="26"/>
  <c r="CA33" i="26"/>
  <c r="BZ33" i="26"/>
  <c r="BY33" i="26"/>
  <c r="BX33" i="26"/>
  <c r="BW33" i="26"/>
  <c r="BV33" i="26"/>
  <c r="BU33" i="26"/>
  <c r="BT33" i="26"/>
  <c r="BS33" i="26"/>
  <c r="BR33" i="26"/>
  <c r="BQ33" i="26"/>
  <c r="BP33" i="26"/>
  <c r="BO33" i="26"/>
  <c r="BN33" i="26"/>
  <c r="CQ32" i="26"/>
  <c r="CP32" i="26"/>
  <c r="CO32" i="26"/>
  <c r="CN32" i="26"/>
  <c r="CM32" i="26"/>
  <c r="CL32" i="26"/>
  <c r="CK32" i="26"/>
  <c r="CJ32" i="26"/>
  <c r="CI32" i="26"/>
  <c r="CH32" i="26"/>
  <c r="CG32" i="26"/>
  <c r="CF32" i="26"/>
  <c r="CE32" i="26"/>
  <c r="CD32" i="26"/>
  <c r="CC32" i="26"/>
  <c r="CB32" i="26"/>
  <c r="CA32" i="26"/>
  <c r="BZ32" i="26"/>
  <c r="BY32" i="26"/>
  <c r="BX32" i="26"/>
  <c r="BW32" i="26"/>
  <c r="BV32" i="26"/>
  <c r="BU32" i="26"/>
  <c r="BT32" i="26"/>
  <c r="BS32" i="26"/>
  <c r="BR32" i="26"/>
  <c r="BQ32" i="26"/>
  <c r="BP32" i="26"/>
  <c r="BO32" i="26"/>
  <c r="BN32" i="26"/>
  <c r="CQ31" i="26"/>
  <c r="CP31" i="26"/>
  <c r="CO31" i="26"/>
  <c r="CN31" i="26"/>
  <c r="CM31" i="26"/>
  <c r="CL31" i="26"/>
  <c r="CK31" i="26"/>
  <c r="CJ31" i="26"/>
  <c r="CI31" i="26"/>
  <c r="CH31" i="26"/>
  <c r="CG31" i="26"/>
  <c r="CF31" i="26"/>
  <c r="CE31" i="26"/>
  <c r="CD31" i="26"/>
  <c r="CC31" i="26"/>
  <c r="CB31" i="26"/>
  <c r="CA31" i="26"/>
  <c r="BZ31" i="26"/>
  <c r="BY31" i="26"/>
  <c r="BX31" i="26"/>
  <c r="BW31" i="26"/>
  <c r="BV31" i="26"/>
  <c r="BU31" i="26"/>
  <c r="BT31" i="26"/>
  <c r="BS31" i="26"/>
  <c r="BR31" i="26"/>
  <c r="BQ31" i="26"/>
  <c r="BP31" i="26"/>
  <c r="BO31" i="26"/>
  <c r="BN31" i="26"/>
  <c r="CQ30" i="26"/>
  <c r="CP30" i="26"/>
  <c r="CO30" i="26"/>
  <c r="CN30" i="26"/>
  <c r="CM30" i="26"/>
  <c r="CL30" i="26"/>
  <c r="CK30" i="26"/>
  <c r="CJ30" i="26"/>
  <c r="CI30" i="26"/>
  <c r="CH30" i="26"/>
  <c r="CG30" i="26"/>
  <c r="CF30" i="26"/>
  <c r="CE30" i="26"/>
  <c r="CD30" i="26"/>
  <c r="CC30" i="26"/>
  <c r="CB30" i="26"/>
  <c r="CA30" i="26"/>
  <c r="BZ30" i="26"/>
  <c r="BY30" i="26"/>
  <c r="BX30" i="26"/>
  <c r="BW30" i="26"/>
  <c r="BV30" i="26"/>
  <c r="BU30" i="26"/>
  <c r="BT30" i="26"/>
  <c r="BS30" i="26"/>
  <c r="BR30" i="26"/>
  <c r="BQ30" i="26"/>
  <c r="BP30" i="26"/>
  <c r="BO30" i="26"/>
  <c r="BN30" i="26"/>
  <c r="CQ29" i="26"/>
  <c r="CP29" i="26"/>
  <c r="CO29" i="26"/>
  <c r="CN29" i="26"/>
  <c r="CM29" i="26"/>
  <c r="CL29" i="26"/>
  <c r="CK29" i="26"/>
  <c r="CJ29" i="26"/>
  <c r="CI29" i="26"/>
  <c r="CH29" i="26"/>
  <c r="CG29" i="26"/>
  <c r="CF29" i="26"/>
  <c r="CE29" i="26"/>
  <c r="CD29" i="26"/>
  <c r="CC29" i="26"/>
  <c r="CB29" i="26"/>
  <c r="CA29" i="26"/>
  <c r="BZ29" i="26"/>
  <c r="BY29" i="26"/>
  <c r="BX29" i="26"/>
  <c r="BW29" i="26"/>
  <c r="BV29" i="26"/>
  <c r="BU29" i="26"/>
  <c r="BT29" i="26"/>
  <c r="BS29" i="26"/>
  <c r="BR29" i="26"/>
  <c r="BQ29" i="26"/>
  <c r="BP29" i="26"/>
  <c r="BO29" i="26"/>
  <c r="BN29" i="26"/>
  <c r="CQ28" i="26"/>
  <c r="CP28" i="26"/>
  <c r="CO28" i="26"/>
  <c r="CN28" i="26"/>
  <c r="CM28" i="26"/>
  <c r="CL28" i="26"/>
  <c r="CK28" i="26"/>
  <c r="CJ28" i="26"/>
  <c r="CI28" i="26"/>
  <c r="CH28" i="26"/>
  <c r="CG28" i="26"/>
  <c r="CF28" i="26"/>
  <c r="CE28" i="26"/>
  <c r="CD28" i="26"/>
  <c r="CC28" i="26"/>
  <c r="CB28" i="26"/>
  <c r="CA28" i="26"/>
  <c r="BZ28" i="26"/>
  <c r="BY28" i="26"/>
  <c r="BX28" i="26"/>
  <c r="BW28" i="26"/>
  <c r="BV28" i="26"/>
  <c r="BU28" i="26"/>
  <c r="BT28" i="26"/>
  <c r="BS28" i="26"/>
  <c r="BR28" i="26"/>
  <c r="BQ28" i="26"/>
  <c r="BP28" i="26"/>
  <c r="BO28" i="26"/>
  <c r="BN28" i="26"/>
  <c r="CQ27" i="26"/>
  <c r="CP27" i="26"/>
  <c r="CO27" i="26"/>
  <c r="CN27" i="26"/>
  <c r="CM27" i="26"/>
  <c r="CL27" i="26"/>
  <c r="CK27" i="26"/>
  <c r="CJ27" i="26"/>
  <c r="CI27" i="26"/>
  <c r="CH27" i="26"/>
  <c r="CG27" i="26"/>
  <c r="CF27" i="26"/>
  <c r="CE27" i="26"/>
  <c r="CD27" i="26"/>
  <c r="CC27" i="26"/>
  <c r="CB27" i="26"/>
  <c r="CA27" i="26"/>
  <c r="BZ27" i="26"/>
  <c r="BY27" i="26"/>
  <c r="BX27" i="26"/>
  <c r="BW27" i="26"/>
  <c r="BV27" i="26"/>
  <c r="BU27" i="26"/>
  <c r="BT27" i="26"/>
  <c r="BS27" i="26"/>
  <c r="BR27" i="26"/>
  <c r="BQ27" i="26"/>
  <c r="BP27" i="26"/>
  <c r="BO27" i="26"/>
  <c r="BN27" i="26"/>
  <c r="CQ26" i="26"/>
  <c r="CP26" i="26"/>
  <c r="CO26" i="26"/>
  <c r="CN26" i="26"/>
  <c r="CM26" i="26"/>
  <c r="CL26" i="26"/>
  <c r="CK26" i="26"/>
  <c r="CJ26" i="26"/>
  <c r="CI26" i="26"/>
  <c r="CH26" i="26"/>
  <c r="CG26" i="26"/>
  <c r="CF26" i="26"/>
  <c r="CE26" i="26"/>
  <c r="CD26" i="26"/>
  <c r="CC26" i="26"/>
  <c r="CB26" i="26"/>
  <c r="CA26" i="26"/>
  <c r="BZ26" i="26"/>
  <c r="BY26" i="26"/>
  <c r="BX26" i="26"/>
  <c r="BW26" i="26"/>
  <c r="BV26" i="26"/>
  <c r="BU26" i="26"/>
  <c r="BT26" i="26"/>
  <c r="BS26" i="26"/>
  <c r="BR26" i="26"/>
  <c r="BQ26" i="26"/>
  <c r="BP26" i="26"/>
  <c r="BO26" i="26"/>
  <c r="BN26" i="26"/>
  <c r="CQ25" i="26"/>
  <c r="CP25" i="26"/>
  <c r="CO25" i="26"/>
  <c r="CN25" i="26"/>
  <c r="CM25" i="26"/>
  <c r="CL25" i="26"/>
  <c r="CK25" i="26"/>
  <c r="CJ25" i="26"/>
  <c r="CI25" i="26"/>
  <c r="CH25" i="26"/>
  <c r="CG25" i="26"/>
  <c r="CF25" i="26"/>
  <c r="CE25" i="26"/>
  <c r="CD25" i="26"/>
  <c r="CC25" i="26"/>
  <c r="CB25" i="26"/>
  <c r="CA25" i="26"/>
  <c r="BZ25" i="26"/>
  <c r="BY25" i="26"/>
  <c r="BX25" i="26"/>
  <c r="BW25" i="26"/>
  <c r="BV25" i="26"/>
  <c r="BU25" i="26"/>
  <c r="BT25" i="26"/>
  <c r="BS25" i="26"/>
  <c r="BR25" i="26"/>
  <c r="BQ25" i="26"/>
  <c r="BP25" i="26"/>
  <c r="BO25" i="26"/>
  <c r="BN25" i="26"/>
  <c r="CQ24" i="26"/>
  <c r="CP24" i="26"/>
  <c r="CO24" i="26"/>
  <c r="CN24" i="26"/>
  <c r="CM24" i="26"/>
  <c r="CL24" i="26"/>
  <c r="CK24" i="26"/>
  <c r="CJ24" i="26"/>
  <c r="CI24" i="26"/>
  <c r="CH24" i="26"/>
  <c r="CG24" i="26"/>
  <c r="CF24" i="26"/>
  <c r="CE24" i="26"/>
  <c r="CD24" i="26"/>
  <c r="CC24" i="26"/>
  <c r="CB24" i="26"/>
  <c r="CA24" i="26"/>
  <c r="BZ24" i="26"/>
  <c r="BY24" i="26"/>
  <c r="BX24" i="26"/>
  <c r="BW24" i="26"/>
  <c r="BV24" i="26"/>
  <c r="BU24" i="26"/>
  <c r="BT24" i="26"/>
  <c r="BS24" i="26"/>
  <c r="BR24" i="26"/>
  <c r="BQ24" i="26"/>
  <c r="BP24" i="26"/>
  <c r="BO24" i="26"/>
  <c r="BN24" i="26"/>
  <c r="CQ23" i="26"/>
  <c r="CP23" i="26"/>
  <c r="CO23" i="26"/>
  <c r="CN23" i="26"/>
  <c r="CM23" i="26"/>
  <c r="CL23" i="26"/>
  <c r="CK23" i="26"/>
  <c r="CJ23" i="26"/>
  <c r="CI23" i="26"/>
  <c r="CH23" i="26"/>
  <c r="CG23" i="26"/>
  <c r="CF23" i="26"/>
  <c r="CE23" i="26"/>
  <c r="CD23" i="26"/>
  <c r="CC23" i="26"/>
  <c r="CB23" i="26"/>
  <c r="CA23" i="26"/>
  <c r="BZ23" i="26"/>
  <c r="BY23" i="26"/>
  <c r="BX23" i="26"/>
  <c r="BW23" i="26"/>
  <c r="BV23" i="26"/>
  <c r="BU23" i="26"/>
  <c r="BT23" i="26"/>
  <c r="BS23" i="26"/>
  <c r="BR23" i="26"/>
  <c r="BQ23" i="26"/>
  <c r="BP23" i="26"/>
  <c r="BO23" i="26"/>
  <c r="BN23" i="26"/>
  <c r="CQ22" i="26"/>
  <c r="CP22" i="26"/>
  <c r="CO22" i="26"/>
  <c r="CN22" i="26"/>
  <c r="CM22" i="26"/>
  <c r="CL22" i="26"/>
  <c r="CK22" i="26"/>
  <c r="CJ22" i="26"/>
  <c r="CI22" i="26"/>
  <c r="CH22" i="26"/>
  <c r="CG22" i="26"/>
  <c r="CF22" i="26"/>
  <c r="CE22" i="26"/>
  <c r="CD22" i="26"/>
  <c r="CC22" i="26"/>
  <c r="CB22" i="26"/>
  <c r="CA22" i="26"/>
  <c r="BZ22" i="26"/>
  <c r="BY22" i="26"/>
  <c r="BX22" i="26"/>
  <c r="BW22" i="26"/>
  <c r="BV22" i="26"/>
  <c r="BU22" i="26"/>
  <c r="BT22" i="26"/>
  <c r="BS22" i="26"/>
  <c r="BR22" i="26"/>
  <c r="BQ22" i="26"/>
  <c r="BP22" i="26"/>
  <c r="BO22" i="26"/>
  <c r="BN22" i="26"/>
  <c r="CQ21" i="26"/>
  <c r="CP21" i="26"/>
  <c r="CO21" i="26"/>
  <c r="CN21" i="26"/>
  <c r="CM21" i="26"/>
  <c r="CL21" i="26"/>
  <c r="CK21" i="26"/>
  <c r="CJ21" i="26"/>
  <c r="CI21" i="26"/>
  <c r="CH21" i="26"/>
  <c r="CG21" i="26"/>
  <c r="CF21" i="26"/>
  <c r="CE21" i="26"/>
  <c r="CD21" i="26"/>
  <c r="CC21" i="26"/>
  <c r="CB21" i="26"/>
  <c r="CA21" i="26"/>
  <c r="BZ21" i="26"/>
  <c r="BY21" i="26"/>
  <c r="BX21" i="26"/>
  <c r="BW21" i="26"/>
  <c r="BV21" i="26"/>
  <c r="BU21" i="26"/>
  <c r="BT21" i="26"/>
  <c r="BS21" i="26"/>
  <c r="BR21" i="26"/>
  <c r="BQ21" i="26"/>
  <c r="BP21" i="26"/>
  <c r="BO21" i="26"/>
  <c r="BN21" i="26"/>
  <c r="CR20" i="26"/>
  <c r="CQ20" i="26"/>
  <c r="CP20" i="26"/>
  <c r="CO20" i="26"/>
  <c r="CN20" i="26"/>
  <c r="CM20" i="26"/>
  <c r="CL20" i="26"/>
  <c r="CK20" i="26"/>
  <c r="CJ20" i="26"/>
  <c r="CI20" i="26"/>
  <c r="CH20" i="26"/>
  <c r="CG20" i="26"/>
  <c r="CF20" i="26"/>
  <c r="CE20" i="26"/>
  <c r="CD20" i="26"/>
  <c r="CC20" i="26"/>
  <c r="CB20" i="26"/>
  <c r="CA20" i="26"/>
  <c r="BZ20" i="26"/>
  <c r="BY20" i="26"/>
  <c r="BX20" i="26"/>
  <c r="BW20" i="26"/>
  <c r="BV20" i="26"/>
  <c r="BU20" i="26"/>
  <c r="BT20" i="26"/>
  <c r="BS20" i="26"/>
  <c r="BR20" i="26"/>
  <c r="BQ20" i="26"/>
  <c r="BP20" i="26"/>
  <c r="BO20" i="26"/>
  <c r="BN20" i="26"/>
  <c r="CQ19" i="26"/>
  <c r="CP19" i="26"/>
  <c r="CO19" i="26"/>
  <c r="CN19" i="26"/>
  <c r="CM19" i="26"/>
  <c r="CL19" i="26"/>
  <c r="CK19" i="26"/>
  <c r="CJ19" i="26"/>
  <c r="CI19" i="26"/>
  <c r="CH19" i="26"/>
  <c r="CG19" i="26"/>
  <c r="CF19" i="26"/>
  <c r="CE19" i="26"/>
  <c r="CD19" i="26"/>
  <c r="CC19" i="26"/>
  <c r="CB19" i="26"/>
  <c r="CA19" i="26"/>
  <c r="BZ19" i="26"/>
  <c r="BY19" i="26"/>
  <c r="BX19" i="26"/>
  <c r="BW19" i="26"/>
  <c r="BV19" i="26"/>
  <c r="BU19" i="26"/>
  <c r="BT19" i="26"/>
  <c r="BS19" i="26"/>
  <c r="BR19" i="26"/>
  <c r="BQ19" i="26"/>
  <c r="BP19" i="26"/>
  <c r="BO19" i="26"/>
  <c r="BN19" i="26"/>
  <c r="CQ18" i="26"/>
  <c r="CP18" i="26"/>
  <c r="CO18" i="26"/>
  <c r="CN18" i="26"/>
  <c r="CM18" i="26"/>
  <c r="CL18" i="26"/>
  <c r="CK18" i="26"/>
  <c r="CJ18" i="26"/>
  <c r="CI18" i="26"/>
  <c r="CH18" i="26"/>
  <c r="CG18" i="26"/>
  <c r="CF18" i="26"/>
  <c r="CE18" i="26"/>
  <c r="CD18" i="26"/>
  <c r="CC18" i="26"/>
  <c r="CB18" i="26"/>
  <c r="CA18" i="26"/>
  <c r="BZ18" i="26"/>
  <c r="BY18" i="26"/>
  <c r="BX18" i="26"/>
  <c r="BW18" i="26"/>
  <c r="BV18" i="26"/>
  <c r="BU18" i="26"/>
  <c r="BT18" i="26"/>
  <c r="BS18" i="26"/>
  <c r="BR18" i="26"/>
  <c r="BQ18" i="26"/>
  <c r="BP18" i="26"/>
  <c r="BO18" i="26"/>
  <c r="BN18" i="26"/>
  <c r="CQ17" i="26"/>
  <c r="CP17" i="26"/>
  <c r="CO17" i="26"/>
  <c r="CN17" i="26"/>
  <c r="CM17" i="26"/>
  <c r="CL17" i="26"/>
  <c r="CK17" i="26"/>
  <c r="CJ17" i="26"/>
  <c r="CI17" i="26"/>
  <c r="CH17" i="26"/>
  <c r="CG17" i="26"/>
  <c r="CF17" i="26"/>
  <c r="CE17" i="26"/>
  <c r="CD17" i="26"/>
  <c r="CC17" i="26"/>
  <c r="CB17" i="26"/>
  <c r="CA17" i="26"/>
  <c r="BZ17" i="26"/>
  <c r="BY17" i="26"/>
  <c r="BX17" i="26"/>
  <c r="BW17" i="26"/>
  <c r="BV17" i="26"/>
  <c r="BU17" i="26"/>
  <c r="BT17" i="26"/>
  <c r="BS17" i="26"/>
  <c r="BR17" i="26"/>
  <c r="BQ17" i="26"/>
  <c r="BP17" i="26"/>
  <c r="BO17" i="26"/>
  <c r="BN17" i="26"/>
  <c r="CQ16" i="26"/>
  <c r="CP16" i="26"/>
  <c r="CO16" i="26"/>
  <c r="CN16" i="26"/>
  <c r="CM16" i="26"/>
  <c r="CL16" i="26"/>
  <c r="CK16" i="26"/>
  <c r="CJ16" i="26"/>
  <c r="CI16" i="26"/>
  <c r="CH16" i="26"/>
  <c r="CG16" i="26"/>
  <c r="CF16" i="26"/>
  <c r="CE16" i="26"/>
  <c r="CD16" i="26"/>
  <c r="CC16" i="26"/>
  <c r="CB16" i="26"/>
  <c r="CA16" i="26"/>
  <c r="BZ16" i="26"/>
  <c r="BY16" i="26"/>
  <c r="BX16" i="26"/>
  <c r="BW16" i="26"/>
  <c r="BV16" i="26"/>
  <c r="BU16" i="26"/>
  <c r="BT16" i="26"/>
  <c r="BS16" i="26"/>
  <c r="BR16" i="26"/>
  <c r="BQ16" i="26"/>
  <c r="BP16" i="26"/>
  <c r="BO16" i="26"/>
  <c r="BN16" i="26"/>
  <c r="CQ15" i="26"/>
  <c r="CP15" i="26"/>
  <c r="CO15" i="26"/>
  <c r="CN15" i="26"/>
  <c r="CM15" i="26"/>
  <c r="CL15" i="26"/>
  <c r="CK15" i="26"/>
  <c r="CJ15" i="26"/>
  <c r="CI15" i="26"/>
  <c r="CH15" i="26"/>
  <c r="CG15" i="26"/>
  <c r="CF15" i="26"/>
  <c r="CE15" i="26"/>
  <c r="CD15" i="26"/>
  <c r="CC15" i="26"/>
  <c r="CB15" i="26"/>
  <c r="CA15" i="26"/>
  <c r="BZ15" i="26"/>
  <c r="BY15" i="26"/>
  <c r="BX15" i="26"/>
  <c r="BW15" i="26"/>
  <c r="BV15" i="26"/>
  <c r="BU15" i="26"/>
  <c r="BT15" i="26"/>
  <c r="BS15" i="26"/>
  <c r="BR15" i="26"/>
  <c r="BQ15" i="26"/>
  <c r="BP15" i="26"/>
  <c r="BO15" i="26"/>
  <c r="BN15" i="26"/>
  <c r="CQ14" i="26"/>
  <c r="CP14" i="26"/>
  <c r="CO14" i="26"/>
  <c r="CN14" i="26"/>
  <c r="CM14" i="26"/>
  <c r="CL14" i="26"/>
  <c r="CK14" i="26"/>
  <c r="CJ14" i="26"/>
  <c r="CI14" i="26"/>
  <c r="CH14" i="26"/>
  <c r="CG14" i="26"/>
  <c r="CF14" i="26"/>
  <c r="CE14" i="26"/>
  <c r="CD14" i="26"/>
  <c r="CC14" i="26"/>
  <c r="CB14" i="26"/>
  <c r="CA14" i="26"/>
  <c r="BZ14" i="26"/>
  <c r="BY14" i="26"/>
  <c r="BX14" i="26"/>
  <c r="BW14" i="26"/>
  <c r="BV14" i="26"/>
  <c r="BU14" i="26"/>
  <c r="BT14" i="26"/>
  <c r="BS14" i="26"/>
  <c r="BR14" i="26"/>
  <c r="BQ14" i="26"/>
  <c r="BP14" i="26"/>
  <c r="BO14" i="26"/>
  <c r="BN14" i="26"/>
  <c r="CQ13" i="26"/>
  <c r="CP13" i="26"/>
  <c r="CO13" i="26"/>
  <c r="CN13" i="26"/>
  <c r="CM13" i="26"/>
  <c r="CL13" i="26"/>
  <c r="CK13" i="26"/>
  <c r="CJ13" i="26"/>
  <c r="CI13" i="26"/>
  <c r="CH13" i="26"/>
  <c r="CG13" i="26"/>
  <c r="CF13" i="26"/>
  <c r="CE13" i="26"/>
  <c r="CD13" i="26"/>
  <c r="CC13" i="26"/>
  <c r="CB13" i="26"/>
  <c r="CA13" i="26"/>
  <c r="BZ13" i="26"/>
  <c r="BY13" i="26"/>
  <c r="BX13" i="26"/>
  <c r="BW13" i="26"/>
  <c r="BV13" i="26"/>
  <c r="BU13" i="26"/>
  <c r="BT13" i="26"/>
  <c r="BS13" i="26"/>
  <c r="BR13" i="26"/>
  <c r="BQ13" i="26"/>
  <c r="BP13" i="26"/>
  <c r="BO13" i="26"/>
  <c r="BN13" i="26"/>
  <c r="CQ12" i="26"/>
  <c r="CP12" i="26"/>
  <c r="CO12" i="26"/>
  <c r="CN12" i="26"/>
  <c r="CM12" i="26"/>
  <c r="CL12" i="26"/>
  <c r="CK12" i="26"/>
  <c r="CJ12" i="26"/>
  <c r="CI12" i="26"/>
  <c r="CH12" i="26"/>
  <c r="CG12" i="26"/>
  <c r="CF12" i="26"/>
  <c r="CE12" i="26"/>
  <c r="CD12" i="26"/>
  <c r="CC12" i="26"/>
  <c r="CB12" i="26"/>
  <c r="CA12" i="26"/>
  <c r="BZ12" i="26"/>
  <c r="BY12" i="26"/>
  <c r="BX12" i="26"/>
  <c r="BW12" i="26"/>
  <c r="BV12" i="26"/>
  <c r="BU12" i="26"/>
  <c r="BT12" i="26"/>
  <c r="BS12" i="26"/>
  <c r="BR12" i="26"/>
  <c r="BQ12" i="26"/>
  <c r="BP12" i="26"/>
  <c r="BO12" i="26"/>
  <c r="BN12" i="26"/>
  <c r="CQ11" i="26"/>
  <c r="CP11" i="26"/>
  <c r="CO11" i="26"/>
  <c r="CN11" i="26"/>
  <c r="CM11" i="26"/>
  <c r="CL11" i="26"/>
  <c r="CK11" i="26"/>
  <c r="CJ11" i="26"/>
  <c r="CI11" i="26"/>
  <c r="CH11" i="26"/>
  <c r="CG11" i="26"/>
  <c r="CF11" i="26"/>
  <c r="CE11" i="26"/>
  <c r="CD11" i="26"/>
  <c r="CC11" i="26"/>
  <c r="CB11" i="26"/>
  <c r="CA11" i="26"/>
  <c r="BZ11" i="26"/>
  <c r="BY11" i="26"/>
  <c r="BX11" i="26"/>
  <c r="BW11" i="26"/>
  <c r="BV11" i="26"/>
  <c r="BU11" i="26"/>
  <c r="BT11" i="26"/>
  <c r="BS11" i="26"/>
  <c r="BR11" i="26"/>
  <c r="BQ11" i="26"/>
  <c r="BP11" i="26"/>
  <c r="BO11" i="26"/>
  <c r="BN11" i="26"/>
  <c r="CQ10" i="26"/>
  <c r="CP10" i="26"/>
  <c r="CO10" i="26"/>
  <c r="CN10" i="26"/>
  <c r="CM10" i="26"/>
  <c r="CL10" i="26"/>
  <c r="CK10" i="26"/>
  <c r="CJ10" i="26"/>
  <c r="CI10" i="26"/>
  <c r="CH10" i="26"/>
  <c r="CG10" i="26"/>
  <c r="CF10" i="26"/>
  <c r="CE10" i="26"/>
  <c r="CD10" i="26"/>
  <c r="CC10" i="26"/>
  <c r="CB10" i="26"/>
  <c r="CA10" i="26"/>
  <c r="BZ10" i="26"/>
  <c r="BY10" i="26"/>
  <c r="BX10" i="26"/>
  <c r="BW10" i="26"/>
  <c r="BV10" i="26"/>
  <c r="BU10" i="26"/>
  <c r="BT10" i="26"/>
  <c r="BS10" i="26"/>
  <c r="BR10" i="26"/>
  <c r="BQ10" i="26"/>
  <c r="BP10" i="26"/>
  <c r="BO10" i="26"/>
  <c r="BN10" i="26"/>
  <c r="CQ9" i="26"/>
  <c r="CP9" i="26"/>
  <c r="CO9" i="26"/>
  <c r="CN9" i="26"/>
  <c r="CM9" i="26"/>
  <c r="CL9" i="26"/>
  <c r="CK9" i="26"/>
  <c r="CJ9" i="26"/>
  <c r="CI9" i="26"/>
  <c r="CH9" i="26"/>
  <c r="CG9" i="26"/>
  <c r="CF9" i="26"/>
  <c r="CE9" i="26"/>
  <c r="CD9" i="26"/>
  <c r="CC9" i="26"/>
  <c r="CB9" i="26"/>
  <c r="CA9" i="26"/>
  <c r="BZ9" i="26"/>
  <c r="BY9" i="26"/>
  <c r="BX9" i="26"/>
  <c r="BW9" i="26"/>
  <c r="BV9" i="26"/>
  <c r="BU9" i="26"/>
  <c r="BT9" i="26"/>
  <c r="BS9" i="26"/>
  <c r="BR9" i="26"/>
  <c r="BQ9" i="26"/>
  <c r="BP9" i="26"/>
  <c r="BO9" i="26"/>
  <c r="BN9" i="26"/>
  <c r="CQ8" i="26"/>
  <c r="CP8" i="26"/>
  <c r="CO8" i="26"/>
  <c r="CN8" i="26"/>
  <c r="CM8" i="26"/>
  <c r="CL8" i="26"/>
  <c r="CK8" i="26"/>
  <c r="CJ8" i="26"/>
  <c r="CI8" i="26"/>
  <c r="CH8" i="26"/>
  <c r="CG8" i="26"/>
  <c r="CF8" i="26"/>
  <c r="CE8" i="26"/>
  <c r="CD8" i="26"/>
  <c r="CC8" i="26"/>
  <c r="CB8" i="26"/>
  <c r="CA8" i="26"/>
  <c r="BZ8" i="26"/>
  <c r="BY8" i="26"/>
  <c r="BX8" i="26"/>
  <c r="BW8" i="26"/>
  <c r="BV8" i="26"/>
  <c r="BU8" i="26"/>
  <c r="BT8" i="26"/>
  <c r="BS8" i="26"/>
  <c r="BR8" i="26"/>
  <c r="BQ8" i="26"/>
  <c r="BP8" i="26"/>
  <c r="BO8" i="26"/>
  <c r="BN8" i="26"/>
  <c r="CQ7" i="26"/>
  <c r="CP7" i="26"/>
  <c r="CO7" i="26"/>
  <c r="CN7" i="26"/>
  <c r="CM7" i="26"/>
  <c r="CL7" i="26"/>
  <c r="CK7" i="26"/>
  <c r="CJ7" i="26"/>
  <c r="CI7" i="26"/>
  <c r="CH7" i="26"/>
  <c r="CG7" i="26"/>
  <c r="CF7" i="26"/>
  <c r="CE7" i="26"/>
  <c r="CD7" i="26"/>
  <c r="CC7" i="26"/>
  <c r="CB7" i="26"/>
  <c r="CA7" i="26"/>
  <c r="BZ7" i="26"/>
  <c r="BY7" i="26"/>
  <c r="BX7" i="26"/>
  <c r="BW7" i="26"/>
  <c r="BV7" i="26"/>
  <c r="BU7" i="26"/>
  <c r="BT7" i="26"/>
  <c r="BS7" i="26"/>
  <c r="BR7" i="26"/>
  <c r="BQ7" i="26"/>
  <c r="BP7" i="26"/>
  <c r="BO7" i="26"/>
  <c r="BN7" i="26"/>
  <c r="CQ6" i="26"/>
  <c r="CP6" i="26"/>
  <c r="CO6" i="26"/>
  <c r="CN6" i="26"/>
  <c r="CM6" i="26"/>
  <c r="CL6" i="26"/>
  <c r="CK6" i="26"/>
  <c r="CJ6" i="26"/>
  <c r="CI6" i="26"/>
  <c r="CH6" i="26"/>
  <c r="CG6" i="26"/>
  <c r="CF6" i="26"/>
  <c r="CE6" i="26"/>
  <c r="CD6" i="26"/>
  <c r="CC6" i="26"/>
  <c r="CB6" i="26"/>
  <c r="CA6" i="26"/>
  <c r="BZ6" i="26"/>
  <c r="BY6" i="26"/>
  <c r="BX6" i="26"/>
  <c r="BW6" i="26"/>
  <c r="BV6" i="26"/>
  <c r="BU6" i="26"/>
  <c r="BT6" i="26"/>
  <c r="BS6" i="26"/>
  <c r="BR6" i="26"/>
  <c r="BQ6" i="26"/>
  <c r="BP6" i="26"/>
  <c r="BO6" i="26"/>
  <c r="BN6" i="26"/>
  <c r="CQ5" i="26"/>
  <c r="CP5" i="26"/>
  <c r="CO5" i="26"/>
  <c r="CN5" i="26"/>
  <c r="CM5" i="26"/>
  <c r="CL5" i="26"/>
  <c r="CK5" i="26"/>
  <c r="CJ5" i="26"/>
  <c r="CI5" i="26"/>
  <c r="CH5" i="26"/>
  <c r="CG5" i="26"/>
  <c r="CF5" i="26"/>
  <c r="CE5" i="26"/>
  <c r="CD5" i="26"/>
  <c r="CC5" i="26"/>
  <c r="CB5" i="26"/>
  <c r="CA5" i="26"/>
  <c r="BZ5" i="26"/>
  <c r="BY5" i="26"/>
  <c r="BX5" i="26"/>
  <c r="BW5" i="26"/>
  <c r="BV5" i="26"/>
  <c r="BU5" i="26"/>
  <c r="BT5" i="26"/>
  <c r="BS5" i="26"/>
  <c r="BR5" i="26"/>
  <c r="BQ5" i="26"/>
  <c r="BP5" i="26"/>
  <c r="BO5" i="26"/>
  <c r="BN5" i="26"/>
  <c r="CQ4" i="26"/>
  <c r="CP4" i="26"/>
  <c r="CO4" i="26"/>
  <c r="CN4" i="26"/>
  <c r="CM4" i="26"/>
  <c r="CL4" i="26"/>
  <c r="CK4" i="26"/>
  <c r="CJ4" i="26"/>
  <c r="CI4" i="26"/>
  <c r="CH4" i="26"/>
  <c r="CG4" i="26"/>
  <c r="CF4" i="26"/>
  <c r="CE4" i="26"/>
  <c r="CD4" i="26"/>
  <c r="CC4" i="26"/>
  <c r="CB4" i="26"/>
  <c r="CA4" i="26"/>
  <c r="BZ4" i="26"/>
  <c r="BY4" i="26"/>
  <c r="BX4" i="26"/>
  <c r="BW4" i="26"/>
  <c r="BV4" i="26"/>
  <c r="BU4" i="26"/>
  <c r="BT4" i="26"/>
  <c r="BS4" i="26"/>
  <c r="BR4" i="26"/>
  <c r="BQ4" i="26"/>
  <c r="BP4" i="26"/>
  <c r="BO4" i="26"/>
  <c r="BN4" i="26"/>
  <c r="CQ3" i="26"/>
  <c r="CP3" i="26"/>
  <c r="CO3" i="26"/>
  <c r="CN3" i="26"/>
  <c r="CM3" i="26"/>
  <c r="CL3" i="26"/>
  <c r="CK3" i="26"/>
  <c r="CJ3" i="26"/>
  <c r="CI3" i="26"/>
  <c r="CH3" i="26"/>
  <c r="CG3" i="26"/>
  <c r="CF3" i="26"/>
  <c r="CE3" i="26"/>
  <c r="CD3" i="26"/>
  <c r="CC3" i="26"/>
  <c r="CB3" i="26"/>
  <c r="CA3" i="26"/>
  <c r="BZ3" i="26"/>
  <c r="BY3" i="26"/>
  <c r="BX3" i="26"/>
  <c r="BW3" i="26"/>
  <c r="BV3" i="26"/>
  <c r="BU3" i="26"/>
  <c r="BT3" i="26"/>
  <c r="BS3" i="26"/>
  <c r="BR3" i="26"/>
  <c r="BQ3" i="26"/>
  <c r="BP3" i="26"/>
  <c r="BO3" i="26"/>
  <c r="BN3" i="26"/>
  <c r="CR6" i="26"/>
  <c r="CR28" i="26"/>
  <c r="CR27" i="26"/>
  <c r="CR16" i="26"/>
  <c r="CR24" i="26"/>
  <c r="CR32" i="26"/>
  <c r="CR33" i="26"/>
  <c r="CR5" i="26"/>
  <c r="CR13" i="26"/>
  <c r="CR21" i="26"/>
  <c r="CR29" i="26"/>
  <c r="CR15" i="26"/>
  <c r="CR9" i="26"/>
  <c r="CR17" i="26"/>
  <c r="CR25" i="26"/>
  <c r="D5" i="3"/>
  <c r="D5" i="23"/>
  <c r="E68" i="6"/>
  <c r="E64" i="6"/>
  <c r="E59" i="6" s="1"/>
  <c r="E37" i="6"/>
  <c r="E30" i="6"/>
  <c r="E35" i="6" s="1"/>
  <c r="F18" i="6"/>
  <c r="F30" i="6" s="1"/>
  <c r="F35" i="6" s="1"/>
  <c r="E39" i="23"/>
  <c r="J68" i="6"/>
  <c r="E44" i="3"/>
  <c r="C6" i="6"/>
  <c r="N6" i="6"/>
  <c r="N9" i="6"/>
  <c r="N11" i="6"/>
  <c r="I9" i="6"/>
  <c r="I11" i="6"/>
  <c r="J61" i="5"/>
  <c r="B49" i="23"/>
  <c r="C7" i="6"/>
  <c r="B53" i="3"/>
  <c r="C51" i="23"/>
  <c r="C52" i="23" s="1"/>
  <c r="C3" i="3"/>
  <c r="C3" i="23"/>
  <c r="B32" i="6"/>
  <c r="B37" i="6" s="1"/>
  <c r="J37" i="6"/>
  <c r="J32" i="6"/>
  <c r="B2" i="16"/>
  <c r="C2" i="16"/>
  <c r="P67" i="20"/>
  <c r="P66" i="20"/>
  <c r="P65" i="20"/>
  <c r="P64" i="20"/>
  <c r="P63" i="20"/>
  <c r="P62" i="20"/>
  <c r="P61" i="20"/>
  <c r="P60" i="20"/>
  <c r="P59" i="20"/>
  <c r="P58" i="20"/>
  <c r="P57" i="20"/>
  <c r="P56" i="20"/>
  <c r="P55" i="20"/>
  <c r="P54" i="20"/>
  <c r="P53" i="20"/>
  <c r="P52" i="20"/>
  <c r="P51" i="20"/>
  <c r="P50" i="20"/>
  <c r="P49" i="20"/>
  <c r="P48" i="20"/>
  <c r="P47" i="20"/>
  <c r="P46" i="20"/>
  <c r="P45" i="20"/>
  <c r="P44" i="20"/>
  <c r="P43" i="20"/>
  <c r="P42" i="20"/>
  <c r="P41" i="20"/>
  <c r="P40" i="20"/>
  <c r="P39" i="20"/>
  <c r="P38" i="20"/>
  <c r="P37" i="20"/>
  <c r="D2" i="5"/>
  <c r="H33" i="5"/>
  <c r="K32" i="6"/>
  <c r="J30" i="6"/>
  <c r="J35" i="6" s="1"/>
  <c r="C55" i="3"/>
  <c r="C56" i="3" s="1"/>
  <c r="C4" i="6"/>
  <c r="E4" i="5"/>
  <c r="G43" i="3"/>
  <c r="F43" i="3"/>
  <c r="E43" i="3"/>
  <c r="J64" i="6"/>
  <c r="J59" i="6" s="1"/>
  <c r="K30" i="6"/>
  <c r="K35" i="6" s="1"/>
  <c r="K37" i="6"/>
  <c r="F37" i="6"/>
  <c r="K68" i="6"/>
  <c r="K64" i="6"/>
  <c r="K59" i="6" s="1"/>
  <c r="G18" i="6"/>
  <c r="G37" i="6"/>
  <c r="E26" i="5" l="1"/>
  <c r="E30" i="23"/>
  <c r="E34" i="3"/>
  <c r="AE16" i="15"/>
  <c r="AJ49" i="6" s="1"/>
  <c r="CR26" i="26"/>
  <c r="G16" i="27"/>
  <c r="CR18" i="26"/>
  <c r="CR19" i="26"/>
  <c r="CR23" i="26"/>
  <c r="F64" i="6"/>
  <c r="F59" i="6" s="1"/>
  <c r="CR31" i="26"/>
  <c r="F68" i="6"/>
  <c r="L68" i="6"/>
  <c r="L64" i="6"/>
  <c r="L59" i="6" s="1"/>
  <c r="M43" i="6"/>
  <c r="L61" i="6"/>
  <c r="L62" i="6"/>
  <c r="G32" i="6"/>
  <c r="E27" i="3"/>
  <c r="F22" i="5" s="1"/>
  <c r="G30" i="6"/>
  <c r="G35" i="6" s="1"/>
  <c r="F32" i="6"/>
  <c r="F62" i="6"/>
  <c r="L18" i="6"/>
  <c r="H18" i="6"/>
  <c r="F61" i="6"/>
  <c r="G43" i="6"/>
  <c r="E82" i="5"/>
  <c r="G82" i="5"/>
  <c r="F82" i="5"/>
  <c r="E57" i="31"/>
  <c r="E25" i="23"/>
  <c r="C27" i="23" s="1"/>
  <c r="D34" i="3"/>
  <c r="D34" i="5"/>
  <c r="H34" i="5" s="1"/>
  <c r="D19" i="27"/>
  <c r="Z16" i="15"/>
  <c r="AE49" i="6" s="1"/>
  <c r="I16" i="15"/>
  <c r="N49" i="6" s="1"/>
  <c r="AH16" i="15"/>
  <c r="AM49" i="6" s="1"/>
  <c r="M16" i="15"/>
  <c r="R49" i="6" s="1"/>
  <c r="L16" i="15"/>
  <c r="Q49" i="6" s="1"/>
  <c r="P17" i="15"/>
  <c r="S17" i="15"/>
  <c r="AC17" i="15"/>
  <c r="H17" i="15"/>
  <c r="G17" i="15"/>
  <c r="L44" i="6" s="1"/>
  <c r="O17" i="15"/>
  <c r="J17" i="15"/>
  <c r="T17" i="15"/>
  <c r="AD17" i="15"/>
  <c r="V16" i="15"/>
  <c r="AA49" i="6" s="1"/>
  <c r="X16" i="15"/>
  <c r="AC49" i="6" s="1"/>
  <c r="F16" i="15"/>
  <c r="K49" i="6" s="1"/>
  <c r="K66" i="6" s="1"/>
  <c r="H16" i="15"/>
  <c r="M49" i="6" s="1"/>
  <c r="M66" i="6" s="1"/>
  <c r="K17" i="15"/>
  <c r="AB17" i="15"/>
  <c r="AI16" i="15"/>
  <c r="AN49" i="6" s="1"/>
  <c r="N17" i="15"/>
  <c r="AC16" i="15"/>
  <c r="AH49" i="6" s="1"/>
  <c r="N16" i="15"/>
  <c r="S49" i="6" s="1"/>
  <c r="AA17" i="15"/>
  <c r="W17" i="15"/>
  <c r="U17" i="15"/>
  <c r="Q16" i="15"/>
  <c r="V49" i="6" s="1"/>
  <c r="X17" i="15"/>
  <c r="Z17" i="15"/>
  <c r="E16" i="15"/>
  <c r="J49" i="6" s="1"/>
  <c r="I49" i="6" s="1"/>
  <c r="H49" i="6" s="1"/>
  <c r="G49" i="6" s="1"/>
  <c r="F49" i="6" s="1"/>
  <c r="E49" i="6" s="1"/>
  <c r="E66" i="6" s="1"/>
  <c r="AA16" i="15"/>
  <c r="AF49" i="6" s="1"/>
  <c r="AG16" i="15"/>
  <c r="AL49" i="6" s="1"/>
  <c r="AD16" i="15"/>
  <c r="AI49" i="6" s="1"/>
  <c r="I17" i="15"/>
  <c r="AI17" i="15"/>
  <c r="L17" i="15"/>
  <c r="R16" i="15"/>
  <c r="W49" i="6" s="1"/>
  <c r="AF16" i="15"/>
  <c r="AK49" i="6" s="1"/>
  <c r="W16" i="15"/>
  <c r="AB49" i="6" s="1"/>
  <c r="K16" i="15"/>
  <c r="P49" i="6" s="1"/>
  <c r="E17" i="15"/>
  <c r="J44" i="6" s="1"/>
  <c r="I44" i="6" s="1"/>
  <c r="H44" i="6" s="1"/>
  <c r="G44" i="6" s="1"/>
  <c r="F44" i="6" s="1"/>
  <c r="E44" i="6" s="1"/>
  <c r="M17" i="15"/>
  <c r="O16" i="15"/>
  <c r="T49" i="6" s="1"/>
  <c r="Y16" i="15"/>
  <c r="AD49" i="6" s="1"/>
  <c r="U16" i="15"/>
  <c r="Z49" i="6" s="1"/>
  <c r="AB16" i="15"/>
  <c r="AG49" i="6" s="1"/>
  <c r="J16" i="15"/>
  <c r="O49" i="6" s="1"/>
  <c r="T16" i="15"/>
  <c r="Y49" i="6" s="1"/>
  <c r="AG17" i="15"/>
  <c r="R17" i="15"/>
  <c r="AE17" i="15"/>
  <c r="Q17" i="15"/>
  <c r="S16" i="15"/>
  <c r="X49" i="6" s="1"/>
  <c r="G16" i="15"/>
  <c r="L49" i="6" s="1"/>
  <c r="L66" i="6" s="1"/>
  <c r="AF17" i="15"/>
  <c r="V17" i="15"/>
  <c r="AH17" i="15"/>
  <c r="Y17" i="15"/>
  <c r="G25" i="27"/>
  <c r="I82" i="5"/>
  <c r="J82" i="5" s="1"/>
  <c r="L4" i="21"/>
  <c r="M6" i="21" s="1"/>
  <c r="M11" i="15" s="1"/>
  <c r="D25" i="23"/>
  <c r="D30" i="23" s="1"/>
  <c r="D31" i="23"/>
  <c r="B64" i="6"/>
  <c r="B47" i="23"/>
  <c r="C26" i="5" s="1"/>
  <c r="B26" i="27"/>
  <c r="E61" i="5"/>
  <c r="G61" i="5" s="1"/>
  <c r="E34" i="5"/>
  <c r="G34" i="5" s="1"/>
  <c r="D61" i="5"/>
  <c r="H61" i="5" s="1"/>
  <c r="B27" i="6"/>
  <c r="D44" i="3"/>
  <c r="C54" i="3" s="1"/>
  <c r="D23" i="23"/>
  <c r="B56" i="6"/>
  <c r="D27" i="3"/>
  <c r="B52" i="6"/>
  <c r="D39" i="23"/>
  <c r="C50" i="23" s="1"/>
  <c r="E2" i="15"/>
  <c r="H6" i="6"/>
  <c r="C20" i="6"/>
  <c r="C52" i="6"/>
  <c r="C56" i="6" s="1"/>
  <c r="M7" i="6"/>
  <c r="AH12" i="15"/>
  <c r="P12" i="15"/>
  <c r="AA12" i="15"/>
  <c r="AC12" i="15"/>
  <c r="J12" i="15"/>
  <c r="X12" i="15"/>
  <c r="AI12" i="15"/>
  <c r="V12" i="15"/>
  <c r="N12" i="15"/>
  <c r="I12" i="15"/>
  <c r="L12" i="15"/>
  <c r="R12" i="15"/>
  <c r="O12" i="15"/>
  <c r="Q12" i="15"/>
  <c r="T12" i="15"/>
  <c r="W12" i="15"/>
  <c r="AD12" i="15"/>
  <c r="Y12" i="15"/>
  <c r="AB12" i="15"/>
  <c r="C21" i="3"/>
  <c r="F12" i="15"/>
  <c r="AE12" i="15"/>
  <c r="AG12" i="15"/>
  <c r="E12" i="15"/>
  <c r="Z12" i="15"/>
  <c r="AF12" i="15"/>
  <c r="K12" i="15"/>
  <c r="M12" i="15"/>
  <c r="G12" i="15"/>
  <c r="H12" i="15"/>
  <c r="S12" i="15"/>
  <c r="U12" i="15"/>
  <c r="D29" i="3"/>
  <c r="E4" i="21"/>
  <c r="G66" i="6" l="1"/>
  <c r="F66" i="6"/>
  <c r="F26" i="5"/>
  <c r="C31" i="3"/>
  <c r="M44" i="6"/>
  <c r="E40" i="23"/>
  <c r="C45" i="6"/>
  <c r="C51" i="6" s="1"/>
  <c r="M6" i="6"/>
  <c r="M13" i="6" s="1"/>
  <c r="E45" i="3"/>
  <c r="E17" i="27" s="1"/>
  <c r="E21" i="31" s="1"/>
  <c r="H7" i="6"/>
  <c r="H37" i="6"/>
  <c r="H30" i="6"/>
  <c r="H35" i="6" s="1"/>
  <c r="H32" i="6"/>
  <c r="I18" i="6"/>
  <c r="L32" i="6"/>
  <c r="L30" i="6"/>
  <c r="L35" i="6" s="1"/>
  <c r="L37" i="6"/>
  <c r="M18" i="6"/>
  <c r="C27" i="6"/>
  <c r="M61" i="6"/>
  <c r="M62" i="6"/>
  <c r="N43" i="6"/>
  <c r="N44" i="6" s="1"/>
  <c r="M68" i="6"/>
  <c r="M64" i="6"/>
  <c r="M59" i="6" s="1"/>
  <c r="C26" i="6"/>
  <c r="G61" i="6"/>
  <c r="H43" i="6"/>
  <c r="G62" i="6"/>
  <c r="G64" i="6"/>
  <c r="G59" i="6" s="1"/>
  <c r="G68" i="6"/>
  <c r="C25" i="31"/>
  <c r="J66" i="6"/>
  <c r="C44" i="6"/>
  <c r="M14" i="6" s="1"/>
  <c r="C49" i="6"/>
  <c r="Q50" i="6" s="1"/>
  <c r="D49" i="6"/>
  <c r="D44" i="6"/>
  <c r="D56" i="6"/>
  <c r="R7" i="6" s="1"/>
  <c r="K82" i="5"/>
  <c r="AA11" i="15"/>
  <c r="E11" i="15"/>
  <c r="D11" i="15"/>
  <c r="J11" i="15"/>
  <c r="AE11" i="15"/>
  <c r="AI11" i="15"/>
  <c r="O11" i="15"/>
  <c r="X11" i="15"/>
  <c r="V11" i="15"/>
  <c r="F11" i="15"/>
  <c r="Y11" i="15"/>
  <c r="E26" i="21"/>
  <c r="E9" i="21" s="1"/>
  <c r="B44" i="3" s="1"/>
  <c r="B51" i="3" s="1"/>
  <c r="C22" i="5" s="1"/>
  <c r="D9" i="15"/>
  <c r="C17" i="3"/>
  <c r="E18" i="3"/>
  <c r="AB11" i="15"/>
  <c r="Q11" i="15"/>
  <c r="H11" i="15"/>
  <c r="G11" i="15"/>
  <c r="AG11" i="15"/>
  <c r="S11" i="15"/>
  <c r="AC11" i="15"/>
  <c r="N11" i="15"/>
  <c r="R11" i="15"/>
  <c r="AD11" i="15"/>
  <c r="W11" i="15"/>
  <c r="Z11" i="15"/>
  <c r="AH11" i="15"/>
  <c r="T11" i="15"/>
  <c r="P11" i="15"/>
  <c r="K11" i="15"/>
  <c r="I11" i="15"/>
  <c r="AF11" i="15"/>
  <c r="U11" i="15"/>
  <c r="L11" i="15"/>
  <c r="E56" i="6" l="1"/>
  <c r="F56" i="6"/>
  <c r="G56" i="6"/>
  <c r="C46" i="6"/>
  <c r="I32" i="6"/>
  <c r="I30" i="6"/>
  <c r="I35" i="6" s="1"/>
  <c r="I37" i="6"/>
  <c r="N66" i="6"/>
  <c r="N18" i="6"/>
  <c r="M32" i="6"/>
  <c r="M30" i="6"/>
  <c r="M35" i="6" s="1"/>
  <c r="M37" i="6"/>
  <c r="H61" i="6"/>
  <c r="H64" i="6"/>
  <c r="H59" i="6" s="1"/>
  <c r="H68" i="6"/>
  <c r="H62" i="6"/>
  <c r="I43" i="6"/>
  <c r="H56" i="6"/>
  <c r="H66" i="6"/>
  <c r="N61" i="6"/>
  <c r="N62" i="6"/>
  <c r="N64" i="6"/>
  <c r="N59" i="6" s="1"/>
  <c r="O43" i="6"/>
  <c r="N68" i="6"/>
  <c r="M9" i="6"/>
  <c r="E31" i="23" s="1"/>
  <c r="G26" i="5" s="1"/>
  <c r="D50" i="6"/>
  <c r="AC50" i="6"/>
  <c r="AB50" i="6"/>
  <c r="AG50" i="6"/>
  <c r="Y50" i="6"/>
  <c r="S50" i="6"/>
  <c r="Z50" i="6"/>
  <c r="U50" i="6"/>
  <c r="L50" i="6"/>
  <c r="AF50" i="6"/>
  <c r="P50" i="6"/>
  <c r="AL50" i="6"/>
  <c r="N50" i="6"/>
  <c r="AN50" i="6"/>
  <c r="I50" i="6"/>
  <c r="V50" i="6"/>
  <c r="AI50" i="6"/>
  <c r="AE50" i="6"/>
  <c r="T50" i="6"/>
  <c r="F50" i="6"/>
  <c r="AK50" i="6"/>
  <c r="AM50" i="6"/>
  <c r="M50" i="6"/>
  <c r="AH50" i="6"/>
  <c r="C50" i="6"/>
  <c r="AJ50" i="6"/>
  <c r="X50" i="6"/>
  <c r="G50" i="6"/>
  <c r="J50" i="6"/>
  <c r="AA50" i="6"/>
  <c r="AD50" i="6"/>
  <c r="O50" i="6"/>
  <c r="E50" i="6"/>
  <c r="W50" i="6"/>
  <c r="K50" i="6"/>
  <c r="R50" i="6"/>
  <c r="H50" i="6"/>
  <c r="M56" i="6"/>
  <c r="L56" i="6"/>
  <c r="K56" i="6"/>
  <c r="J56" i="6"/>
  <c r="N56" i="6"/>
  <c r="O56" i="6"/>
  <c r="E13" i="21"/>
  <c r="D7" i="15" s="1"/>
  <c r="F17" i="3"/>
  <c r="G17" i="3" s="1"/>
  <c r="AG9" i="15"/>
  <c r="AG14" i="15" s="1"/>
  <c r="F9" i="15"/>
  <c r="F14" i="15" s="1"/>
  <c r="K19" i="6" s="1"/>
  <c r="E9" i="15"/>
  <c r="E14" i="15" s="1"/>
  <c r="J19" i="6" s="1"/>
  <c r="H9" i="15"/>
  <c r="H14" i="15" s="1"/>
  <c r="AB9" i="15"/>
  <c r="AB14" i="15" s="1"/>
  <c r="AF9" i="15"/>
  <c r="AF14" i="15" s="1"/>
  <c r="Z9" i="15"/>
  <c r="Z14" i="15" s="1"/>
  <c r="V9" i="15"/>
  <c r="V14" i="15" s="1"/>
  <c r="S9" i="15"/>
  <c r="S14" i="15" s="1"/>
  <c r="R9" i="15"/>
  <c r="R14" i="15" s="1"/>
  <c r="L9" i="15"/>
  <c r="L14" i="15" s="1"/>
  <c r="T9" i="15"/>
  <c r="T14" i="15" s="1"/>
  <c r="I9" i="15"/>
  <c r="I14" i="15" s="1"/>
  <c r="N19" i="6" s="1"/>
  <c r="J9" i="15"/>
  <c r="J14" i="15" s="1"/>
  <c r="AH9" i="15"/>
  <c r="AH14" i="15" s="1"/>
  <c r="AD9" i="15"/>
  <c r="AD14" i="15" s="1"/>
  <c r="Y9" i="15"/>
  <c r="Y14" i="15" s="1"/>
  <c r="AC9" i="15"/>
  <c r="AC14" i="15" s="1"/>
  <c r="X9" i="15"/>
  <c r="X14" i="15" s="1"/>
  <c r="AA9" i="15"/>
  <c r="AA14" i="15" s="1"/>
  <c r="G9" i="15"/>
  <c r="G14" i="15" s="1"/>
  <c r="L19" i="6" s="1"/>
  <c r="AE9" i="15"/>
  <c r="AE14" i="15" s="1"/>
  <c r="AI9" i="15"/>
  <c r="AI14" i="15" s="1"/>
  <c r="O9" i="15"/>
  <c r="O14" i="15" s="1"/>
  <c r="K9" i="15"/>
  <c r="K14" i="15" s="1"/>
  <c r="N9" i="15"/>
  <c r="N14" i="15" s="1"/>
  <c r="U9" i="15"/>
  <c r="U14" i="15" s="1"/>
  <c r="M9" i="15"/>
  <c r="M14" i="15" s="1"/>
  <c r="Q9" i="15"/>
  <c r="Q14" i="15" s="1"/>
  <c r="P9" i="15"/>
  <c r="P14" i="15" s="1"/>
  <c r="W9" i="15"/>
  <c r="W14" i="15" s="1"/>
  <c r="E3" i="15"/>
  <c r="M11" i="6" l="1"/>
  <c r="M12" i="6" s="1"/>
  <c r="N45" i="6" s="1"/>
  <c r="N46" i="6" s="1"/>
  <c r="N51" i="6" s="1"/>
  <c r="I61" i="6"/>
  <c r="I62" i="6"/>
  <c r="I68" i="6"/>
  <c r="I64" i="6"/>
  <c r="I59" i="6" s="1"/>
  <c r="I66" i="6"/>
  <c r="D52" i="23"/>
  <c r="P43" i="6"/>
  <c r="O61" i="6"/>
  <c r="O68" i="6"/>
  <c r="O62" i="6"/>
  <c r="O64" i="6"/>
  <c r="O59" i="6" s="1"/>
  <c r="O66" i="6"/>
  <c r="O44" i="6"/>
  <c r="N37" i="6"/>
  <c r="O18" i="6"/>
  <c r="O19" i="6" s="1"/>
  <c r="N32" i="6"/>
  <c r="N30" i="6"/>
  <c r="N35" i="6" s="1"/>
  <c r="I56" i="6"/>
  <c r="D45" i="6"/>
  <c r="D46" i="6" s="1"/>
  <c r="D51" i="6" s="1"/>
  <c r="D52" i="6" s="1"/>
  <c r="F39" i="23" s="1"/>
  <c r="H26" i="5" s="1"/>
  <c r="I19" i="6"/>
  <c r="B30" i="6"/>
  <c r="B35" i="6"/>
  <c r="B17" i="27"/>
  <c r="C5" i="6"/>
  <c r="D8" i="15"/>
  <c r="D19" i="6"/>
  <c r="C19" i="6"/>
  <c r="H14" i="6" s="1"/>
  <c r="M19" i="6"/>
  <c r="E45" i="6" l="1"/>
  <c r="E46" i="6" s="1"/>
  <c r="E51" i="6" s="1"/>
  <c r="E52" i="6" s="1"/>
  <c r="E60" i="6" s="1"/>
  <c r="J45" i="6"/>
  <c r="J46" i="6" s="1"/>
  <c r="J51" i="6" s="1"/>
  <c r="J65" i="6" s="1"/>
  <c r="J67" i="6" s="1"/>
  <c r="I45" i="6"/>
  <c r="I46" i="6" s="1"/>
  <c r="I51" i="6" s="1"/>
  <c r="I65" i="6" s="1"/>
  <c r="I67" i="6" s="1"/>
  <c r="L45" i="6"/>
  <c r="L46" i="6" s="1"/>
  <c r="L51" i="6" s="1"/>
  <c r="L65" i="6" s="1"/>
  <c r="L67" i="6" s="1"/>
  <c r="F45" i="6"/>
  <c r="F46" i="6" s="1"/>
  <c r="F51" i="6" s="1"/>
  <c r="F52" i="6" s="1"/>
  <c r="F60" i="6" s="1"/>
  <c r="M45" i="6"/>
  <c r="M46" i="6" s="1"/>
  <c r="M51" i="6" s="1"/>
  <c r="M52" i="6" s="1"/>
  <c r="M60" i="6" s="1"/>
  <c r="K45" i="6"/>
  <c r="K46" i="6" s="1"/>
  <c r="K51" i="6" s="1"/>
  <c r="K52" i="6" s="1"/>
  <c r="G45" i="6"/>
  <c r="G46" i="6" s="1"/>
  <c r="G51" i="6" s="1"/>
  <c r="O45" i="6"/>
  <c r="O46" i="6" s="1"/>
  <c r="O51" i="6" s="1"/>
  <c r="O52" i="6" s="1"/>
  <c r="O60" i="6" s="1"/>
  <c r="H45" i="6"/>
  <c r="H46" i="6" s="1"/>
  <c r="H51" i="6" s="1"/>
  <c r="F40" i="23"/>
  <c r="G40" i="23" s="1"/>
  <c r="K26" i="5" s="1"/>
  <c r="G39" i="23"/>
  <c r="I26" i="5" s="1"/>
  <c r="P68" i="6"/>
  <c r="Q43" i="6"/>
  <c r="P61" i="6"/>
  <c r="P64" i="6"/>
  <c r="P59" i="6" s="1"/>
  <c r="P62" i="6"/>
  <c r="P66" i="6"/>
  <c r="P44" i="6"/>
  <c r="P45" i="6" s="1"/>
  <c r="P46" i="6" s="1"/>
  <c r="P51" i="6" s="1"/>
  <c r="P65" i="6" s="1"/>
  <c r="P67" i="6" s="1"/>
  <c r="P56" i="6"/>
  <c r="P18" i="6"/>
  <c r="O30" i="6"/>
  <c r="O35" i="6" s="1"/>
  <c r="O37" i="6"/>
  <c r="O32" i="6"/>
  <c r="C21" i="31"/>
  <c r="H19" i="6"/>
  <c r="H9" i="6"/>
  <c r="N52" i="6"/>
  <c r="N60" i="6" s="1"/>
  <c r="N65" i="6"/>
  <c r="N67" i="6" s="1"/>
  <c r="C21" i="6"/>
  <c r="R8" i="15"/>
  <c r="W24" i="6" s="1"/>
  <c r="AA8" i="15"/>
  <c r="AF24" i="6" s="1"/>
  <c r="AH8" i="15"/>
  <c r="AM24" i="6" s="1"/>
  <c r="I8" i="15"/>
  <c r="N24" i="6" s="1"/>
  <c r="H8" i="15"/>
  <c r="AC8" i="15"/>
  <c r="AH24" i="6" s="1"/>
  <c r="U8" i="15"/>
  <c r="Z24" i="6" s="1"/>
  <c r="Q8" i="15"/>
  <c r="V24" i="6" s="1"/>
  <c r="AD8" i="15"/>
  <c r="AI24" i="6" s="1"/>
  <c r="AI8" i="15"/>
  <c r="J8" i="15"/>
  <c r="O24" i="6" s="1"/>
  <c r="M8" i="15"/>
  <c r="T8" i="15"/>
  <c r="Y24" i="6" s="1"/>
  <c r="AB8" i="15"/>
  <c r="AG24" i="6" s="1"/>
  <c r="K8" i="15"/>
  <c r="P24" i="6" s="1"/>
  <c r="G8" i="15"/>
  <c r="L24" i="6" s="1"/>
  <c r="P8" i="15"/>
  <c r="U24" i="6" s="1"/>
  <c r="X8" i="15"/>
  <c r="AC24" i="6" s="1"/>
  <c r="N8" i="15"/>
  <c r="S24" i="6" s="1"/>
  <c r="W8" i="15"/>
  <c r="AB24" i="6" s="1"/>
  <c r="AE8" i="15"/>
  <c r="AJ24" i="6" s="1"/>
  <c r="O8" i="15"/>
  <c r="T24" i="6" s="1"/>
  <c r="Y8" i="15"/>
  <c r="AD24" i="6" s="1"/>
  <c r="Z8" i="15"/>
  <c r="AE24" i="6" s="1"/>
  <c r="E8" i="15"/>
  <c r="J24" i="6" s="1"/>
  <c r="L8" i="15"/>
  <c r="Q24" i="6" s="1"/>
  <c r="AF8" i="15"/>
  <c r="AK24" i="6" s="1"/>
  <c r="S8" i="15"/>
  <c r="X24" i="6" s="1"/>
  <c r="F8" i="15"/>
  <c r="K24" i="6" s="1"/>
  <c r="AG8" i="15"/>
  <c r="AL24" i="6" s="1"/>
  <c r="V8" i="15"/>
  <c r="AA24" i="6" s="1"/>
  <c r="AB7" i="15"/>
  <c r="G7" i="15"/>
  <c r="AF7" i="15"/>
  <c r="F7" i="15"/>
  <c r="AE7" i="15"/>
  <c r="W7" i="15"/>
  <c r="E7" i="15"/>
  <c r="V7" i="15"/>
  <c r="I7" i="15"/>
  <c r="X7" i="15"/>
  <c r="Y7" i="15"/>
  <c r="P7" i="15"/>
  <c r="AC7" i="15"/>
  <c r="M7" i="15"/>
  <c r="Q7" i="15"/>
  <c r="AD7" i="15"/>
  <c r="AH7" i="15"/>
  <c r="U7" i="15"/>
  <c r="T7" i="15"/>
  <c r="N7" i="15"/>
  <c r="S7" i="15"/>
  <c r="AA7" i="15"/>
  <c r="K7" i="15"/>
  <c r="H7" i="15"/>
  <c r="Z7" i="15"/>
  <c r="R7" i="15"/>
  <c r="AG7" i="15"/>
  <c r="AI7" i="15"/>
  <c r="O7" i="15"/>
  <c r="J7" i="15"/>
  <c r="L7" i="15"/>
  <c r="J52" i="6" l="1"/>
  <c r="J60" i="6" s="1"/>
  <c r="I52" i="6"/>
  <c r="I60" i="6" s="1"/>
  <c r="L52" i="6"/>
  <c r="L60" i="6" s="1"/>
  <c r="D51" i="23"/>
  <c r="E65" i="6"/>
  <c r="E67" i="6" s="1"/>
  <c r="K65" i="6"/>
  <c r="K67" i="6" s="1"/>
  <c r="F65" i="6"/>
  <c r="F67" i="6" s="1"/>
  <c r="O65" i="6"/>
  <c r="O67" i="6" s="1"/>
  <c r="J26" i="5"/>
  <c r="M65" i="6"/>
  <c r="M67" i="6" s="1"/>
  <c r="H52" i="6"/>
  <c r="H60" i="6" s="1"/>
  <c r="H65" i="6"/>
  <c r="H67" i="6" s="1"/>
  <c r="G65" i="6"/>
  <c r="G67" i="6" s="1"/>
  <c r="G52" i="6"/>
  <c r="G60" i="6" s="1"/>
  <c r="P52" i="6"/>
  <c r="P60" i="6" s="1"/>
  <c r="Q61" i="6"/>
  <c r="R43" i="6"/>
  <c r="Q62" i="6"/>
  <c r="Q68" i="6"/>
  <c r="Q64" i="6"/>
  <c r="Q59" i="6" s="1"/>
  <c r="Q44" i="6"/>
  <c r="Q45" i="6" s="1"/>
  <c r="Q46" i="6" s="1"/>
  <c r="Q51" i="6" s="1"/>
  <c r="Q66" i="6"/>
  <c r="Q56" i="6"/>
  <c r="Q18" i="6"/>
  <c r="P37" i="6"/>
  <c r="P30" i="6"/>
  <c r="P35" i="6" s="1"/>
  <c r="P32" i="6"/>
  <c r="P19" i="6"/>
  <c r="E35" i="3"/>
  <c r="G22" i="5" s="1"/>
  <c r="D20" i="6"/>
  <c r="D21" i="6" s="1"/>
  <c r="H11" i="6"/>
  <c r="H12" i="6" s="1"/>
  <c r="H20" i="6" s="1"/>
  <c r="H21" i="6" s="1"/>
  <c r="G19" i="6"/>
  <c r="D50" i="23"/>
  <c r="K60" i="6"/>
  <c r="AN24" i="6"/>
  <c r="H13" i="6"/>
  <c r="I24" i="6"/>
  <c r="M24" i="6"/>
  <c r="C24" i="6"/>
  <c r="R24" i="6"/>
  <c r="D24" i="6"/>
  <c r="R62" i="6" l="1"/>
  <c r="S43" i="6"/>
  <c r="R68" i="6"/>
  <c r="R64" i="6"/>
  <c r="R61" i="6"/>
  <c r="R66" i="6"/>
  <c r="R44" i="6"/>
  <c r="R45" i="6" s="1"/>
  <c r="R46" i="6" s="1"/>
  <c r="R51" i="6" s="1"/>
  <c r="R65" i="6" s="1"/>
  <c r="R67" i="6" s="1"/>
  <c r="R56" i="6"/>
  <c r="Q52" i="6"/>
  <c r="Q60" i="6" s="1"/>
  <c r="Q65" i="6"/>
  <c r="Q67" i="6" s="1"/>
  <c r="R18" i="6"/>
  <c r="Q30" i="6"/>
  <c r="Q35" i="6" s="1"/>
  <c r="Q32" i="6"/>
  <c r="Q37" i="6"/>
  <c r="Q19" i="6"/>
  <c r="Q20" i="6" s="1"/>
  <c r="Q21" i="6" s="1"/>
  <c r="L20" i="6"/>
  <c r="L21" i="6" s="1"/>
  <c r="J20" i="6"/>
  <c r="J21" i="6" s="1"/>
  <c r="K20" i="6"/>
  <c r="K21" i="6" s="1"/>
  <c r="P20" i="6"/>
  <c r="P21" i="6" s="1"/>
  <c r="I20" i="6"/>
  <c r="I21" i="6" s="1"/>
  <c r="O20" i="6"/>
  <c r="O21" i="6" s="1"/>
  <c r="M20" i="6"/>
  <c r="M21" i="6" s="1"/>
  <c r="N20" i="6"/>
  <c r="N21" i="6" s="1"/>
  <c r="F19" i="6"/>
  <c r="G20" i="6"/>
  <c r="G21" i="6" s="1"/>
  <c r="P25" i="6"/>
  <c r="D25" i="6"/>
  <c r="D26" i="6" s="1"/>
  <c r="F45" i="3" s="1"/>
  <c r="J22" i="5" s="1"/>
  <c r="AE25" i="6"/>
  <c r="AF25" i="6"/>
  <c r="K25" i="6"/>
  <c r="AC25" i="6"/>
  <c r="Z25" i="6"/>
  <c r="M25" i="6"/>
  <c r="AD25" i="6"/>
  <c r="J25" i="6"/>
  <c r="S25" i="6"/>
  <c r="X25" i="6"/>
  <c r="T25" i="6"/>
  <c r="AG25" i="6"/>
  <c r="W25" i="6"/>
  <c r="AN25" i="6"/>
  <c r="O25" i="6"/>
  <c r="AB25" i="6"/>
  <c r="Q25" i="6"/>
  <c r="H24" i="6"/>
  <c r="I25" i="6"/>
  <c r="AK25" i="6"/>
  <c r="Y25" i="6"/>
  <c r="AA25" i="6"/>
  <c r="AI25" i="6"/>
  <c r="N25" i="6"/>
  <c r="L25" i="6"/>
  <c r="V25" i="6"/>
  <c r="AM25" i="6"/>
  <c r="AL25" i="6"/>
  <c r="R25" i="6"/>
  <c r="AJ25" i="6"/>
  <c r="C25" i="6"/>
  <c r="AH25" i="6"/>
  <c r="U25" i="6"/>
  <c r="I26" i="6" l="1"/>
  <c r="I31" i="6" s="1"/>
  <c r="K26" i="6"/>
  <c r="M26" i="6"/>
  <c r="M27" i="6" s="1"/>
  <c r="J26" i="6"/>
  <c r="R59" i="6"/>
  <c r="R52" i="6"/>
  <c r="R60" i="6" s="1"/>
  <c r="S62" i="6"/>
  <c r="S68" i="6"/>
  <c r="S61" i="6"/>
  <c r="T43" i="6"/>
  <c r="S64" i="6"/>
  <c r="S66" i="6"/>
  <c r="S44" i="6"/>
  <c r="S45" i="6" s="1"/>
  <c r="S46" i="6" s="1"/>
  <c r="S51" i="6" s="1"/>
  <c r="S65" i="6" s="1"/>
  <c r="S67" i="6" s="1"/>
  <c r="S56" i="6"/>
  <c r="R30" i="6"/>
  <c r="R35" i="6" s="1"/>
  <c r="S18" i="6"/>
  <c r="R19" i="6"/>
  <c r="R20" i="6" s="1"/>
  <c r="R21" i="6" s="1"/>
  <c r="R26" i="6" s="1"/>
  <c r="R27" i="6" s="1"/>
  <c r="L26" i="6"/>
  <c r="N26" i="6"/>
  <c r="N27" i="6" s="1"/>
  <c r="Q26" i="6"/>
  <c r="Q27" i="6" s="1"/>
  <c r="O26" i="6"/>
  <c r="O27" i="6" s="1"/>
  <c r="P26" i="6"/>
  <c r="P27" i="6" s="1"/>
  <c r="P36" i="6" s="1"/>
  <c r="E19" i="6"/>
  <c r="E20" i="6" s="1"/>
  <c r="E21" i="6" s="1"/>
  <c r="F20" i="6"/>
  <c r="F21" i="6" s="1"/>
  <c r="D27" i="6"/>
  <c r="H25" i="6"/>
  <c r="H26" i="6" s="1"/>
  <c r="G24" i="6"/>
  <c r="G45" i="3"/>
  <c r="K22" i="5" s="1"/>
  <c r="I27" i="6" l="1"/>
  <c r="I36" i="6" s="1"/>
  <c r="M31" i="6"/>
  <c r="H31" i="6"/>
  <c r="H27" i="6"/>
  <c r="H36" i="6" s="1"/>
  <c r="J31" i="6"/>
  <c r="J27" i="6"/>
  <c r="J36" i="6" s="1"/>
  <c r="K27" i="6"/>
  <c r="K36" i="6" s="1"/>
  <c r="K31" i="6"/>
  <c r="F44" i="3"/>
  <c r="N31" i="6"/>
  <c r="S52" i="6"/>
  <c r="S60" i="6" s="1"/>
  <c r="S59" i="6"/>
  <c r="T64" i="6"/>
  <c r="T59" i="6" s="1"/>
  <c r="U43" i="6"/>
  <c r="T68" i="6"/>
  <c r="T62" i="6"/>
  <c r="T66" i="6"/>
  <c r="T44" i="6"/>
  <c r="T45" i="6" s="1"/>
  <c r="T46" i="6" s="1"/>
  <c r="T51" i="6" s="1"/>
  <c r="T65" i="6" s="1"/>
  <c r="T67" i="6" s="1"/>
  <c r="T56" i="6"/>
  <c r="T18" i="6"/>
  <c r="S30" i="6"/>
  <c r="S35" i="6" s="1"/>
  <c r="S19" i="6"/>
  <c r="S20" i="6" s="1"/>
  <c r="S21" i="6" s="1"/>
  <c r="S26" i="6" s="1"/>
  <c r="L31" i="6"/>
  <c r="L27" i="6"/>
  <c r="L36" i="6" s="1"/>
  <c r="Q31" i="6"/>
  <c r="R31" i="6"/>
  <c r="O31" i="6"/>
  <c r="P31" i="6"/>
  <c r="M36" i="6"/>
  <c r="F24" i="6"/>
  <c r="D56" i="3" s="1"/>
  <c r="G25" i="6"/>
  <c r="G26" i="6" s="1"/>
  <c r="O36" i="6"/>
  <c r="R32" i="6"/>
  <c r="Q36" i="6"/>
  <c r="R36" i="6"/>
  <c r="N36" i="6"/>
  <c r="G44" i="3" l="1"/>
  <c r="I22" i="5" s="1"/>
  <c r="H22" i="5"/>
  <c r="G31" i="6"/>
  <c r="G27" i="6"/>
  <c r="G36" i="6" s="1"/>
  <c r="T52" i="6"/>
  <c r="T60" i="6" s="1"/>
  <c r="S27" i="6"/>
  <c r="S36" i="6" s="1"/>
  <c r="S37" i="6" s="1"/>
  <c r="S31" i="6"/>
  <c r="S32" i="6" s="1"/>
  <c r="T30" i="6"/>
  <c r="T35" i="6" s="1"/>
  <c r="U18" i="6"/>
  <c r="T19" i="6"/>
  <c r="T20" i="6" s="1"/>
  <c r="T21" i="6" s="1"/>
  <c r="T26" i="6" s="1"/>
  <c r="U68" i="6"/>
  <c r="U64" i="6"/>
  <c r="U59" i="6" s="1"/>
  <c r="U61" i="6"/>
  <c r="U62" i="6"/>
  <c r="V43" i="6"/>
  <c r="U66" i="6"/>
  <c r="U44" i="6"/>
  <c r="U45" i="6" s="1"/>
  <c r="U46" i="6" s="1"/>
  <c r="U51" i="6" s="1"/>
  <c r="U52" i="6" s="1"/>
  <c r="U56" i="6"/>
  <c r="R37" i="6"/>
  <c r="E24" i="6"/>
  <c r="E25" i="6" s="1"/>
  <c r="E26" i="6" s="1"/>
  <c r="F25" i="6"/>
  <c r="F26" i="6" s="1"/>
  <c r="U60" i="6" l="1"/>
  <c r="E31" i="6"/>
  <c r="E27" i="6"/>
  <c r="E36" i="6" s="1"/>
  <c r="F27" i="6"/>
  <c r="F31" i="6"/>
  <c r="T61" i="6"/>
  <c r="T27" i="6"/>
  <c r="T36" i="6" s="1"/>
  <c r="T31" i="6"/>
  <c r="V68" i="6"/>
  <c r="V62" i="6"/>
  <c r="V64" i="6"/>
  <c r="W43" i="6"/>
  <c r="V66" i="6"/>
  <c r="V44" i="6"/>
  <c r="V45" i="6" s="1"/>
  <c r="V46" i="6" s="1"/>
  <c r="V51" i="6" s="1"/>
  <c r="V65" i="6" s="1"/>
  <c r="V67" i="6" s="1"/>
  <c r="V56" i="6"/>
  <c r="V18" i="6"/>
  <c r="U30" i="6"/>
  <c r="U19" i="6"/>
  <c r="U20" i="6" s="1"/>
  <c r="U21" i="6" s="1"/>
  <c r="U26" i="6" s="1"/>
  <c r="U65" i="6"/>
  <c r="U67" i="6" s="1"/>
  <c r="F36" i="6" l="1"/>
  <c r="D54" i="3"/>
  <c r="D55" i="3" s="1"/>
  <c r="U31" i="6"/>
  <c r="U32" i="6" s="1"/>
  <c r="U27" i="6"/>
  <c r="U35" i="6"/>
  <c r="X43" i="6"/>
  <c r="W68" i="6"/>
  <c r="W64" i="6"/>
  <c r="W59" i="6" s="1"/>
  <c r="W62" i="6"/>
  <c r="W44" i="6"/>
  <c r="W45" i="6" s="1"/>
  <c r="W46" i="6" s="1"/>
  <c r="W51" i="6" s="1"/>
  <c r="W52" i="6" s="1"/>
  <c r="W66" i="6"/>
  <c r="W56" i="6"/>
  <c r="V59" i="6"/>
  <c r="V32" i="6"/>
  <c r="W18" i="6"/>
  <c r="V30" i="6"/>
  <c r="V35" i="6" s="1"/>
  <c r="V37" i="6"/>
  <c r="V19" i="6"/>
  <c r="V20" i="6" s="1"/>
  <c r="V21" i="6" s="1"/>
  <c r="V26" i="6" s="1"/>
  <c r="V52" i="6"/>
  <c r="V60" i="6" s="1"/>
  <c r="V61" i="6" s="1"/>
  <c r="T32" i="6"/>
  <c r="T37" i="6"/>
  <c r="W60" i="6" l="1"/>
  <c r="W61" i="6" s="1"/>
  <c r="V27" i="6"/>
  <c r="V36" i="6" s="1"/>
  <c r="V31" i="6"/>
  <c r="W65" i="6"/>
  <c r="W67" i="6" s="1"/>
  <c r="Y43" i="6"/>
  <c r="X68" i="6"/>
  <c r="X62" i="6"/>
  <c r="X64" i="6"/>
  <c r="X66" i="6"/>
  <c r="X44" i="6"/>
  <c r="X45" i="6" s="1"/>
  <c r="X46" i="6" s="1"/>
  <c r="X51" i="6" s="1"/>
  <c r="X65" i="6" s="1"/>
  <c r="X67" i="6" s="1"/>
  <c r="X56" i="6"/>
  <c r="W32" i="6"/>
  <c r="W37" i="6"/>
  <c r="W30" i="6"/>
  <c r="X18" i="6"/>
  <c r="W19" i="6"/>
  <c r="W20" i="6" s="1"/>
  <c r="W21" i="6" s="1"/>
  <c r="W26" i="6" s="1"/>
  <c r="U36" i="6"/>
  <c r="U37" i="6" s="1"/>
  <c r="X52" i="6" l="1"/>
  <c r="X60" i="6" s="1"/>
  <c r="X61" i="6" s="1"/>
  <c r="W27" i="6"/>
  <c r="W36" i="6" s="1"/>
  <c r="W31" i="6"/>
  <c r="Z43" i="6"/>
  <c r="Y62" i="6"/>
  <c r="Y64" i="6"/>
  <c r="Y59" i="6" s="1"/>
  <c r="Y68" i="6"/>
  <c r="Y44" i="6"/>
  <c r="Y45" i="6" s="1"/>
  <c r="Y46" i="6" s="1"/>
  <c r="Y51" i="6" s="1"/>
  <c r="Y52" i="6" s="1"/>
  <c r="Y60" i="6" s="1"/>
  <c r="Y61" i="6" s="1"/>
  <c r="Y66" i="6"/>
  <c r="Y56" i="6"/>
  <c r="X59" i="6"/>
  <c r="Y18" i="6"/>
  <c r="X37" i="6"/>
  <c r="X32" i="6"/>
  <c r="X30" i="6"/>
  <c r="X19" i="6"/>
  <c r="X20" i="6" s="1"/>
  <c r="X21" i="6" s="1"/>
  <c r="X26" i="6" s="1"/>
  <c r="W35" i="6"/>
  <c r="X35" i="6" l="1"/>
  <c r="X27" i="6"/>
  <c r="X36" i="6" s="1"/>
  <c r="X31" i="6"/>
  <c r="Z18" i="6"/>
  <c r="Y30" i="6"/>
  <c r="Y19" i="6"/>
  <c r="Y20" i="6" s="1"/>
  <c r="Y21" i="6" s="1"/>
  <c r="Y26" i="6" s="1"/>
  <c r="Y65" i="6"/>
  <c r="Y67" i="6" s="1"/>
  <c r="Z68" i="6"/>
  <c r="Z62" i="6"/>
  <c r="AA43" i="6"/>
  <c r="Z61" i="6"/>
  <c r="Z56" i="6"/>
  <c r="Z64" i="6"/>
  <c r="Z59" i="6" s="1"/>
  <c r="Z66" i="6"/>
  <c r="Z44" i="6"/>
  <c r="Z45" i="6" s="1"/>
  <c r="Z46" i="6" s="1"/>
  <c r="Z51" i="6" s="1"/>
  <c r="Z52" i="6" s="1"/>
  <c r="Z60" i="6" s="1"/>
  <c r="Y31" i="6" l="1"/>
  <c r="Y32" i="6" s="1"/>
  <c r="Y27" i="6"/>
  <c r="Y36" i="6" s="1"/>
  <c r="Y37" i="6" s="1"/>
  <c r="AA62" i="6"/>
  <c r="AA61" i="6"/>
  <c r="AB43" i="6"/>
  <c r="AA56" i="6"/>
  <c r="AA68" i="6"/>
  <c r="AA64" i="6"/>
  <c r="AA59" i="6" s="1"/>
  <c r="AA44" i="6"/>
  <c r="AA45" i="6" s="1"/>
  <c r="AA46" i="6" s="1"/>
  <c r="AA51" i="6" s="1"/>
  <c r="AA52" i="6" s="1"/>
  <c r="AA60" i="6" s="1"/>
  <c r="AA66" i="6"/>
  <c r="Z65" i="6"/>
  <c r="Z67" i="6" s="1"/>
  <c r="Y35" i="6"/>
  <c r="AA18" i="6"/>
  <c r="Z37" i="6"/>
  <c r="Z32" i="6"/>
  <c r="Z30" i="6"/>
  <c r="Z35" i="6" s="1"/>
  <c r="Z19" i="6"/>
  <c r="Z20" i="6" s="1"/>
  <c r="Z21" i="6" s="1"/>
  <c r="Z26" i="6" s="1"/>
  <c r="Z27" i="6" l="1"/>
  <c r="Z36" i="6" s="1"/>
  <c r="Z31" i="6"/>
  <c r="AA32" i="6"/>
  <c r="AB18" i="6"/>
  <c r="AA30" i="6"/>
  <c r="AA37" i="6"/>
  <c r="AA19" i="6"/>
  <c r="AA20" i="6" s="1"/>
  <c r="AA21" i="6" s="1"/>
  <c r="AA26" i="6" s="1"/>
  <c r="AA65" i="6"/>
  <c r="AA67" i="6" s="1"/>
  <c r="AB64" i="6"/>
  <c r="AB59" i="6" s="1"/>
  <c r="AB61" i="6"/>
  <c r="AB68" i="6"/>
  <c r="AB56" i="6"/>
  <c r="AC43" i="6"/>
  <c r="AB62" i="6"/>
  <c r="AB44" i="6"/>
  <c r="AB45" i="6" s="1"/>
  <c r="AB46" i="6" s="1"/>
  <c r="AB51" i="6" s="1"/>
  <c r="AB52" i="6" s="1"/>
  <c r="AB60" i="6" s="1"/>
  <c r="AB66" i="6"/>
  <c r="AA27" i="6" l="1"/>
  <c r="AA36" i="6" s="1"/>
  <c r="AA31" i="6"/>
  <c r="AB65" i="6"/>
  <c r="AB67" i="6" s="1"/>
  <c r="AA35" i="6"/>
  <c r="AC18" i="6"/>
  <c r="AB32" i="6"/>
  <c r="AB37" i="6"/>
  <c r="AB30" i="6"/>
  <c r="AB35" i="6" s="1"/>
  <c r="AB19" i="6"/>
  <c r="AB20" i="6" s="1"/>
  <c r="AB21" i="6" s="1"/>
  <c r="AB26" i="6" s="1"/>
  <c r="AB27" i="6" s="1"/>
  <c r="AB36" i="6" s="1"/>
  <c r="AC61" i="6"/>
  <c r="AC64" i="6"/>
  <c r="AC59" i="6" s="1"/>
  <c r="AC56" i="6"/>
  <c r="AC62" i="6"/>
  <c r="AD43" i="6"/>
  <c r="AC68" i="6"/>
  <c r="AC66" i="6"/>
  <c r="AC44" i="6"/>
  <c r="AC45" i="6" s="1"/>
  <c r="AC46" i="6" s="1"/>
  <c r="AC51" i="6" s="1"/>
  <c r="AC52" i="6" s="1"/>
  <c r="AC60" i="6" s="1"/>
  <c r="AC65" i="6" l="1"/>
  <c r="AC67" i="6" s="1"/>
  <c r="AB31" i="6"/>
  <c r="AD18" i="6"/>
  <c r="AC37" i="6"/>
  <c r="AC32" i="6"/>
  <c r="AC30" i="6"/>
  <c r="AC35" i="6" s="1"/>
  <c r="AC19" i="6"/>
  <c r="AC20" i="6" s="1"/>
  <c r="AC21" i="6" s="1"/>
  <c r="AC26" i="6" s="1"/>
  <c r="AC31" i="6" s="1"/>
  <c r="AD61" i="6"/>
  <c r="AD56" i="6"/>
  <c r="AD64" i="6"/>
  <c r="AD59" i="6" s="1"/>
  <c r="AD68" i="6"/>
  <c r="AD62" i="6"/>
  <c r="AE43" i="6"/>
  <c r="AD44" i="6"/>
  <c r="AD45" i="6" s="1"/>
  <c r="AD46" i="6" s="1"/>
  <c r="AD51" i="6" s="1"/>
  <c r="AD52" i="6" s="1"/>
  <c r="AD60" i="6" s="1"/>
  <c r="AD66" i="6"/>
  <c r="AD65" i="6" l="1"/>
  <c r="AD67" i="6" s="1"/>
  <c r="AF43" i="6"/>
  <c r="AE56" i="6"/>
  <c r="AE64" i="6"/>
  <c r="AE59" i="6" s="1"/>
  <c r="AE62" i="6"/>
  <c r="AE61" i="6"/>
  <c r="AE68" i="6"/>
  <c r="AE66" i="6"/>
  <c r="AE44" i="6"/>
  <c r="AE45" i="6" s="1"/>
  <c r="AE46" i="6" s="1"/>
  <c r="AE51" i="6" s="1"/>
  <c r="AE52" i="6" s="1"/>
  <c r="AE60" i="6" s="1"/>
  <c r="AC27" i="6"/>
  <c r="AC36" i="6" s="1"/>
  <c r="AD30" i="6"/>
  <c r="AD35" i="6" s="1"/>
  <c r="AD37" i="6"/>
  <c r="AE18" i="6"/>
  <c r="AD32" i="6"/>
  <c r="AD19" i="6"/>
  <c r="AD20" i="6" s="1"/>
  <c r="AD21" i="6" s="1"/>
  <c r="AD26" i="6" s="1"/>
  <c r="AD31" i="6" s="1"/>
  <c r="AF18" i="6" l="1"/>
  <c r="AE37" i="6"/>
  <c r="AE32" i="6"/>
  <c r="AE30" i="6"/>
  <c r="AE35" i="6" s="1"/>
  <c r="AE19" i="6"/>
  <c r="AE20" i="6" s="1"/>
  <c r="AE21" i="6" s="1"/>
  <c r="AE26" i="6" s="1"/>
  <c r="AD27" i="6"/>
  <c r="AD36" i="6" s="1"/>
  <c r="AE65" i="6"/>
  <c r="AE67" i="6" s="1"/>
  <c r="AF56" i="6"/>
  <c r="AG43" i="6"/>
  <c r="AF68" i="6"/>
  <c r="AF64" i="6"/>
  <c r="AF59" i="6" s="1"/>
  <c r="AF61" i="6"/>
  <c r="AF62" i="6"/>
  <c r="AF66" i="6"/>
  <c r="AF44" i="6"/>
  <c r="AF45" i="6" s="1"/>
  <c r="AF46" i="6" s="1"/>
  <c r="AF51" i="6" s="1"/>
  <c r="AF52" i="6" s="1"/>
  <c r="AF60" i="6" s="1"/>
  <c r="AE31" i="6" l="1"/>
  <c r="AE27" i="6"/>
  <c r="AE36" i="6" s="1"/>
  <c r="AF65" i="6"/>
  <c r="AF67" i="6" s="1"/>
  <c r="AH43" i="6"/>
  <c r="AG62" i="6"/>
  <c r="AG68" i="6"/>
  <c r="AG61" i="6"/>
  <c r="AG64" i="6"/>
  <c r="AG59" i="6" s="1"/>
  <c r="AG56" i="6"/>
  <c r="AG44" i="6"/>
  <c r="AG45" i="6" s="1"/>
  <c r="AG46" i="6" s="1"/>
  <c r="AG51" i="6" s="1"/>
  <c r="AG65" i="6" s="1"/>
  <c r="AG67" i="6" s="1"/>
  <c r="AG66" i="6"/>
  <c r="AF37" i="6"/>
  <c r="AF32" i="6"/>
  <c r="AF30" i="6"/>
  <c r="AF35" i="6" s="1"/>
  <c r="AG18" i="6"/>
  <c r="AF19" i="6"/>
  <c r="AF20" i="6" s="1"/>
  <c r="AF21" i="6" s="1"/>
  <c r="AF26" i="6" s="1"/>
  <c r="AF31" i="6" l="1"/>
  <c r="AF27" i="6"/>
  <c r="AF36" i="6" s="1"/>
  <c r="AG52" i="6"/>
  <c r="AG60" i="6" s="1"/>
  <c r="AH68" i="6"/>
  <c r="AH64" i="6"/>
  <c r="AH59" i="6" s="1"/>
  <c r="AI43" i="6"/>
  <c r="AH61" i="6"/>
  <c r="AH56" i="6"/>
  <c r="AH62" i="6"/>
  <c r="AH44" i="6"/>
  <c r="AH45" i="6" s="1"/>
  <c r="AH46" i="6" s="1"/>
  <c r="AH51" i="6" s="1"/>
  <c r="AH65" i="6" s="1"/>
  <c r="AH67" i="6" s="1"/>
  <c r="AH66" i="6"/>
  <c r="AG32" i="6"/>
  <c r="AH18" i="6"/>
  <c r="AG30" i="6"/>
  <c r="AG35" i="6" s="1"/>
  <c r="AG37" i="6"/>
  <c r="AG19" i="6"/>
  <c r="AG20" i="6" s="1"/>
  <c r="AG21" i="6" s="1"/>
  <c r="AG26" i="6" s="1"/>
  <c r="AH52" i="6" l="1"/>
  <c r="AH60" i="6" s="1"/>
  <c r="AG27" i="6"/>
  <c r="AG36" i="6" s="1"/>
  <c r="AG31" i="6"/>
  <c r="AH32" i="6"/>
  <c r="AH37" i="6"/>
  <c r="AH30" i="6"/>
  <c r="AH35" i="6" s="1"/>
  <c r="AI18" i="6"/>
  <c r="AH19" i="6"/>
  <c r="AH20" i="6" s="1"/>
  <c r="AH21" i="6" s="1"/>
  <c r="AH26" i="6" s="1"/>
  <c r="AH27" i="6" s="1"/>
  <c r="AH36" i="6" s="1"/>
  <c r="AI62" i="6"/>
  <c r="AI61" i="6"/>
  <c r="AJ43" i="6"/>
  <c r="AI56" i="6"/>
  <c r="AI68" i="6"/>
  <c r="AI64" i="6"/>
  <c r="AI59" i="6" s="1"/>
  <c r="AI66" i="6"/>
  <c r="AI44" i="6"/>
  <c r="AI45" i="6" s="1"/>
  <c r="AI46" i="6" s="1"/>
  <c r="AI51" i="6" s="1"/>
  <c r="AI52" i="6" s="1"/>
  <c r="AI60" i="6" s="1"/>
  <c r="AI65" i="6" l="1"/>
  <c r="AI67" i="6" s="1"/>
  <c r="AJ64" i="6"/>
  <c r="AJ59" i="6" s="1"/>
  <c r="AJ61" i="6"/>
  <c r="AJ68" i="6"/>
  <c r="AJ56" i="6"/>
  <c r="AK43" i="6"/>
  <c r="AJ62" i="6"/>
  <c r="AJ66" i="6"/>
  <c r="AJ44" i="6"/>
  <c r="AJ45" i="6" s="1"/>
  <c r="AJ46" i="6" s="1"/>
  <c r="AJ51" i="6" s="1"/>
  <c r="AJ65" i="6" s="1"/>
  <c r="AJ67" i="6" s="1"/>
  <c r="AI37" i="6"/>
  <c r="AI30" i="6"/>
  <c r="AI35" i="6" s="1"/>
  <c r="AI32" i="6"/>
  <c r="AJ18" i="6"/>
  <c r="AI19" i="6"/>
  <c r="AI20" i="6" s="1"/>
  <c r="AI21" i="6" s="1"/>
  <c r="AI26" i="6" s="1"/>
  <c r="AH31" i="6"/>
  <c r="AI31" i="6" l="1"/>
  <c r="AI27" i="6"/>
  <c r="AI36" i="6" s="1"/>
  <c r="AK18" i="6"/>
  <c r="AJ37" i="6"/>
  <c r="AJ32" i="6"/>
  <c r="AJ30" i="6"/>
  <c r="AJ35" i="6" s="1"/>
  <c r="AJ19" i="6"/>
  <c r="AJ20" i="6" s="1"/>
  <c r="AJ21" i="6" s="1"/>
  <c r="AJ26" i="6" s="1"/>
  <c r="AK61" i="6"/>
  <c r="AK62" i="6"/>
  <c r="AK56" i="6"/>
  <c r="AL43" i="6"/>
  <c r="AK68" i="6"/>
  <c r="AK64" i="6"/>
  <c r="AK59" i="6" s="1"/>
  <c r="AK44" i="6"/>
  <c r="AK45" i="6" s="1"/>
  <c r="AK46" i="6" s="1"/>
  <c r="AK51" i="6" s="1"/>
  <c r="AK52" i="6" s="1"/>
  <c r="AK60" i="6" s="1"/>
  <c r="AK66" i="6"/>
  <c r="AJ52" i="6"/>
  <c r="AJ60" i="6" s="1"/>
  <c r="AJ31" i="6" l="1"/>
  <c r="AJ27" i="6"/>
  <c r="AJ36" i="6" s="1"/>
  <c r="AL61" i="6"/>
  <c r="AL56" i="6"/>
  <c r="AL64" i="6"/>
  <c r="AL59" i="6" s="1"/>
  <c r="AL68" i="6"/>
  <c r="AL62" i="6"/>
  <c r="AM43" i="6"/>
  <c r="AL44" i="6"/>
  <c r="AL45" i="6" s="1"/>
  <c r="AL46" i="6" s="1"/>
  <c r="AL51" i="6" s="1"/>
  <c r="AL52" i="6" s="1"/>
  <c r="AL60" i="6" s="1"/>
  <c r="AL66" i="6"/>
  <c r="AK65" i="6"/>
  <c r="AK67" i="6" s="1"/>
  <c r="AK32" i="6"/>
  <c r="AK37" i="6"/>
  <c r="AK30" i="6"/>
  <c r="AK35" i="6" s="1"/>
  <c r="AL18" i="6"/>
  <c r="AK19" i="6"/>
  <c r="AK20" i="6" s="1"/>
  <c r="AK21" i="6" s="1"/>
  <c r="AK26" i="6" s="1"/>
  <c r="AK27" i="6" l="1"/>
  <c r="AK36" i="6" s="1"/>
  <c r="AK31" i="6"/>
  <c r="AN43" i="6"/>
  <c r="AM56" i="6"/>
  <c r="AM64" i="6"/>
  <c r="AM59" i="6" s="1"/>
  <c r="AM62" i="6"/>
  <c r="AM61" i="6"/>
  <c r="AM68" i="6"/>
  <c r="AM44" i="6"/>
  <c r="AM45" i="6" s="1"/>
  <c r="AM46" i="6" s="1"/>
  <c r="AM51" i="6" s="1"/>
  <c r="AM52" i="6" s="1"/>
  <c r="AM60" i="6" s="1"/>
  <c r="AM66" i="6"/>
  <c r="AL65" i="6"/>
  <c r="AL67" i="6" s="1"/>
  <c r="AL30" i="6"/>
  <c r="AL35" i="6" s="1"/>
  <c r="AL37" i="6"/>
  <c r="AM18" i="6"/>
  <c r="AL32" i="6"/>
  <c r="AL19" i="6"/>
  <c r="AL20" i="6" s="1"/>
  <c r="AL21" i="6" s="1"/>
  <c r="AL26" i="6" s="1"/>
  <c r="AL27" i="6" l="1"/>
  <c r="AL36" i="6" s="1"/>
  <c r="AL31" i="6"/>
  <c r="AM32" i="6"/>
  <c r="AN18" i="6"/>
  <c r="AM30" i="6"/>
  <c r="AM35" i="6" s="1"/>
  <c r="AM37" i="6"/>
  <c r="AM19" i="6"/>
  <c r="AM20" i="6" s="1"/>
  <c r="AM21" i="6" s="1"/>
  <c r="AM26" i="6" s="1"/>
  <c r="AM31" i="6" s="1"/>
  <c r="AM65" i="6"/>
  <c r="AM67" i="6" s="1"/>
  <c r="AN56" i="6"/>
  <c r="AN61" i="6"/>
  <c r="AN64" i="6"/>
  <c r="AN59" i="6" s="1"/>
  <c r="AN44" i="6"/>
  <c r="AN45" i="6" s="1"/>
  <c r="AN46" i="6" s="1"/>
  <c r="AN51" i="6" s="1"/>
  <c r="AN66" i="6"/>
  <c r="F26" i="27" l="1"/>
  <c r="E25" i="31"/>
  <c r="AN65" i="6"/>
  <c r="AN30" i="6"/>
  <c r="AN32" i="6"/>
  <c r="AN37" i="6"/>
  <c r="E53" i="3"/>
  <c r="E49" i="23"/>
  <c r="AN19" i="6"/>
  <c r="AN20" i="6" s="1"/>
  <c r="AN21" i="6" s="1"/>
  <c r="AN26" i="6" s="1"/>
  <c r="F17" i="27" s="1"/>
  <c r="AN52" i="6"/>
  <c r="AN60" i="6" s="1"/>
  <c r="D61" i="6" s="1"/>
  <c r="AM27" i="6"/>
  <c r="G26" i="27" l="1"/>
  <c r="H25" i="31" s="1"/>
  <c r="G25" i="31"/>
  <c r="D67" i="6"/>
  <c r="AN67" i="6"/>
  <c r="F53" i="3"/>
  <c r="E56" i="3"/>
  <c r="E54" i="3"/>
  <c r="E55" i="3" s="1"/>
  <c r="G21" i="31"/>
  <c r="G17" i="27"/>
  <c r="H21" i="31" s="1"/>
  <c r="F49" i="23"/>
  <c r="E52" i="23"/>
  <c r="E51" i="23"/>
  <c r="E50" i="23"/>
  <c r="D62" i="6"/>
  <c r="AN62" i="6"/>
  <c r="AM36" i="6"/>
  <c r="AN31" i="6"/>
  <c r="D32" i="6" s="1"/>
  <c r="AN35" i="6"/>
  <c r="G33" i="6"/>
  <c r="E38" i="6"/>
  <c r="L33" i="6"/>
  <c r="K38" i="6"/>
  <c r="K33" i="6"/>
  <c r="L38" i="6"/>
  <c r="F33" i="6"/>
  <c r="F38" i="6"/>
  <c r="J33" i="6"/>
  <c r="J38" i="6"/>
  <c r="G38" i="6"/>
  <c r="E33" i="6"/>
  <c r="H33" i="6"/>
  <c r="H38" i="6"/>
  <c r="I38" i="6"/>
  <c r="I33" i="6"/>
  <c r="M38" i="6"/>
  <c r="M33" i="6"/>
  <c r="N33" i="6"/>
  <c r="N38" i="6"/>
  <c r="O38" i="6"/>
  <c r="O33" i="6"/>
  <c r="P38" i="6"/>
  <c r="P33" i="6"/>
  <c r="Q38" i="6"/>
  <c r="Q33" i="6"/>
  <c r="R33" i="6"/>
  <c r="R38" i="6"/>
  <c r="S38" i="6"/>
  <c r="S33" i="6"/>
  <c r="T33" i="6"/>
  <c r="T38" i="6"/>
  <c r="U33" i="6"/>
  <c r="U38" i="6"/>
  <c r="V33" i="6"/>
  <c r="V38" i="6"/>
  <c r="W38" i="6"/>
  <c r="W33" i="6"/>
  <c r="X38" i="6"/>
  <c r="X33" i="6"/>
  <c r="Y38" i="6"/>
  <c r="Y33" i="6"/>
  <c r="Z38" i="6"/>
  <c r="Z33" i="6"/>
  <c r="AA33" i="6"/>
  <c r="AA38" i="6"/>
  <c r="AB33" i="6"/>
  <c r="AB38" i="6"/>
  <c r="AC38" i="6"/>
  <c r="AC33" i="6"/>
  <c r="AD33" i="6"/>
  <c r="AD38" i="6"/>
  <c r="AE38" i="6"/>
  <c r="AE33" i="6"/>
  <c r="AF33" i="6"/>
  <c r="AF38" i="6"/>
  <c r="AG33" i="6"/>
  <c r="AG38" i="6"/>
  <c r="AH33" i="6"/>
  <c r="AH38" i="6"/>
  <c r="AI33" i="6"/>
  <c r="AI38" i="6"/>
  <c r="AJ33" i="6"/>
  <c r="AJ38" i="6"/>
  <c r="AK38" i="6"/>
  <c r="AK33" i="6"/>
  <c r="AL38" i="6"/>
  <c r="AL33" i="6"/>
  <c r="AM33" i="6"/>
  <c r="AM38" i="6"/>
  <c r="AN27" i="6"/>
  <c r="AN36" i="6" s="1"/>
  <c r="D68" i="6"/>
  <c r="AN68" i="6"/>
  <c r="D37" i="6" l="1"/>
  <c r="AN38" i="6"/>
  <c r="D38" i="6"/>
  <c r="AN33" i="6"/>
  <c r="D33" i="6"/>
  <c r="F52" i="23"/>
  <c r="G49" i="23"/>
  <c r="F51" i="23"/>
  <c r="F50" i="23"/>
  <c r="G53" i="3"/>
  <c r="F56" i="3"/>
  <c r="F54" i="3"/>
  <c r="F55" i="3" s="1"/>
  <c r="H49" i="23" l="1"/>
  <c r="G52" i="23"/>
  <c r="G51" i="23"/>
  <c r="G50" i="23"/>
  <c r="H53" i="3"/>
  <c r="G56" i="3"/>
  <c r="G54" i="3"/>
  <c r="G55" i="3" s="1"/>
  <c r="I49" i="23" l="1"/>
  <c r="H52" i="23"/>
  <c r="H51" i="23"/>
  <c r="H50" i="23"/>
  <c r="I53" i="3"/>
  <c r="H56" i="3"/>
  <c r="H54" i="3"/>
  <c r="H55" i="3" s="1"/>
  <c r="J49" i="23" l="1"/>
  <c r="I52" i="23"/>
  <c r="I51" i="23"/>
  <c r="I50" i="23"/>
  <c r="J53" i="3"/>
  <c r="I56" i="3"/>
  <c r="I54" i="3"/>
  <c r="I55" i="3" s="1"/>
  <c r="K53" i="3" l="1"/>
  <c r="J56" i="3"/>
  <c r="J54" i="3"/>
  <c r="J55" i="3" s="1"/>
  <c r="J50" i="23"/>
  <c r="J51" i="23"/>
  <c r="J52" i="23"/>
  <c r="K49" i="23"/>
  <c r="K51" i="23" l="1"/>
  <c r="K50" i="23"/>
  <c r="K52" i="23"/>
  <c r="L49" i="23"/>
  <c r="L53" i="3"/>
  <c r="K56" i="3"/>
  <c r="K54" i="3"/>
  <c r="K55" i="3" s="1"/>
  <c r="M53" i="3" l="1"/>
  <c r="L56" i="3"/>
  <c r="L54" i="3"/>
  <c r="L55" i="3" s="1"/>
  <c r="L51" i="23"/>
  <c r="M49" i="23"/>
  <c r="L50" i="23"/>
  <c r="L52" i="23"/>
  <c r="N49" i="23" l="1"/>
  <c r="M51" i="23"/>
  <c r="M52" i="23"/>
  <c r="M50" i="23"/>
  <c r="N53" i="3"/>
  <c r="M56" i="3"/>
  <c r="M54" i="3"/>
  <c r="M55" i="3" s="1"/>
  <c r="O53" i="3" l="1"/>
  <c r="N56" i="3"/>
  <c r="N54" i="3"/>
  <c r="N55" i="3" s="1"/>
  <c r="O49" i="23"/>
  <c r="N50" i="23"/>
  <c r="N51" i="23"/>
  <c r="N52" i="23"/>
  <c r="P53" i="3" l="1"/>
  <c r="O56" i="3"/>
  <c r="O54" i="3"/>
  <c r="O55" i="3" s="1"/>
  <c r="O51" i="23"/>
  <c r="O52" i="23"/>
  <c r="O50" i="23"/>
  <c r="P49" i="23"/>
  <c r="P51" i="23" l="1"/>
  <c r="P50" i="23"/>
  <c r="P52" i="23"/>
  <c r="Q49" i="23"/>
  <c r="Q53" i="3"/>
  <c r="P56" i="3"/>
  <c r="P54" i="3"/>
  <c r="P55" i="3" s="1"/>
  <c r="R53" i="3" l="1"/>
  <c r="Q56" i="3"/>
  <c r="Q54" i="3"/>
  <c r="Q55" i="3" s="1"/>
  <c r="Q50" i="23"/>
  <c r="Q51" i="23"/>
  <c r="R49" i="23"/>
  <c r="Q52" i="23"/>
  <c r="R51" i="23" l="1"/>
  <c r="R50" i="23"/>
  <c r="S49" i="23"/>
  <c r="R52" i="23"/>
  <c r="S53" i="3"/>
  <c r="R56" i="3"/>
  <c r="R54" i="3"/>
  <c r="R55" i="3" s="1"/>
  <c r="T53" i="3" l="1"/>
  <c r="S56" i="3"/>
  <c r="S54" i="3"/>
  <c r="S55" i="3" s="1"/>
  <c r="S50" i="23"/>
  <c r="T49" i="23"/>
  <c r="S51" i="23"/>
  <c r="S52" i="23"/>
  <c r="U53" i="3" l="1"/>
  <c r="T56" i="3"/>
  <c r="T54" i="3"/>
  <c r="T55" i="3" s="1"/>
  <c r="T52" i="23"/>
  <c r="T50" i="23"/>
  <c r="T51" i="23"/>
  <c r="U49" i="23"/>
  <c r="V49" i="23" l="1"/>
  <c r="U52" i="23"/>
  <c r="U50" i="23"/>
  <c r="U51" i="23"/>
  <c r="V53" i="3"/>
  <c r="U56" i="3"/>
  <c r="U54" i="3"/>
  <c r="U55" i="3" s="1"/>
  <c r="W53" i="3" l="1"/>
  <c r="V56" i="3"/>
  <c r="V54" i="3"/>
  <c r="V55" i="3" s="1"/>
  <c r="V51" i="23"/>
  <c r="W49" i="23"/>
  <c r="V52" i="23"/>
  <c r="V50" i="23"/>
  <c r="W50" i="23" l="1"/>
  <c r="W51" i="23"/>
  <c r="W52" i="23"/>
  <c r="X49" i="23"/>
  <c r="X53" i="3"/>
  <c r="W56" i="3"/>
  <c r="W54" i="3"/>
  <c r="W55" i="3" s="1"/>
  <c r="Y53" i="3" l="1"/>
  <c r="X56" i="3"/>
  <c r="X54" i="3"/>
  <c r="X55" i="3" s="1"/>
  <c r="X52" i="23"/>
  <c r="Y49" i="23"/>
  <c r="X50" i="23"/>
  <c r="X51" i="23"/>
  <c r="Y50" i="23" l="1"/>
  <c r="Y52" i="23"/>
  <c r="Z49" i="23"/>
  <c r="Y51" i="23"/>
  <c r="Z53" i="3"/>
  <c r="Y56" i="3"/>
  <c r="Y54" i="3"/>
  <c r="Y55" i="3" s="1"/>
  <c r="AA53" i="3" l="1"/>
  <c r="Z56" i="3"/>
  <c r="Z54" i="3"/>
  <c r="Z55" i="3" s="1"/>
  <c r="AA49" i="23"/>
  <c r="Z52" i="23"/>
  <c r="Z50" i="23"/>
  <c r="Z51" i="23"/>
  <c r="AA50" i="23" l="1"/>
  <c r="AB49" i="23"/>
  <c r="AA51" i="23"/>
  <c r="AA52" i="23"/>
  <c r="AB53" i="3"/>
  <c r="AA56" i="3"/>
  <c r="AA54" i="3"/>
  <c r="AA55" i="3" s="1"/>
  <c r="AC53" i="3" l="1"/>
  <c r="AB56" i="3"/>
  <c r="AB54" i="3"/>
  <c r="AB55" i="3" s="1"/>
  <c r="AB50" i="23"/>
  <c r="AC49" i="23"/>
  <c r="AB52" i="23"/>
  <c r="AB51" i="23"/>
  <c r="AD49" i="23" l="1"/>
  <c r="AC51" i="23"/>
  <c r="AC50" i="23"/>
  <c r="AC52" i="23"/>
  <c r="AD53" i="3"/>
  <c r="AC56" i="3"/>
  <c r="AC54" i="3"/>
  <c r="AC55" i="3" s="1"/>
  <c r="AE53" i="3" l="1"/>
  <c r="AD56" i="3"/>
  <c r="AD54" i="3"/>
  <c r="AD55" i="3" s="1"/>
  <c r="AD52" i="23"/>
  <c r="AD51" i="23"/>
  <c r="AE49" i="23"/>
  <c r="AD50" i="23"/>
  <c r="AE51" i="23" l="1"/>
  <c r="AE50" i="23"/>
  <c r="AF49" i="23"/>
  <c r="AE52" i="23"/>
  <c r="AF53" i="3"/>
  <c r="AE56" i="3"/>
  <c r="AE54" i="3"/>
  <c r="AE55" i="3" s="1"/>
  <c r="AG53" i="3" l="1"/>
  <c r="AF56" i="3"/>
  <c r="AF54" i="3"/>
  <c r="AF55" i="3" s="1"/>
  <c r="AG49" i="23"/>
  <c r="AF52" i="23"/>
  <c r="AF51" i="23"/>
  <c r="AF50" i="23"/>
  <c r="AH49" i="23" l="1"/>
  <c r="AG52" i="23"/>
  <c r="AG51" i="23"/>
  <c r="AG50" i="23"/>
  <c r="AG54" i="3"/>
  <c r="AG55" i="3" s="1"/>
  <c r="AG56" i="3"/>
  <c r="AH53" i="3"/>
  <c r="AH54" i="3" l="1"/>
  <c r="AH55" i="3" s="1"/>
  <c r="AH56" i="3"/>
  <c r="AI53" i="3"/>
  <c r="AH52" i="23"/>
  <c r="AI49" i="23"/>
  <c r="AH51" i="23"/>
  <c r="AH50" i="23"/>
  <c r="AI52" i="23" l="1"/>
  <c r="AI50" i="23"/>
  <c r="AJ49" i="23"/>
  <c r="AI51" i="23"/>
  <c r="AI56" i="3"/>
  <c r="AJ53" i="3"/>
  <c r="AI54" i="3"/>
  <c r="AI55" i="3" s="1"/>
  <c r="AJ56" i="3" l="1"/>
  <c r="AK53" i="3"/>
  <c r="AJ54" i="3"/>
  <c r="AJ55" i="3" s="1"/>
  <c r="AJ52" i="23"/>
  <c r="AJ51" i="23"/>
  <c r="AJ50" i="23"/>
  <c r="AK49" i="23"/>
  <c r="AK52" i="23" l="1"/>
  <c r="AK51" i="23"/>
  <c r="AK50" i="23"/>
  <c r="AL49" i="23"/>
  <c r="AK54" i="3"/>
  <c r="AK55" i="3" s="1"/>
  <c r="AK56" i="3"/>
  <c r="AL53" i="3"/>
  <c r="AM53" i="3" l="1"/>
  <c r="AL54" i="3"/>
  <c r="AL55" i="3" s="1"/>
  <c r="AL56" i="3"/>
  <c r="AM49" i="23"/>
  <c r="AL50" i="23"/>
  <c r="AL51" i="23"/>
  <c r="AL52" i="23"/>
  <c r="AM51" i="23" l="1"/>
  <c r="AM52" i="23"/>
  <c r="AM50" i="23"/>
  <c r="AM54" i="3"/>
  <c r="AM55" i="3" s="1"/>
  <c r="AM5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Gert-Jan Fien</author>
  </authors>
  <commentList>
    <comment ref="B8" authorId="0" shapeId="0" xr:uid="{00000000-0006-0000-0A00-000001000000}">
      <text>
        <r>
          <rPr>
            <b/>
            <sz val="9"/>
            <color indexed="81"/>
            <rFont val="Tahoma"/>
            <family val="2"/>
          </rPr>
          <t>Gert-Jan Fien:</t>
        </r>
        <r>
          <rPr>
            <sz val="9"/>
            <color indexed="81"/>
            <rFont val="Tahoma"/>
            <family val="2"/>
          </rPr>
          <t xml:space="preserve">
Not yet available for "Global"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IIÖ Julia Wein</author>
  </authors>
  <commentList>
    <comment ref="PH3" authorId="0" shapeId="0" xr:uid="{00000000-0006-0000-0C00-000001000000}">
      <text>
        <r>
          <rPr>
            <b/>
            <sz val="9"/>
            <color indexed="81"/>
            <rFont val="Tahoma"/>
            <family val="2"/>
          </rPr>
          <t>IIÖ Julia Wein:</t>
        </r>
        <r>
          <rPr>
            <sz val="9"/>
            <color indexed="81"/>
            <rFont val="Tahoma"/>
            <family val="2"/>
          </rPr>
          <t xml:space="preserve">
DECC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IIÖ Julia Wein</author>
  </authors>
  <commentList>
    <comment ref="PJ3" authorId="0" shapeId="0" xr:uid="{00000000-0006-0000-0D00-000001000000}">
      <text>
        <r>
          <rPr>
            <b/>
            <sz val="9"/>
            <color indexed="81"/>
            <rFont val="Tahoma"/>
            <family val="2"/>
          </rPr>
          <t>IIÖ Julia Wein:</t>
        </r>
        <r>
          <rPr>
            <sz val="9"/>
            <color indexed="81"/>
            <rFont val="Tahoma"/>
            <family val="2"/>
          </rPr>
          <t xml:space="preserve">
DECC Data</t>
        </r>
      </text>
    </comment>
  </commentList>
</comments>
</file>

<file path=xl/sharedStrings.xml><?xml version="1.0" encoding="utf-8"?>
<sst xmlns="http://schemas.openxmlformats.org/spreadsheetml/2006/main" count="2406" uniqueCount="2021">
  <si>
    <t>SBTi Buildings Target-Setting Tool</t>
  </si>
  <si>
    <t>Version</t>
  </si>
  <si>
    <t>Terms of Use</t>
  </si>
  <si>
    <t>Disclaimer</t>
  </si>
  <si>
    <t>References</t>
  </si>
  <si>
    <t>NOTE:</t>
  </si>
  <si>
    <t>kg/m2</t>
  </si>
  <si>
    <t>is equivalent to</t>
  </si>
  <si>
    <t>kiloton/million m2</t>
  </si>
  <si>
    <t>= kt/Mm2</t>
  </si>
  <si>
    <t>Instructions</t>
  </si>
  <si>
    <t>History of revisions</t>
  </si>
  <si>
    <t xml:space="preserve">Version </t>
  </si>
  <si>
    <t>Release date</t>
  </si>
  <si>
    <t>Description</t>
  </si>
  <si>
    <t xml:space="preserve">Version: </t>
  </si>
  <si>
    <t xml:space="preserve">Please refer to: </t>
  </si>
  <si>
    <t>Contact:</t>
  </si>
  <si>
    <t>A: In-use Operational Targets</t>
  </si>
  <si>
    <t>Section A1. Enter preferred units</t>
  </si>
  <si>
    <t>(also applies to calcs of Upfront Embodied Target)</t>
  </si>
  <si>
    <t>million m²   &amp;   kilotonCO₂e</t>
  </si>
  <si>
    <t>("tons" are metric)</t>
  </si>
  <si>
    <t>Required Input</t>
  </si>
  <si>
    <t>Results</t>
  </si>
  <si>
    <t>Section A2. Select geography</t>
  </si>
  <si>
    <t>Sub-region</t>
  </si>
  <si>
    <t>Australia</t>
  </si>
  <si>
    <t>Zone_2</t>
  </si>
  <si>
    <t>See "AUS zones" tab for climatic zones in Australia.</t>
  </si>
  <si>
    <t>Section A3. Select building type</t>
  </si>
  <si>
    <t>Distrib. Warehouse - COLD</t>
  </si>
  <si>
    <t>Section A4. Enter emissions and activity data</t>
  </si>
  <si>
    <t>Select base year</t>
  </si>
  <si>
    <r>
      <t>In-Use Operational emissions</t>
    </r>
    <r>
      <rPr>
        <sz val="11"/>
        <color theme="1"/>
        <rFont val="Arial"/>
        <family val="2"/>
      </rPr>
      <t xml:space="preserve"> in base year</t>
    </r>
  </si>
  <si>
    <r>
      <t>kton CO</t>
    </r>
    <r>
      <rPr>
        <vertAlign val="subscript"/>
        <sz val="10"/>
        <color theme="1" tint="0.499984740745262"/>
        <rFont val="Arial"/>
        <family val="2"/>
      </rPr>
      <t>2</t>
    </r>
    <r>
      <rPr>
        <sz val="10"/>
        <color theme="1" tint="0.499984740745262"/>
        <rFont val="Arial"/>
        <family val="2"/>
      </rPr>
      <t>e</t>
    </r>
  </si>
  <si>
    <r>
      <t>Floor area</t>
    </r>
    <r>
      <rPr>
        <sz val="11"/>
        <color theme="1"/>
        <rFont val="Arial"/>
        <family val="2"/>
      </rPr>
      <t xml:space="preserve"> in base year</t>
    </r>
  </si>
  <si>
    <t>million m²</t>
  </si>
  <si>
    <t>Base-year intensity</t>
  </si>
  <si>
    <t>Select target year</t>
  </si>
  <si>
    <t>Target year must be at least 5 years and at most 10 years from the current year.</t>
  </si>
  <si>
    <r>
      <t xml:space="preserve">Floor area </t>
    </r>
    <r>
      <rPr>
        <sz val="11"/>
        <color theme="1"/>
        <rFont val="Arial"/>
        <family val="2"/>
      </rPr>
      <t>in target year</t>
    </r>
  </si>
  <si>
    <t>Section A5. Review target modelling results</t>
  </si>
  <si>
    <t>Target modelling results - 1.5C  (In-Use Operational)</t>
  </si>
  <si>
    <t>Total in-use emissions</t>
  </si>
  <si>
    <t>Overall in-use emissions intensity</t>
  </si>
  <si>
    <t>kgCO₂e / m²</t>
  </si>
  <si>
    <t>Target modelling data</t>
  </si>
  <si>
    <t>Company emissions</t>
  </si>
  <si>
    <t>Company carbon intensity</t>
  </si>
  <si>
    <t>Sector carbon intensity</t>
  </si>
  <si>
    <t>B: Upfront Embodied Targets</t>
  </si>
  <si>
    <t>Section B1. Select building type</t>
  </si>
  <si>
    <t>Residential</t>
  </si>
  <si>
    <t>Section B2. Select target-setting approach</t>
  </si>
  <si>
    <t>Sector-specific Absolute Contraction</t>
  </si>
  <si>
    <t>Section B3. Enter emissions and activity data</t>
  </si>
  <si>
    <t>(Units of measure specified in In-Use Targets - section A1)</t>
  </si>
  <si>
    <r>
      <t>Upfront Embodied emissions</t>
    </r>
    <r>
      <rPr>
        <sz val="11"/>
        <color theme="1"/>
        <rFont val="Arial"/>
        <family val="2"/>
      </rPr>
      <t xml:space="preserve"> in base year</t>
    </r>
  </si>
  <si>
    <t>Section B4. Review target modelling results</t>
  </si>
  <si>
    <t>Target modelling results - 1.5C  (Upfront Embodied)</t>
  </si>
  <si>
    <t>Total embodied emissions</t>
  </si>
  <si>
    <t>Overall embodied emissions intensity</t>
  </si>
  <si>
    <t>Base year</t>
  </si>
  <si>
    <t>(from section A4)</t>
  </si>
  <si>
    <r>
      <t xml:space="preserve">Target modelling results - 1.5C
</t>
    </r>
    <r>
      <rPr>
        <i/>
        <sz val="10"/>
        <color rgb="FF3D3E3F"/>
        <rFont val="Arial"/>
        <family val="2"/>
      </rPr>
      <t>Calculations use data entered on In-Use Targets tab</t>
    </r>
  </si>
  <si>
    <t>(from section B3)</t>
  </si>
  <si>
    <r>
      <t xml:space="preserve">Target modelling results - 1.5C
</t>
    </r>
    <r>
      <rPr>
        <i/>
        <sz val="10"/>
        <color rgb="FF3D3E3F"/>
        <rFont val="Arial"/>
        <family val="2"/>
      </rPr>
      <t>Calculations use data entered on Embodied Targets tab</t>
    </r>
  </si>
  <si>
    <t>Version:</t>
  </si>
  <si>
    <t>In-Use Operational Emissions</t>
  </si>
  <si>
    <r>
      <t xml:space="preserve">copy &amp; paste these </t>
    </r>
    <r>
      <rPr>
        <b/>
        <sz val="8"/>
        <color theme="1"/>
        <rFont val="Arial"/>
        <family val="2"/>
      </rPr>
      <t>In-Use</t>
    </r>
    <r>
      <rPr>
        <sz val="8"/>
        <color theme="1"/>
        <rFont val="Arial"/>
        <family val="2"/>
      </rPr>
      <t xml:space="preserve"> VALUES: </t>
    </r>
  </si>
  <si>
    <t>Emissions and Floor Area data</t>
  </si>
  <si>
    <t>Target - 1.5C</t>
  </si>
  <si>
    <t>Target year</t>
  </si>
  <si>
    <t>Building Type &amp; Location</t>
  </si>
  <si>
    <t>Carbon Intensity
[kgCO₂e/m²]</t>
  </si>
  <si>
    <t>% 
reduction</t>
  </si>
  <si>
    <t>%
reduction</t>
  </si>
  <si>
    <t>Upfront Embodied Emissions</t>
  </si>
  <si>
    <r>
      <t xml:space="preserve">copy &amp; paste these </t>
    </r>
    <r>
      <rPr>
        <b/>
        <sz val="8"/>
        <color theme="1"/>
        <rFont val="Arial"/>
        <family val="2"/>
      </rPr>
      <t>Embodied</t>
    </r>
    <r>
      <rPr>
        <sz val="8"/>
        <color theme="1"/>
        <rFont val="Arial"/>
        <family val="2"/>
      </rPr>
      <t xml:space="preserve"> VALUES: </t>
    </r>
  </si>
  <si>
    <t>Australian Climate Zones</t>
  </si>
  <si>
    <t>As published here:</t>
  </si>
  <si>
    <t>https://www.abcb.gov.au/resources/climate-zone-map</t>
  </si>
  <si>
    <t>CALCULATIONS</t>
  </si>
  <si>
    <t>Type of sector</t>
  </si>
  <si>
    <t>In-Use</t>
  </si>
  <si>
    <t>Embodied - Sectoral Decarbonisation Approach</t>
  </si>
  <si>
    <t>Embodied - Absolute Contraction Approach</t>
  </si>
  <si>
    <t>Region Indicator</t>
  </si>
  <si>
    <t>Base Year</t>
  </si>
  <si>
    <t>Total Abs. Reduction</t>
  </si>
  <si>
    <t>Absolute emissions Units</t>
  </si>
  <si>
    <t>Floor Area:</t>
  </si>
  <si>
    <t>Annually</t>
  </si>
  <si>
    <t>Area Units</t>
  </si>
  <si>
    <t>Total Emissions:</t>
  </si>
  <si>
    <t>Area Factor</t>
  </si>
  <si>
    <t>Target Year</t>
  </si>
  <si>
    <t>Mass Factor</t>
  </si>
  <si>
    <t>Expected area:</t>
  </si>
  <si>
    <t>Delta Years</t>
  </si>
  <si>
    <t>yrs</t>
  </si>
  <si>
    <t>Delta Area</t>
  </si>
  <si>
    <t>Area Growth Rate</t>
  </si>
  <si>
    <t>million m²/yr</t>
  </si>
  <si>
    <t>d parameter  (Eq. 3)</t>
  </si>
  <si>
    <t>Market Share numerator</t>
  </si>
  <si>
    <t>In-Use Operational calcs</t>
  </si>
  <si>
    <r>
      <t>Sectoral Floor Area [million m</t>
    </r>
    <r>
      <rPr>
        <b/>
        <vertAlign val="superscript"/>
        <sz val="8"/>
        <color theme="1"/>
        <rFont val="Arial"/>
        <family val="2"/>
      </rPr>
      <t>2</t>
    </r>
    <r>
      <rPr>
        <b/>
        <sz val="8"/>
        <color theme="1"/>
        <rFont val="Arial"/>
        <family val="2"/>
      </rPr>
      <t>]</t>
    </r>
  </si>
  <si>
    <r>
      <t>Company Floor Area [million m</t>
    </r>
    <r>
      <rPr>
        <b/>
        <vertAlign val="superscript"/>
        <sz val="8"/>
        <color theme="1"/>
        <rFont val="Arial"/>
        <family val="2"/>
      </rPr>
      <t>2</t>
    </r>
    <r>
      <rPr>
        <b/>
        <sz val="8"/>
        <color theme="1"/>
        <rFont val="Arial"/>
        <family val="2"/>
      </rPr>
      <t>]</t>
    </r>
  </si>
  <si>
    <r>
      <t>Eq. 4:  Market Share parameter (m</t>
    </r>
    <r>
      <rPr>
        <b/>
        <vertAlign val="subscript"/>
        <sz val="8"/>
        <color theme="1"/>
        <rFont val="Arial"/>
        <family val="2"/>
      </rPr>
      <t>y</t>
    </r>
    <r>
      <rPr>
        <b/>
        <sz val="8"/>
        <color theme="1"/>
        <rFont val="Arial"/>
        <family val="2"/>
      </rPr>
      <t>)</t>
    </r>
  </si>
  <si>
    <t>1.5°C</t>
  </si>
  <si>
    <r>
      <t>Sector intensity  [kgCO2e/m</t>
    </r>
    <r>
      <rPr>
        <b/>
        <vertAlign val="superscript"/>
        <sz val="8"/>
        <color theme="1"/>
        <rFont val="Arial"/>
        <family val="2"/>
      </rPr>
      <t>2</t>
    </r>
    <r>
      <rPr>
        <b/>
        <sz val="8"/>
        <color theme="1"/>
        <rFont val="Arial"/>
        <family val="2"/>
      </rPr>
      <t>/yr]</t>
    </r>
  </si>
  <si>
    <t>Eq. 5:  p_y</t>
  </si>
  <si>
    <r>
      <t>Eq. 6:  Company Intensity Target [kgCO2e/m</t>
    </r>
    <r>
      <rPr>
        <b/>
        <vertAlign val="superscript"/>
        <sz val="8"/>
        <color theme="1"/>
        <rFont val="Arial"/>
        <family val="2"/>
      </rPr>
      <t>2</t>
    </r>
    <r>
      <rPr>
        <b/>
        <sz val="8"/>
        <color theme="1"/>
        <rFont val="Arial"/>
        <family val="2"/>
      </rPr>
      <t>/yr]</t>
    </r>
  </si>
  <si>
    <t>Target 2050</t>
  </si>
  <si>
    <t>Upfront Embodied calcs</t>
  </si>
  <si>
    <r>
      <t>Global Sectoral Area [million m</t>
    </r>
    <r>
      <rPr>
        <b/>
        <vertAlign val="superscript"/>
        <sz val="8"/>
        <color theme="1"/>
        <rFont val="Arial"/>
        <family val="2"/>
      </rPr>
      <t>2</t>
    </r>
    <r>
      <rPr>
        <b/>
        <sz val="8"/>
        <color theme="1"/>
        <rFont val="Arial"/>
        <family val="2"/>
      </rPr>
      <t>]</t>
    </r>
  </si>
  <si>
    <t>Eq. 4:  m_y parameter</t>
  </si>
  <si>
    <t>1.5°C - Sectoral Decarbonisation Approach</t>
  </si>
  <si>
    <t>Absolute Contraction Approach</t>
  </si>
  <si>
    <t>Annual reduction</t>
  </si>
  <si>
    <t>For chart</t>
  </si>
  <si>
    <t xml:space="preserve">Country: </t>
  </si>
  <si>
    <t xml:space="preserve">Sub-region: </t>
  </si>
  <si>
    <t xml:space="preserve">Building Type: </t>
  </si>
  <si>
    <t>Type</t>
  </si>
  <si>
    <t>UoM</t>
  </si>
  <si>
    <r>
      <t>Tag</t>
    </r>
    <r>
      <rPr>
        <sz val="11"/>
        <rFont val="Calibri"/>
        <family val="2"/>
        <scheme val="minor"/>
      </rPr>
      <t xml:space="preserve"> v</t>
    </r>
    <r>
      <rPr>
        <b/>
        <sz val="11"/>
        <rFont val="Calibri"/>
        <family val="2"/>
        <scheme val="minor"/>
      </rPr>
      <t xml:space="preserve">  \  Year &gt;</t>
    </r>
  </si>
  <si>
    <t>CO2</t>
  </si>
  <si>
    <r>
      <t>kg/m² = kT/Mm</t>
    </r>
    <r>
      <rPr>
        <b/>
        <sz val="11"/>
        <color theme="1"/>
        <rFont val="Calibri"/>
        <family val="2"/>
        <scheme val="minor"/>
      </rPr>
      <t>²</t>
    </r>
  </si>
  <si>
    <t>GHG</t>
  </si>
  <si>
    <t>kg/m²</t>
  </si>
  <si>
    <t>National Floor Area</t>
  </si>
  <si>
    <r>
      <t>Mm</t>
    </r>
    <r>
      <rPr>
        <vertAlign val="superscript"/>
        <sz val="11"/>
        <color theme="1"/>
        <rFont val="Calibri"/>
        <family val="2"/>
        <scheme val="minor"/>
      </rPr>
      <t>2</t>
    </r>
  </si>
  <si>
    <t>Global Floor Area</t>
  </si>
  <si>
    <t>In-use Floor Area</t>
  </si>
  <si>
    <t>Embodied emissions</t>
  </si>
  <si>
    <t>RSF</t>
  </si>
  <si>
    <t>RMF</t>
  </si>
  <si>
    <t>OFF</t>
  </si>
  <si>
    <t>RHS</t>
  </si>
  <si>
    <t>RSM</t>
  </si>
  <si>
    <t>HOT</t>
  </si>
  <si>
    <t>DWC</t>
  </si>
  <si>
    <t>DWW</t>
  </si>
  <si>
    <t>HEC</t>
  </si>
  <si>
    <t>LEI</t>
  </si>
  <si>
    <t>RWH</t>
  </si>
  <si>
    <t>Resi</t>
  </si>
  <si>
    <t>Year</t>
  </si>
  <si>
    <t>Country</t>
  </si>
  <si>
    <t>Table-ID</t>
  </si>
  <si>
    <t>Building Type</t>
  </si>
  <si>
    <t xml:space="preserve">if #N/A, display:  </t>
  </si>
  <si>
    <t>N/A</t>
  </si>
  <si>
    <t xml:space="preserve">if no sub-region, show:  </t>
  </si>
  <si>
    <t>Residential?</t>
  </si>
  <si>
    <t>Near-Term</t>
  </si>
  <si>
    <t>Sub-regions</t>
  </si>
  <si>
    <t>Building Types</t>
  </si>
  <si>
    <t>For Europe</t>
  </si>
  <si>
    <t>For non-European countries</t>
  </si>
  <si>
    <t>Europe</t>
  </si>
  <si>
    <t>Other</t>
  </si>
  <si>
    <t>Residential, Single Family</t>
  </si>
  <si>
    <t>Residential (any size)</t>
  </si>
  <si>
    <t>Austria</t>
  </si>
  <si>
    <t>AT</t>
  </si>
  <si>
    <t>AUS</t>
  </si>
  <si>
    <t>Any</t>
  </si>
  <si>
    <t>Continental average climate</t>
  </si>
  <si>
    <t>Residential, Multi-Family</t>
  </si>
  <si>
    <t>------</t>
  </si>
  <si>
    <t>BE</t>
  </si>
  <si>
    <t>Brazil</t>
  </si>
  <si>
    <t>BRA</t>
  </si>
  <si>
    <t>Zone_1</t>
  </si>
  <si>
    <t>Hot humid summer, warm winter</t>
  </si>
  <si>
    <t>Office</t>
  </si>
  <si>
    <t>BG</t>
  </si>
  <si>
    <t>Canada</t>
  </si>
  <si>
    <t>CAN</t>
  </si>
  <si>
    <t>Warm humid summer, mild winter</t>
  </si>
  <si>
    <t>Retail High Street</t>
  </si>
  <si>
    <t>Rep. of Cyprus</t>
  </si>
  <si>
    <t>CY</t>
  </si>
  <si>
    <t>China</t>
  </si>
  <si>
    <t>CHI</t>
  </si>
  <si>
    <t>Zone_3</t>
  </si>
  <si>
    <t>Hot dry summer, warm winter</t>
  </si>
  <si>
    <t>Retail Shopping Mall</t>
  </si>
  <si>
    <t>Czech Rep.</t>
  </si>
  <si>
    <t>CZ</t>
  </si>
  <si>
    <t>Hong Kong</t>
  </si>
  <si>
    <t>HK</t>
  </si>
  <si>
    <t>Zone_5</t>
  </si>
  <si>
    <t>Warm temperate</t>
  </si>
  <si>
    <t>Hotel</t>
  </si>
  <si>
    <t>Services</t>
  </si>
  <si>
    <t>SER</t>
  </si>
  <si>
    <t>DK</t>
  </si>
  <si>
    <t>India</t>
  </si>
  <si>
    <t>IND</t>
  </si>
  <si>
    <t>Zone_6</t>
  </si>
  <si>
    <t>Mild temperate</t>
  </si>
  <si>
    <t>Estonia</t>
  </si>
  <si>
    <t>EE</t>
  </si>
  <si>
    <t>Japan</t>
  </si>
  <si>
    <t>JAP</t>
  </si>
  <si>
    <t>Zone_7</t>
  </si>
  <si>
    <t>Cool temperate</t>
  </si>
  <si>
    <t>Distrib. Warehouse - WARM</t>
  </si>
  <si>
    <t>FI</t>
  </si>
  <si>
    <t>Malaysia</t>
  </si>
  <si>
    <t>MAL</t>
  </si>
  <si>
    <t>Healthcare</t>
  </si>
  <si>
    <t>France</t>
  </si>
  <si>
    <t>FR</t>
  </si>
  <si>
    <t>Mexico</t>
  </si>
  <si>
    <t>MEX</t>
  </si>
  <si>
    <t>USA</t>
  </si>
  <si>
    <t>Leisure / Lodging</t>
  </si>
  <si>
    <t>Germany</t>
  </si>
  <si>
    <t>DE</t>
  </si>
  <si>
    <t>New Zealand</t>
  </si>
  <si>
    <t>NZL</t>
  </si>
  <si>
    <t>Retail Warehouse</t>
  </si>
  <si>
    <t>Retail</t>
  </si>
  <si>
    <t>EL</t>
  </si>
  <si>
    <t>Philippines</t>
  </si>
  <si>
    <t>PHI</t>
  </si>
  <si>
    <t>New York</t>
  </si>
  <si>
    <t>NY</t>
  </si>
  <si>
    <t>OTH</t>
  </si>
  <si>
    <t>Hungary</t>
  </si>
  <si>
    <t>HU</t>
  </si>
  <si>
    <t>Singapore</t>
  </si>
  <si>
    <t>SGP</t>
  </si>
  <si>
    <t>Los Angeles</t>
  </si>
  <si>
    <t>LA</t>
  </si>
  <si>
    <t>IE</t>
  </si>
  <si>
    <t>South Korea</t>
  </si>
  <si>
    <t>KOR</t>
  </si>
  <si>
    <t>Chicago</t>
  </si>
  <si>
    <t>Units of Measure</t>
  </si>
  <si>
    <t>IT</t>
  </si>
  <si>
    <t>Houston</t>
  </si>
  <si>
    <t>HOU</t>
  </si>
  <si>
    <t>ktCO₂e</t>
  </si>
  <si>
    <t>Latvia</t>
  </si>
  <si>
    <t>LV</t>
  </si>
  <si>
    <t>Phoenix</t>
  </si>
  <si>
    <t>PHO</t>
  </si>
  <si>
    <t>thousand m²   &amp;   tonCO₂e</t>
  </si>
  <si>
    <t>thousand m²</t>
  </si>
  <si>
    <t>tCO₂e</t>
  </si>
  <si>
    <t>Lithuania</t>
  </si>
  <si>
    <t>LT</t>
  </si>
  <si>
    <t>World</t>
  </si>
  <si>
    <t>Philadelphia</t>
  </si>
  <si>
    <t>m²   &amp;   kgCO₂e</t>
  </si>
  <si>
    <t>m²</t>
  </si>
  <si>
    <t>kgCO₂e</t>
  </si>
  <si>
    <t>Luxembourg</t>
  </si>
  <si>
    <t>LU</t>
  </si>
  <si>
    <t>Global</t>
  </si>
  <si>
    <t>GLB</t>
  </si>
  <si>
    <t>San Antonio</t>
  </si>
  <si>
    <t>SA</t>
  </si>
  <si>
    <t>million ft²   &amp;   kilotonCO₂e</t>
  </si>
  <si>
    <t>million ft²</t>
  </si>
  <si>
    <t>Malta</t>
  </si>
  <si>
    <t>MT</t>
  </si>
  <si>
    <t>San Diego</t>
  </si>
  <si>
    <t>SD</t>
  </si>
  <si>
    <t>thousand ft²   &amp;   tonCO₂e</t>
  </si>
  <si>
    <t>thousand ft²</t>
  </si>
  <si>
    <t>Netherlands</t>
  </si>
  <si>
    <t>NL</t>
  </si>
  <si>
    <t>Dallas</t>
  </si>
  <si>
    <t>DAL</t>
  </si>
  <si>
    <t>PL</t>
  </si>
  <si>
    <t>San Jose</t>
  </si>
  <si>
    <t>SJ</t>
  </si>
  <si>
    <t>Portugal</t>
  </si>
  <si>
    <t>PT</t>
  </si>
  <si>
    <t>Austin</t>
  </si>
  <si>
    <t>Targeting Approach for Embodied</t>
  </si>
  <si>
    <t>RO</t>
  </si>
  <si>
    <t>Jacksonville</t>
  </si>
  <si>
    <t>JAC</t>
  </si>
  <si>
    <t>Slovakia</t>
  </si>
  <si>
    <t>SK</t>
  </si>
  <si>
    <t>Washington DC</t>
  </si>
  <si>
    <t>WDC</t>
  </si>
  <si>
    <t>Slovenia</t>
  </si>
  <si>
    <t>SI</t>
  </si>
  <si>
    <t>San Francisco </t>
  </si>
  <si>
    <t>SF</t>
  </si>
  <si>
    <t>Spain</t>
  </si>
  <si>
    <t>ES</t>
  </si>
  <si>
    <t>Boston</t>
  </si>
  <si>
    <t>BOS</t>
  </si>
  <si>
    <t>Sweden</t>
  </si>
  <si>
    <t>SE</t>
  </si>
  <si>
    <t>United Kingdom</t>
  </si>
  <si>
    <t>UK</t>
  </si>
  <si>
    <t>HR</t>
  </si>
  <si>
    <t>Switzerland</t>
  </si>
  <si>
    <t>CH</t>
  </si>
  <si>
    <t>Norway</t>
  </si>
  <si>
    <t>NO</t>
  </si>
  <si>
    <t>CRREM Global Pathways</t>
  </si>
  <si>
    <t>Summary of Pathways</t>
  </si>
  <si>
    <t>Version: v2.01 - 11.01.2023</t>
  </si>
  <si>
    <t xml:space="preserve">Disclaimer </t>
  </si>
  <si>
    <r>
      <rPr>
        <i/>
        <sz val="11"/>
        <color theme="1"/>
        <rFont val="Calibri"/>
        <family val="2"/>
        <scheme val="minor"/>
      </rPr>
      <t>All the information in this file is shared in good faith and for general information purpose only. The global downscaling pathways are free of charge and without any commitment. Beyond the intended use, all content, images and the resulting data of the use of the global pathways and/or the tool must not be transmitted to third parties, appropriated or commercially exploited without the CRREM consortium's consent. The global pathways utilized at your own risk. Neither the CRREM consortium, its members nor the European Commission are liable for any damages resulting from the use of the global downscaling pathways or the application of the CRREM tool. 
The global pathways, software, its documentation and its underlying data sets are provided "as is" and neither the European Commission, the CRREM Consortium, nor its member organisations have any obligation to provide maintenance, support or updates after the duration of the project. The Carbon Risk Real Estate Monitor (CRREM) global downscaling pathways are provided to you without any guarantee for correctness or completeness.
 Any action you take upon the information you find in this document, is strictly at your own risk. CRREM will not be liable for any losses and/or damages in connection with the use of our website. By using this these global pathways for your purpose, you hereby consent to this disclaimer and agree to its terms.</t>
    </r>
    <r>
      <rPr>
        <sz val="11"/>
        <color theme="1"/>
        <rFont val="Calibri"/>
        <family val="2"/>
        <scheme val="minor"/>
      </rPr>
      <t xml:space="preserve">
</t>
    </r>
  </si>
  <si>
    <t>CRREM provided separate sheets for</t>
  </si>
  <si>
    <t>CO2 Intensity Pathways (kgCO2/m²*yr)</t>
  </si>
  <si>
    <t>Energy Intensity Pathways (kWh/m²*yr)</t>
  </si>
  <si>
    <t>GHG Intensity Pathways (kgCO2e/m²*yr)</t>
  </si>
  <si>
    <t>AT.RSF.CO2-Int</t>
  </si>
  <si>
    <t>BE.RSF.CO2-Int</t>
  </si>
  <si>
    <t>BG.RSF.CO2-Int</t>
  </si>
  <si>
    <t>CY.RSF.CO2-Int</t>
  </si>
  <si>
    <t>CZ.RSF.CO2-Int</t>
  </si>
  <si>
    <t>DK.RSF.CO2-Int</t>
  </si>
  <si>
    <t>EE.RSF.CO2-Int</t>
  </si>
  <si>
    <t>FI.RSF.CO2-Int</t>
  </si>
  <si>
    <t>FR.RSF.CO2-Int</t>
  </si>
  <si>
    <t>DE.RSF.CO2-Int</t>
  </si>
  <si>
    <t>EL.RSF.CO2-Int</t>
  </si>
  <si>
    <t>HU.RSF.CO2-Int</t>
  </si>
  <si>
    <t>IE.RSF.CO2-Int</t>
  </si>
  <si>
    <t>IT.RSF.CO2-Int</t>
  </si>
  <si>
    <t>LV.RSF.CO2-Int</t>
  </si>
  <si>
    <t>LT.RSF.CO2-Int</t>
  </si>
  <si>
    <t>LU.RSF.CO2-Int</t>
  </si>
  <si>
    <t>MT.RSF.CO2-Int</t>
  </si>
  <si>
    <t>NL.RSF.CO2-Int</t>
  </si>
  <si>
    <t>PL.RSF.CO2-Int</t>
  </si>
  <si>
    <t>PT.RSF.CO2-Int</t>
  </si>
  <si>
    <t>RO.RSF.CO2-Int</t>
  </si>
  <si>
    <t>SK.RSF.CO2-Int</t>
  </si>
  <si>
    <t>SI.RSF.CO2-Int</t>
  </si>
  <si>
    <t>ES.RSF.CO2-Int</t>
  </si>
  <si>
    <t>SE.RSF.CO2-Int</t>
  </si>
  <si>
    <t>UK.RSF.CO2-Int</t>
  </si>
  <si>
    <t>HR.RSF.CO2-Int</t>
  </si>
  <si>
    <t>CH.RSF.CO2-Int</t>
  </si>
  <si>
    <t>NO.RSF.CO2-Int</t>
  </si>
  <si>
    <t>EU Resi Single-family CO2-Int</t>
  </si>
  <si>
    <t>AT.RMF.CO2-Int</t>
  </si>
  <si>
    <t>BE.RMF.CO2-Int</t>
  </si>
  <si>
    <t>BG.RMF.CO2-Int</t>
  </si>
  <si>
    <t>CY.RMF.CO2-Int</t>
  </si>
  <si>
    <t>CZ.RMF.CO2-Int</t>
  </si>
  <si>
    <t>DK.RMF.CO2-Int</t>
  </si>
  <si>
    <t>EE.RMF.CO2-Int</t>
  </si>
  <si>
    <t>FI.RMF.CO2-Int</t>
  </si>
  <si>
    <t>FR.RMF.CO2-Int</t>
  </si>
  <si>
    <t>DE.RMF.CO2-Int</t>
  </si>
  <si>
    <t>EL.RMF.CO2-Int</t>
  </si>
  <si>
    <t>HU.RMF.CO2-Int</t>
  </si>
  <si>
    <t>IE.RMF.CO2-Int</t>
  </si>
  <si>
    <t>IT.RMF.CO2-Int</t>
  </si>
  <si>
    <t>LV.RMF.CO2-Int</t>
  </si>
  <si>
    <t>LT.RMF.CO2-Int</t>
  </si>
  <si>
    <t>LU.RMF.CO2-Int</t>
  </si>
  <si>
    <t>MT.RMF.CO2-Int</t>
  </si>
  <si>
    <t>NL.RMF.CO2-Int</t>
  </si>
  <si>
    <t>PL.RMF.CO2-Int</t>
  </si>
  <si>
    <t>PT.RMF.CO2-Int</t>
  </si>
  <si>
    <t>RO.RMF.CO2-Int</t>
  </si>
  <si>
    <t>SK.RMF.CO2-Int</t>
  </si>
  <si>
    <t>SI.RMF.CO2-Int</t>
  </si>
  <si>
    <t>ES.RMF.CO2-Int</t>
  </si>
  <si>
    <t>SE.RMF.CO2-Int</t>
  </si>
  <si>
    <t>UK.RMF.CO2-Int</t>
  </si>
  <si>
    <t>HR.RMF.CO2-Int</t>
  </si>
  <si>
    <t>CH.RMF.CO2-Int</t>
  </si>
  <si>
    <t>NO.RMF.CO2-Int</t>
  </si>
  <si>
    <t>EU Resi Multi-family CO2-Int</t>
  </si>
  <si>
    <t>AT.OFF.CO2-Int</t>
  </si>
  <si>
    <t>BE.OFF.CO2-Int</t>
  </si>
  <si>
    <t>BG.OFF.CO2-Int</t>
  </si>
  <si>
    <t>CY.OFF.CO2-Int</t>
  </si>
  <si>
    <t>CZ.OFF.CO2-Int</t>
  </si>
  <si>
    <t>DK.OFF.CO2-Int</t>
  </si>
  <si>
    <t>EE.OFF.CO2-Int</t>
  </si>
  <si>
    <t>FI.OFF.CO2-Int</t>
  </si>
  <si>
    <t>FR.OFF.CO2-Int</t>
  </si>
  <si>
    <t>DE.OFF.CO2-Int</t>
  </si>
  <si>
    <t>EL.OFF.CO2-Int</t>
  </si>
  <si>
    <t>HU.OFF.CO2-Int</t>
  </si>
  <si>
    <t>IE.OFF.CO2-Int</t>
  </si>
  <si>
    <t>IT.OFF.CO2-Int</t>
  </si>
  <si>
    <t>LV.OFF.CO2-Int</t>
  </si>
  <si>
    <t>LT.OFF.CO2-Int</t>
  </si>
  <si>
    <t>LU.OFF.CO2-Int</t>
  </si>
  <si>
    <t>MT.OFF.CO2-Int</t>
  </si>
  <si>
    <t>NL.OFF.CO2-Int</t>
  </si>
  <si>
    <t>PL.OFF.CO2-Int</t>
  </si>
  <si>
    <t>PT.OFF.CO2-Int</t>
  </si>
  <si>
    <t>RO.OFF.CO2-Int</t>
  </si>
  <si>
    <t>SK.OFF.CO2-Int</t>
  </si>
  <si>
    <t>SI.OFF.CO2-Int</t>
  </si>
  <si>
    <t>ES.OFF.CO2-Int</t>
  </si>
  <si>
    <t>SE.OFF.CO2-Int</t>
  </si>
  <si>
    <t>UK.OFF.CO2-Int</t>
  </si>
  <si>
    <t>HR.OFF.CO2-Int</t>
  </si>
  <si>
    <t>CH.OFF.CO2-Int</t>
  </si>
  <si>
    <t>NO.OFF.CO2-Int</t>
  </si>
  <si>
    <t>AT.RHS.CO2-Int</t>
  </si>
  <si>
    <t>BE.RHS.CO2-Int</t>
  </si>
  <si>
    <t>BG.RHS.CO2-Int</t>
  </si>
  <si>
    <t>CY.RHS.CO2-Int</t>
  </si>
  <si>
    <t>CZ.RHS.CO2-Int</t>
  </si>
  <si>
    <t>DK.RHS.CO2-Int</t>
  </si>
  <si>
    <t>EE.RHS.CO2-Int</t>
  </si>
  <si>
    <t>FI.RHS.CO2-Int</t>
  </si>
  <si>
    <t>FR.RHS.CO2-Int</t>
  </si>
  <si>
    <t>DE.RHS.CO2-Int</t>
  </si>
  <si>
    <t>EL.RHS.CO2-Int</t>
  </si>
  <si>
    <t>HU.RHS.CO2-Int</t>
  </si>
  <si>
    <t>IE.RHS.CO2-Int</t>
  </si>
  <si>
    <t>IT.RHS.CO2-Int</t>
  </si>
  <si>
    <t>LV.RHS.CO2-Int</t>
  </si>
  <si>
    <t>LT.RHS.CO2-Int</t>
  </si>
  <si>
    <t>LU.RHS.CO2-Int</t>
  </si>
  <si>
    <t>MT.RHS.CO2-Int</t>
  </si>
  <si>
    <t>NL.RHS.CO2-Int</t>
  </si>
  <si>
    <t>PL.RHS.CO2-Int</t>
  </si>
  <si>
    <t>PT.RHS.CO2-Int</t>
  </si>
  <si>
    <t>RO.RHS.CO2-Int</t>
  </si>
  <si>
    <t>SK.RHS.CO2-Int</t>
  </si>
  <si>
    <t>SI.RHS.CO2-Int</t>
  </si>
  <si>
    <t>ES.RHS.CO2-Int</t>
  </si>
  <si>
    <t>SE.RHS.CO2-Int</t>
  </si>
  <si>
    <t>UK.RHS.CO2-Int</t>
  </si>
  <si>
    <t>HR.RHS.CO2-Int</t>
  </si>
  <si>
    <t>CH.RHS.CO2-Int</t>
  </si>
  <si>
    <t>NO.RHS.CO2-Int</t>
  </si>
  <si>
    <t>AT.RSM.CO2-Int</t>
  </si>
  <si>
    <t>BE.RSM.CO2-Int</t>
  </si>
  <si>
    <t>BG.RSM.CO2-Int</t>
  </si>
  <si>
    <t>CY.RSM.CO2-Int</t>
  </si>
  <si>
    <t>CZ.RSM.CO2-Int</t>
  </si>
  <si>
    <t>DK.RSM.CO2-Int</t>
  </si>
  <si>
    <t>EE.RSM.CO2-Int</t>
  </si>
  <si>
    <t>FI.RSM.CO2-Int</t>
  </si>
  <si>
    <t>FR.RSM.CO2-Int</t>
  </si>
  <si>
    <t>DE.RSM.CO2-Int</t>
  </si>
  <si>
    <t>EL.RSM.CO2-Int</t>
  </si>
  <si>
    <t>HU.RSM.CO2-Int</t>
  </si>
  <si>
    <t>IE.RSM.CO2-Int</t>
  </si>
  <si>
    <t>IT.RSM.CO2-Int</t>
  </si>
  <si>
    <t>LV.RSM.CO2-Int</t>
  </si>
  <si>
    <t>LT.RSM.CO2-Int</t>
  </si>
  <si>
    <t>LU.RSM.CO2-Int</t>
  </si>
  <si>
    <t>MT.RSM.CO2-Int</t>
  </si>
  <si>
    <t>NL.RSM.CO2-Int</t>
  </si>
  <si>
    <t>PL.RSM.CO2-Int</t>
  </si>
  <si>
    <t>PT.RSM.CO2-Int</t>
  </si>
  <si>
    <t>RO.RSM.CO2-Int</t>
  </si>
  <si>
    <t>SK.RSM.CO2-Int</t>
  </si>
  <si>
    <t>SI.RSM.CO2-Int</t>
  </si>
  <si>
    <t>ES.RSM.CO2-Int</t>
  </si>
  <si>
    <t>SE.RSM.CO2-Int</t>
  </si>
  <si>
    <t>UK.RSM.CO2-Int</t>
  </si>
  <si>
    <t>HR.RSM.CO2-Int</t>
  </si>
  <si>
    <t>CH.RSM.CO2-Int</t>
  </si>
  <si>
    <t>NO.RSM.CO2-Int</t>
  </si>
  <si>
    <t>EU Shopping Center CO2-Int</t>
  </si>
  <si>
    <t>AT.RWH.CO2-Int</t>
  </si>
  <si>
    <t>BE.RWH.CO2-Int</t>
  </si>
  <si>
    <t>BG.RWH.CO2-Int</t>
  </si>
  <si>
    <t>CY.RWH.CO2-Int</t>
  </si>
  <si>
    <t>CZ.RWH.CO2-Int</t>
  </si>
  <si>
    <t>DK.RWH.CO2-Int</t>
  </si>
  <si>
    <t>EE.RWH.CO2-Int</t>
  </si>
  <si>
    <t>FI.RWH.CO2-Int</t>
  </si>
  <si>
    <t>FR.RWH.CO2-Int</t>
  </si>
  <si>
    <t>DE.RWH.CO2-Int</t>
  </si>
  <si>
    <t>EL.RWH.CO2-Int</t>
  </si>
  <si>
    <t>HU.RWH.CO2-Int</t>
  </si>
  <si>
    <t>IE.RWH.CO2-Int</t>
  </si>
  <si>
    <t>IT.RWH.CO2-Int</t>
  </si>
  <si>
    <t>LV.RWH.CO2-Int</t>
  </si>
  <si>
    <t>LT.RWH.CO2-Int</t>
  </si>
  <si>
    <t>LU.RWH.CO2-Int</t>
  </si>
  <si>
    <t>MT.RWH.CO2-Int</t>
  </si>
  <si>
    <t>NL.RWH.CO2-Int</t>
  </si>
  <si>
    <t>PL.RWH.CO2-Int</t>
  </si>
  <si>
    <t>PT.RWH.CO2-Int</t>
  </si>
  <si>
    <t>RO.RWH.CO2-Int</t>
  </si>
  <si>
    <t>SK.RWH.CO2-Int</t>
  </si>
  <si>
    <t>SI.RWH.CO2-Int</t>
  </si>
  <si>
    <t>ES.RWH.CO2-Int</t>
  </si>
  <si>
    <t>SE.RWH.CO2-Int</t>
  </si>
  <si>
    <t>UK.RWH.CO2-Int</t>
  </si>
  <si>
    <t>HR.RWH.CO2-Int</t>
  </si>
  <si>
    <t>CH.RWH.CO2-Int</t>
  </si>
  <si>
    <t>NO.RWH.CO2-Int</t>
  </si>
  <si>
    <t>EU Retail Warehouse CO2-Int</t>
  </si>
  <si>
    <t>AT.HOT.CO2-Int</t>
  </si>
  <si>
    <t>BE.HOT.CO2-Int</t>
  </si>
  <si>
    <t>BG.HOT.CO2-Int</t>
  </si>
  <si>
    <t>CY.HOT.CO2-Int</t>
  </si>
  <si>
    <t>CZ.HOT.CO2-Int</t>
  </si>
  <si>
    <t>DK.HOT.CO2-Int</t>
  </si>
  <si>
    <t>EE.HOT.CO2-Int</t>
  </si>
  <si>
    <t>FI.HOT.CO2-Int</t>
  </si>
  <si>
    <t>FR.HOT.CO2-Int</t>
  </si>
  <si>
    <t>DE.HOT.CO2-Int</t>
  </si>
  <si>
    <t>EL.HOT.CO2-Int</t>
  </si>
  <si>
    <t>HU.HOT.CO2-Int</t>
  </si>
  <si>
    <t>IE.HOT.CO2-Int</t>
  </si>
  <si>
    <t>IT.HOT.CO2-Int</t>
  </si>
  <si>
    <t>LV.HOT.CO2-Int</t>
  </si>
  <si>
    <t>LT.HOT.CO2-Int</t>
  </si>
  <si>
    <t>LU.HOT.CO2-Int</t>
  </si>
  <si>
    <t>MT.HOT.CO2-Int</t>
  </si>
  <si>
    <t>NL.HOT.CO2-Int</t>
  </si>
  <si>
    <t>PL.HOT.CO2-Int</t>
  </si>
  <si>
    <t>PT.HOT.CO2-Int</t>
  </si>
  <si>
    <t>RO.HOT.CO2-Int</t>
  </si>
  <si>
    <t>SK.HOT.CO2-Int</t>
  </si>
  <si>
    <t>SI.HOT.CO2-Int</t>
  </si>
  <si>
    <t>ES.HOT.CO2-Int</t>
  </si>
  <si>
    <t>SE.HOT.CO2-Int</t>
  </si>
  <si>
    <t>UK.HOT.CO2-Int</t>
  </si>
  <si>
    <t>HR.HOT.CO2-Int</t>
  </si>
  <si>
    <t>CH.HOT.CO2-Int</t>
  </si>
  <si>
    <t>NO.HOT.CO2-Int</t>
  </si>
  <si>
    <t>EU Hotel CO2-Int</t>
  </si>
  <si>
    <t>AT.DWC.CO2-Int</t>
  </si>
  <si>
    <t>BE.DWC.CO2-Int</t>
  </si>
  <si>
    <t>BG.DWC.CO2-Int</t>
  </si>
  <si>
    <t>CY.DWC.CO2-Int</t>
  </si>
  <si>
    <t>CZ.DWC.CO2-Int</t>
  </si>
  <si>
    <t>DK.DWC.CO2-Int</t>
  </si>
  <si>
    <t>EE.DWC.CO2-Int</t>
  </si>
  <si>
    <t>FI.DWC.CO2-Int</t>
  </si>
  <si>
    <t>FR.DWC.CO2-Int</t>
  </si>
  <si>
    <t>DE.DWC.CO2-Int</t>
  </si>
  <si>
    <t>EL.DWC.CO2-Int</t>
  </si>
  <si>
    <t>HU.DWC.CO2-Int</t>
  </si>
  <si>
    <t>IE.DWC.CO2-Int</t>
  </si>
  <si>
    <t>IT.DWC.CO2-Int</t>
  </si>
  <si>
    <t>LV.DWC.CO2-Int</t>
  </si>
  <si>
    <t>LT.DWC.CO2-Int</t>
  </si>
  <si>
    <t>LU.DWC.CO2-Int</t>
  </si>
  <si>
    <t>MT.DWC.CO2-Int</t>
  </si>
  <si>
    <t>NL.DWC.CO2-Int</t>
  </si>
  <si>
    <t>PL.DWC.CO2-Int</t>
  </si>
  <si>
    <t>PT.DWC.CO2-Int</t>
  </si>
  <si>
    <t>RO.DWC.CO2-Int</t>
  </si>
  <si>
    <t>SK.DWC.CO2-Int</t>
  </si>
  <si>
    <t>SI.DWC.CO2-Int</t>
  </si>
  <si>
    <t>ES.DWC.CO2-Int</t>
  </si>
  <si>
    <t>SE.DWC.CO2-Int</t>
  </si>
  <si>
    <t>UK.DWC.CO2-Int</t>
  </si>
  <si>
    <t>HR.DWC.CO2-Int</t>
  </si>
  <si>
    <t>CH.DWC.CO2-Int</t>
  </si>
  <si>
    <t>NO.DWC.CO2-Int</t>
  </si>
  <si>
    <t>EU Distrib. Warehouse Cold CO2-Int</t>
  </si>
  <si>
    <t>AT.DWW.CO2-Int</t>
  </si>
  <si>
    <t>BE.DWW.CO2-Int</t>
  </si>
  <si>
    <t>BG.DWW.CO2-Int</t>
  </si>
  <si>
    <t>CY.DWW.CO2-Int</t>
  </si>
  <si>
    <t>CZ.DWW.CO2-Int</t>
  </si>
  <si>
    <t>DK.DWW.CO2-Int</t>
  </si>
  <si>
    <t>EE.DWW.CO2-Int</t>
  </si>
  <si>
    <t>FI.DWW.CO2-Int</t>
  </si>
  <si>
    <t>FR.DWW.CO2-Int</t>
  </si>
  <si>
    <t>DE.DWW.CO2-Int</t>
  </si>
  <si>
    <t>EL.DWW.CO2-Int</t>
  </si>
  <si>
    <t>HU.DWW.CO2-Int</t>
  </si>
  <si>
    <t>IE.DWW.CO2-Int</t>
  </si>
  <si>
    <t>IT.DWW.CO2-Int</t>
  </si>
  <si>
    <t>LV.DWW.CO2-Int</t>
  </si>
  <si>
    <t>LT.DWW.CO2-Int</t>
  </si>
  <si>
    <t>LU.DWW.CO2-Int</t>
  </si>
  <si>
    <t>MT.DWW.CO2-Int</t>
  </si>
  <si>
    <t>NL.DWW.CO2-Int</t>
  </si>
  <si>
    <t>PL.DWW.CO2-Int</t>
  </si>
  <si>
    <t>PT.DWW.CO2-Int</t>
  </si>
  <si>
    <t>RO.DWW.CO2-Int</t>
  </si>
  <si>
    <t>SK.DWW.CO2-Int</t>
  </si>
  <si>
    <t>SI.DWW.CO2-Int</t>
  </si>
  <si>
    <t>ES.DWW.CO2-Int</t>
  </si>
  <si>
    <t>SE.DWW.CO2-Int</t>
  </si>
  <si>
    <t>UK.DWW.CO2-Int</t>
  </si>
  <si>
    <t>HR.DWW.CO2-Int</t>
  </si>
  <si>
    <t>CH.DWW.CO2-Int</t>
  </si>
  <si>
    <t>NO.DWW.CO2-Int</t>
  </si>
  <si>
    <t>EU Distrib. Warehouse Warm CO2-Int</t>
  </si>
  <si>
    <t>AT.HEC.CO2-Int</t>
  </si>
  <si>
    <t>BE.HEC.CO2-Int</t>
  </si>
  <si>
    <t>BG.HEC.CO2-Int</t>
  </si>
  <si>
    <t>CY.HEC.CO2-Int</t>
  </si>
  <si>
    <t>CZ.HEC.CO2-Int</t>
  </si>
  <si>
    <t>DK.HEC.CO2-Int</t>
  </si>
  <si>
    <t>EE.HEC.CO2-Int</t>
  </si>
  <si>
    <t>FI.HEC.CO2-Int</t>
  </si>
  <si>
    <t>FR.HEC.CO2-Int</t>
  </si>
  <si>
    <t>DE.HEC.CO2-Int</t>
  </si>
  <si>
    <t>EL.HEC.CO2-Int</t>
  </si>
  <si>
    <t>HU.HEC.CO2-Int</t>
  </si>
  <si>
    <t>IE.HEC.CO2-Int</t>
  </si>
  <si>
    <t>IT.HEC.CO2-Int</t>
  </si>
  <si>
    <t>LV.HEC.CO2-Int</t>
  </si>
  <si>
    <t>LT.HEC.CO2-Int</t>
  </si>
  <si>
    <t>LU.HEC.CO2-Int</t>
  </si>
  <si>
    <t>MT.HEC.CO2-Int</t>
  </si>
  <si>
    <t>NL.HEC.CO2-Int</t>
  </si>
  <si>
    <t>PL.HEC.CO2-Int</t>
  </si>
  <si>
    <t>PT.HEC.CO2-Int</t>
  </si>
  <si>
    <t>RO.HEC.CO2-Int</t>
  </si>
  <si>
    <t>SK.HEC.CO2-Int</t>
  </si>
  <si>
    <t>SI.HEC.CO2-Int</t>
  </si>
  <si>
    <t>ES.HEC.CO2-Int</t>
  </si>
  <si>
    <t>SE.HEC.CO2-Int</t>
  </si>
  <si>
    <t>UK.HEC.CO2-Int</t>
  </si>
  <si>
    <t>HR.HEC.CO2-Int</t>
  </si>
  <si>
    <t>CH.HEC.CO2-Int</t>
  </si>
  <si>
    <t>NO.HEC.CO2-Int</t>
  </si>
  <si>
    <t>EU Healthcare CO2-Int</t>
  </si>
  <si>
    <t>AT.LEI.CO2-Int</t>
  </si>
  <si>
    <t>BE.LEI.CO2-Int</t>
  </si>
  <si>
    <t>BG.LEI.CO2-Int</t>
  </si>
  <si>
    <t>CY.LEI.CO2-Int</t>
  </si>
  <si>
    <t>CZ.LEI.CO2-Int</t>
  </si>
  <si>
    <t>DK.LEI.CO2-Int</t>
  </si>
  <si>
    <t>EE.LEI.CO2-Int</t>
  </si>
  <si>
    <t>FI.LEI.CO2-Int</t>
  </si>
  <si>
    <t>FR.LEI.CO2-Int</t>
  </si>
  <si>
    <t>DE.LEI.CO2-Int</t>
  </si>
  <si>
    <t>EL.LEI.CO2-Int</t>
  </si>
  <si>
    <t>HU.LEI.CO2-Int</t>
  </si>
  <si>
    <t>IE.LEI.CO2-Int</t>
  </si>
  <si>
    <t>IT.LEI.CO2-Int</t>
  </si>
  <si>
    <t>LV.LEI.CO2-Int</t>
  </si>
  <si>
    <t>LT.LEI.CO2-Int</t>
  </si>
  <si>
    <t>LU.LEI.CO2-Int</t>
  </si>
  <si>
    <t>MT.LEI.CO2-Int</t>
  </si>
  <si>
    <t>NL.LEI.CO2-Int</t>
  </si>
  <si>
    <t>PL.LEI.CO2-Int</t>
  </si>
  <si>
    <t>PT.LEI.CO2-Int</t>
  </si>
  <si>
    <t>RO.LEI.CO2-Int</t>
  </si>
  <si>
    <t>SK.LEI.CO2-Int</t>
  </si>
  <si>
    <t>SI.LEI.CO2-Int</t>
  </si>
  <si>
    <t>ES.LEI.CO2-Int</t>
  </si>
  <si>
    <t>SE.LEI.CO2-Int</t>
  </si>
  <si>
    <t>UK.LEI.CO2-Int</t>
  </si>
  <si>
    <t>HR.LEI.CO2-Int</t>
  </si>
  <si>
    <t>CH.LEI.CO2-Int</t>
  </si>
  <si>
    <t>NO.LEI.CO2-Int</t>
  </si>
  <si>
    <t>EU LODGE/LEISURE CO2-INT</t>
  </si>
  <si>
    <t>AUS.Resi.CO2-Int</t>
  </si>
  <si>
    <t>BRA.Resi.CO2-Int</t>
  </si>
  <si>
    <t>CAN.Resi.CO2-Int</t>
  </si>
  <si>
    <t>CHI.Resi.CO2-Int</t>
  </si>
  <si>
    <t>HK.Resi.CO2-Int</t>
  </si>
  <si>
    <t>IND.Resi.CO2-Int</t>
  </si>
  <si>
    <t>JAP.Resi.CO2-Int</t>
  </si>
  <si>
    <t>MAL.Resi.CO2-Int</t>
  </si>
  <si>
    <t>MEX.Resi.CO2-Int</t>
  </si>
  <si>
    <t>NZL.Resi.CO2-Int</t>
  </si>
  <si>
    <t>PHI.Resi.CO2-Int</t>
  </si>
  <si>
    <t>SGP.Resi.CO2-Int</t>
  </si>
  <si>
    <t>KOR.Resi.CO2-Int</t>
  </si>
  <si>
    <t>USA.Resi.CO2-Int</t>
  </si>
  <si>
    <t>AUS.OFF.CO2-Int</t>
  </si>
  <si>
    <t>BRA.OFF.CO2-Int</t>
  </si>
  <si>
    <t>CAN.OFF.CO2-Int</t>
  </si>
  <si>
    <t>CHI.OFF.CO2-Int</t>
  </si>
  <si>
    <t>HK.OFF.CO2-Int</t>
  </si>
  <si>
    <t>IND.OFF.CO2-Int</t>
  </si>
  <si>
    <t>JAP.OFF.CO2-Int</t>
  </si>
  <si>
    <t>MAL.OFF.CO2-Int</t>
  </si>
  <si>
    <t>MEX.OFF.CO2-Int</t>
  </si>
  <si>
    <t>NZL.OFF.CO2-Int</t>
  </si>
  <si>
    <t>PHI.OFF.CO2-Int</t>
  </si>
  <si>
    <t>SGP.OFF.CO2-Int</t>
  </si>
  <si>
    <t>KOR.OFF.CO2-Int</t>
  </si>
  <si>
    <t>USA.OFF.CO2-Int</t>
  </si>
  <si>
    <t>AUS.RHS.CO2-Int</t>
  </si>
  <si>
    <t>BRA.RHS.CO2-Int</t>
  </si>
  <si>
    <t>CAN.RHS.CO2-Int</t>
  </si>
  <si>
    <t>CHI.RHS.CO2-Int</t>
  </si>
  <si>
    <t>HK.RHS.CO2-Int</t>
  </si>
  <si>
    <t>IND.RHS.CO2-Int</t>
  </si>
  <si>
    <t>JAP.RHS.CO2-Int</t>
  </si>
  <si>
    <t>MAL.RHS.CO2-Int</t>
  </si>
  <si>
    <t>MEX.RHS.CO2-Int</t>
  </si>
  <si>
    <t>NZL.RHS.CO2-Int</t>
  </si>
  <si>
    <t>PHI.RHS.CO2-Int</t>
  </si>
  <si>
    <t>SGP.RHS.CO2-Int</t>
  </si>
  <si>
    <t>KOR.RHS.CO2-Int</t>
  </si>
  <si>
    <t>USA.RHS.CO2-Int</t>
  </si>
  <si>
    <t>AUS.RSM.CO2-Int</t>
  </si>
  <si>
    <t>BRA.RSM.CO2-Int</t>
  </si>
  <si>
    <t>CAN.RSM.CO2-Int</t>
  </si>
  <si>
    <t>CHI.RSM.CO2-Int</t>
  </si>
  <si>
    <t>HK.RSM.CO2-Int</t>
  </si>
  <si>
    <t>IND.RSM.CO2-Int</t>
  </si>
  <si>
    <t>JAP.RSM.CO2-Int</t>
  </si>
  <si>
    <t>MAL.RSM.CO2-Int</t>
  </si>
  <si>
    <t>MEX.RSM.CO2-Int</t>
  </si>
  <si>
    <t>NZL.RSM.CO2-Int</t>
  </si>
  <si>
    <t>PHI.RSM.CO2-Int</t>
  </si>
  <si>
    <t>SGP.RSM.CO2-Int</t>
  </si>
  <si>
    <t>KOR.RSM.CO2-Int</t>
  </si>
  <si>
    <t>USA.RSM.CO2-Int</t>
  </si>
  <si>
    <t>AUS.RWH.CO2-Int</t>
  </si>
  <si>
    <t>BRA.RWH.CO2-Int</t>
  </si>
  <si>
    <t>CAN.RWH.CO2-Int</t>
  </si>
  <si>
    <t>CHI.RWH.CO2-Int</t>
  </si>
  <si>
    <t>HK.RWH.CO2-Int</t>
  </si>
  <si>
    <t>IND.RWH.CO2-Int</t>
  </si>
  <si>
    <t>JAP.RWH.CO2-Int</t>
  </si>
  <si>
    <t>MAL.RWH.CO2-Int</t>
  </si>
  <si>
    <t>MEX.RWH.CO2-Int</t>
  </si>
  <si>
    <t>NZL.RWH.CO2-Int</t>
  </si>
  <si>
    <t>PHI.RWH.CO2-Int</t>
  </si>
  <si>
    <t>SGP.RWH.CO2-Int</t>
  </si>
  <si>
    <t>KOR.RWH.CO2-Int</t>
  </si>
  <si>
    <t>USA.RWH.CO2-Int</t>
  </si>
  <si>
    <t>AUS.HOT.CO2-Int</t>
  </si>
  <si>
    <t>BRA.HOT.CO2-Int</t>
  </si>
  <si>
    <t>CAN.HOT.CO2-Int</t>
  </si>
  <si>
    <t>CHI.HOT.CO2-Int</t>
  </si>
  <si>
    <t>HK.HOT.CO2-Int</t>
  </si>
  <si>
    <t>IND.HOT.CO2-Int</t>
  </si>
  <si>
    <t>JAP.HOT.CO2-Int</t>
  </si>
  <si>
    <t>MAL.HOT.CO2-Int</t>
  </si>
  <si>
    <t>MEX.HOT.CO2-Int</t>
  </si>
  <si>
    <t>NZL.HOT.CO2-Int</t>
  </si>
  <si>
    <t>PHI.HOT.CO2-Int</t>
  </si>
  <si>
    <t>SGP.HOT.CO2-Int</t>
  </si>
  <si>
    <t>KOR.HOT.CO2-Int</t>
  </si>
  <si>
    <t>USA.HOT.CO2-Int</t>
  </si>
  <si>
    <t>AUS.DWW.CO2-Int</t>
  </si>
  <si>
    <t>BRA.DWW.CO2-Int</t>
  </si>
  <si>
    <t>CAN.DWW.CO2-Int</t>
  </si>
  <si>
    <t>CHI.DWW.CO2-Int</t>
  </si>
  <si>
    <t>HK.DWW.CO2-Int</t>
  </si>
  <si>
    <t>IND.DWW.CO2-Int</t>
  </si>
  <si>
    <t>JAP.DWW.CO2-Int</t>
  </si>
  <si>
    <t>MAL.DWW.CO2-Int</t>
  </si>
  <si>
    <t>MEX.DWW.CO2-Int</t>
  </si>
  <si>
    <t>NZL.DWW.CO2-Int</t>
  </si>
  <si>
    <t>PHI.DWW.CO2-Int</t>
  </si>
  <si>
    <t>SGP.DWW.CO2-Int</t>
  </si>
  <si>
    <t>KOR.DWW.CO2-Int</t>
  </si>
  <si>
    <t>USA.DWW.CO2-Int</t>
  </si>
  <si>
    <t>AUS.HEC.CO2-Int</t>
  </si>
  <si>
    <t>BRA.HEC.CO2-Int</t>
  </si>
  <si>
    <t>CAN.HEC.CO2-Int</t>
  </si>
  <si>
    <t>CHI.HEC.CO2-Int</t>
  </si>
  <si>
    <t>HK.HEC.CO2-Int</t>
  </si>
  <si>
    <t>IND.HEC.CO2-Int</t>
  </si>
  <si>
    <t>JAP.HEC.CO2-Int</t>
  </si>
  <si>
    <t>MAL.HEC.CO2-Int</t>
  </si>
  <si>
    <t>MEX.HEC.CO2-Int</t>
  </si>
  <si>
    <t>NZL.HEC.CO2-Int</t>
  </si>
  <si>
    <t>PHI.HEC.CO2-Int</t>
  </si>
  <si>
    <t>SGP.HEC.CO2-Int</t>
  </si>
  <si>
    <t>KOR.HEC.CO2-Int</t>
  </si>
  <si>
    <t>USA.HEC.CO2-Int</t>
  </si>
  <si>
    <t>AUS.LEI.CO2-Int</t>
  </si>
  <si>
    <t>BRA.LEI.CO2-Int</t>
  </si>
  <si>
    <t>CAN.LEI.CO2-Int</t>
  </si>
  <si>
    <t>CHI.LEI.CO2-Int</t>
  </si>
  <si>
    <t>HK.LEI.CO2-Int</t>
  </si>
  <si>
    <t>IND.LEI.CO2-Int</t>
  </si>
  <si>
    <t>JAP.LEI.CO2-Int</t>
  </si>
  <si>
    <t>MAL.LEI.CO2-Int</t>
  </si>
  <si>
    <t>MEX.LEI.CO2-Int</t>
  </si>
  <si>
    <t>NZL.LEI.CO2-Int</t>
  </si>
  <si>
    <t>PHI.LEI.CO2-Int</t>
  </si>
  <si>
    <t>SGP.LEI.CO2-Int</t>
  </si>
  <si>
    <t>KOR.LEI.CO2-Int</t>
  </si>
  <si>
    <t>USA.LEI.CO2-Int</t>
  </si>
  <si>
    <t>AUS.DWC.CO2-Int</t>
  </si>
  <si>
    <t>BRA.DWC.CO2-Int</t>
  </si>
  <si>
    <t>CAN.DWC.CO2-Int</t>
  </si>
  <si>
    <t>CHI.DWC.CO2-Int</t>
  </si>
  <si>
    <t>HK.DWC.CO2-Int</t>
  </si>
  <si>
    <t>IND.DWC.CO2-Int</t>
  </si>
  <si>
    <t>JAP.DWC.CO2-Int</t>
  </si>
  <si>
    <t>MAL.DWC.CO2-Int</t>
  </si>
  <si>
    <t>MEX.DWC.CO2-Int</t>
  </si>
  <si>
    <t>NZL.DWC.CO2-Int</t>
  </si>
  <si>
    <t>PHI.DWC.CO2-Int</t>
  </si>
  <si>
    <t>SGP.DWC.CO2-Int</t>
  </si>
  <si>
    <t>KOR.DWC.CO2-Int</t>
  </si>
  <si>
    <t>USA.DWC.CO2-Int</t>
  </si>
  <si>
    <t>AUS1.OFF.CO2-INT</t>
  </si>
  <si>
    <t>AUS2.OFF.CO2-INT</t>
  </si>
  <si>
    <t>AUS3.OFF.CO2-INT</t>
  </si>
  <si>
    <t>AUS5.OFF.CO2-INT</t>
  </si>
  <si>
    <t>AUS6.OFF.CO2-INT</t>
  </si>
  <si>
    <t>AUS7.OFF.CO2-INT</t>
  </si>
  <si>
    <t>AUS Subregions Office CO2-INT</t>
  </si>
  <si>
    <t>AUS1.RHS.CO2-INT</t>
  </si>
  <si>
    <t>AUS2.RHS.CO2-INT</t>
  </si>
  <si>
    <t>AUS3.RHS.CO2-INT</t>
  </si>
  <si>
    <t>AUS5.RHS.CO2-INT</t>
  </si>
  <si>
    <t>AUS6.RHS.CO2-INT</t>
  </si>
  <si>
    <t>AUS7.RHS.CO2-INT</t>
  </si>
  <si>
    <t>AUS Subregions RHS CO2-INT</t>
  </si>
  <si>
    <t>AUS1.RSM.CO2-INT</t>
  </si>
  <si>
    <t>AUS2.RSM.CO2-INT</t>
  </si>
  <si>
    <t>AUS3.RSM.CO2-INT</t>
  </si>
  <si>
    <t>AUS5.RSM.CO2-INT</t>
  </si>
  <si>
    <t>AUS6.RSM.CO2-INT</t>
  </si>
  <si>
    <t>AUS7.RSM.CO2-INT</t>
  </si>
  <si>
    <t>AUS Subregions RSM CO2-INT</t>
  </si>
  <si>
    <t>AUS1.RWH.CO2-INT</t>
  </si>
  <si>
    <t>AUS2.RWH.CO2-INT</t>
  </si>
  <si>
    <t>AUS3.RWH.CO2-INT</t>
  </si>
  <si>
    <t>AUS5.RWH.CO2-INT</t>
  </si>
  <si>
    <t>AUS6.RWH.CO2-INT</t>
  </si>
  <si>
    <t>AUS7.RWH.CO2-INT</t>
  </si>
  <si>
    <t>AUS Subregions RWH CO2-INT</t>
  </si>
  <si>
    <t>AUS1.HOT.CO2-INT</t>
  </si>
  <si>
    <t>AUS2.HOT.CO2-INT</t>
  </si>
  <si>
    <t>AUS3.HOT.CO2-INT</t>
  </si>
  <si>
    <t>AUS5.HOT.CO2-INT</t>
  </si>
  <si>
    <t>AUS6.HOT.CO2-INT</t>
  </si>
  <si>
    <t>AUS7.HOT.CO2-INT</t>
  </si>
  <si>
    <t>AUS Subregions HOT CO2-INT</t>
  </si>
  <si>
    <t>AUS1.DWW.CO2-INT</t>
  </si>
  <si>
    <t>AUS2.DWW.CO2-INT</t>
  </si>
  <si>
    <t>AUS3.DWW.CO2-INT</t>
  </si>
  <si>
    <t>AUS5.DWW.CO2-INT</t>
  </si>
  <si>
    <t>AUS6.DWW.CO2-INT</t>
  </si>
  <si>
    <t>AUS7.DWW.CO2-INT</t>
  </si>
  <si>
    <t>AUS Subregions DW H CO2-INT</t>
  </si>
  <si>
    <t>AUS1.DWC.CO2-INT</t>
  </si>
  <si>
    <t>AUS2.DWC.CO2-INT</t>
  </si>
  <si>
    <t>AUS3.DWC.CO2-INT</t>
  </si>
  <si>
    <t>AUS5.DWC.CO2-INT</t>
  </si>
  <si>
    <t>AUS6.DWC.CO2-INT</t>
  </si>
  <si>
    <t>AUS7.DWC.CO2-INT</t>
  </si>
  <si>
    <t>AUS Subregions DW C CO2-INT</t>
  </si>
  <si>
    <t>AUS1.HEC.CO2-INT</t>
  </si>
  <si>
    <t>AUS2.HEC.CO2-INT</t>
  </si>
  <si>
    <t>AUS3.HEC.CO2-INT</t>
  </si>
  <si>
    <t>AUS5.HEC.CO2-INT</t>
  </si>
  <si>
    <t>AUS6.HEC.CO2-INT</t>
  </si>
  <si>
    <t>AUS7.HEC.CO2-INT</t>
  </si>
  <si>
    <t>AUS Subregions HEC CO2-INT</t>
  </si>
  <si>
    <t>AUS1.LEI.CO2-INT</t>
  </si>
  <si>
    <t>AUS2.LEI.CO2-INT</t>
  </si>
  <si>
    <t>AUS3.LEI.CO2-INT</t>
  </si>
  <si>
    <t>AUS5.LEI.CO2-INT</t>
  </si>
  <si>
    <t>AUS6.LEI.CO2-INT</t>
  </si>
  <si>
    <t>AUS7.LEI.CO2-INT</t>
  </si>
  <si>
    <t>AUS Subregions LEI CO2-INT</t>
  </si>
  <si>
    <t>AUS1.Resi.CO2-INT</t>
  </si>
  <si>
    <t>AUS2.Resi.CO2-INT</t>
  </si>
  <si>
    <t>AUS3.Resi.CO2-INT</t>
  </si>
  <si>
    <t>AUS5.Resi.CO2-INT</t>
  </si>
  <si>
    <t>AUS6.Resi.CO2-INT</t>
  </si>
  <si>
    <t>AUS7.Resi.CO2-INT</t>
  </si>
  <si>
    <t>AUS Subregions RESI CO2-INT</t>
  </si>
  <si>
    <t>USA-NY.OFF.CO2-INT</t>
  </si>
  <si>
    <t>USA-LA.OFF.CO2-INT</t>
  </si>
  <si>
    <t>USA-CHI.OFF.CO2-INT</t>
  </si>
  <si>
    <t>USA-HOU.OFF.CO2-INT</t>
  </si>
  <si>
    <t>USA-PHO.OFF.CO2-INT</t>
  </si>
  <si>
    <t>USA-PHI.OFF.CO2-INT</t>
  </si>
  <si>
    <t>USA-SA.OFF.CO2-INT</t>
  </si>
  <si>
    <t>USA-SD.OFF.CO2-INT</t>
  </si>
  <si>
    <t>USA-DAL.OFF.CO2-INT</t>
  </si>
  <si>
    <t>USA-SJ.OFF.CO2-INT</t>
  </si>
  <si>
    <t>USA-AUS.OFF.CO2-INT</t>
  </si>
  <si>
    <t>USA-JAC.OFF.CO2-INT</t>
  </si>
  <si>
    <t>USA-WDC.OFF.CO2-INT</t>
  </si>
  <si>
    <t>USA-SF.OFF.CO2-INT</t>
  </si>
  <si>
    <t>USA-BOS.OFF.CO2-INT</t>
  </si>
  <si>
    <t>USA Subregions Office CO2-INT</t>
  </si>
  <si>
    <t>USA-NY.RHS.CO2-INT</t>
  </si>
  <si>
    <t>USA-LA.RHS.CO2-INT</t>
  </si>
  <si>
    <t>USA-CHI.RHS.CO2-INT</t>
  </si>
  <si>
    <t>USA-HOU.RHS.CO2-INT</t>
  </si>
  <si>
    <t>USA-PHO.RHS.CO2-INT</t>
  </si>
  <si>
    <t>USA-PHI.RHS.CO2-INT</t>
  </si>
  <si>
    <t>USA-SA.RHS.CO2-INT</t>
  </si>
  <si>
    <t>USA-SD.RHS.CO2-INT</t>
  </si>
  <si>
    <t>USA-DAL.RHS.CO2-INT</t>
  </si>
  <si>
    <t>USA-SJ.RHS.CO2-INT</t>
  </si>
  <si>
    <t>USA-AUS.RHS.CO2-INT</t>
  </si>
  <si>
    <t>USA-JAC.RHS.CO2-INT</t>
  </si>
  <si>
    <t>USA-WDC.RHS.CO2-INT</t>
  </si>
  <si>
    <t>USA-SF.RHS.CO2-INT</t>
  </si>
  <si>
    <t>USA-BOS.RHS.CO2-INT</t>
  </si>
  <si>
    <t>USA Subregions RHS CO2-INT</t>
  </si>
  <si>
    <t>USA-NY.RSM.CO2-INT</t>
  </si>
  <si>
    <t>USA-LA.RSM.CO2-INT</t>
  </si>
  <si>
    <t>USA-CHI.RSM.CO2-INT</t>
  </si>
  <si>
    <t>USA-HOU.RSM.CO2-INT</t>
  </si>
  <si>
    <t>USA-PHO.RSM.CO2-INT</t>
  </si>
  <si>
    <t>USA-PHI.RSM.CO2-INT</t>
  </si>
  <si>
    <t>USA-SA.RSM.CO2-INT</t>
  </si>
  <si>
    <t>USA-SD.RSM.CO2-INT</t>
  </si>
  <si>
    <t>USA-DAL.RSM.CO2-INT</t>
  </si>
  <si>
    <t>USA-SJ.RSM.CO2-INT</t>
  </si>
  <si>
    <t>USA-AUS.RSM.CO2-INT</t>
  </si>
  <si>
    <t>USA-JAC.RSM.CO2-INT</t>
  </si>
  <si>
    <t>USA-WDC.RSM.CO2-INT</t>
  </si>
  <si>
    <t>USA-SF.RSM.CO2-INT</t>
  </si>
  <si>
    <t>USA-BOS.RSM.CO2-INT</t>
  </si>
  <si>
    <t>USA Subregions RSM CO2-INT</t>
  </si>
  <si>
    <t>USA-NY.RWH.CO2-INT</t>
  </si>
  <si>
    <t>USA-LA.RWH.CO2-INT</t>
  </si>
  <si>
    <t>USA-CHI.RWH.CO2-INT</t>
  </si>
  <si>
    <t>USA-HOU.RWH.CO2-INT</t>
  </si>
  <si>
    <t>USA-PHO.RWH.CO2-INT</t>
  </si>
  <si>
    <t>USA-PHI.RWH.CO2-INT</t>
  </si>
  <si>
    <t>USA-SA.RWH.CO2-INT</t>
  </si>
  <si>
    <t>USA-SD.RWH.CO2-INT</t>
  </si>
  <si>
    <t>USA-DAL.RWH.CO2-INT</t>
  </si>
  <si>
    <t>USA-SJ.RWH.CO2-INT</t>
  </si>
  <si>
    <t>USA-AUS.RWH.CO2-INT</t>
  </si>
  <si>
    <t>USA-JAC.RWH.CO2-INT</t>
  </si>
  <si>
    <t>USA-WDC.RWH.CO2-INT</t>
  </si>
  <si>
    <t>USA-SF.RWH.CO2-INT</t>
  </si>
  <si>
    <t>USA-BOS.RWH.CO2-INT</t>
  </si>
  <si>
    <t>USA Subregions RWH CO2-INT</t>
  </si>
  <si>
    <t>USA-NY.HOT.CO2-INT</t>
  </si>
  <si>
    <t>USA-LA.HOT.CO2-INT</t>
  </si>
  <si>
    <t>USA-CHI.HOT.CO2-INT</t>
  </si>
  <si>
    <t>USA-HOU.HOT.CO2-INT</t>
  </si>
  <si>
    <t>USA-PHO.HOT.CO2-INT</t>
  </si>
  <si>
    <t>USA-PHI.HOT.CO2-INT</t>
  </si>
  <si>
    <t>USA-SA.HOT.CO2-INT</t>
  </si>
  <si>
    <t>USA-SD.HOT.CO2-INT</t>
  </si>
  <si>
    <t>USA-DAL.HOT.CO2-INT</t>
  </si>
  <si>
    <t>USA-SJ.HOT.CO2-INT</t>
  </si>
  <si>
    <t>USA-AUS.HOT.CO2-INT</t>
  </si>
  <si>
    <t>USA-JAC.HOT.CO2-INT</t>
  </si>
  <si>
    <t>USA-WDC.HOT.CO2-INT</t>
  </si>
  <si>
    <t>USA-SF.HOT.CO2-INT</t>
  </si>
  <si>
    <t>USA-BOS.HOT.CO2-INT</t>
  </si>
  <si>
    <t>USA Subregions HOT CO2-INT</t>
  </si>
  <si>
    <t>USA-NY.DWW.CO2-INT</t>
  </si>
  <si>
    <t>USA-LA.DWW.CO2-INT</t>
  </si>
  <si>
    <t>USA-CHI.DWW.CO2-INT</t>
  </si>
  <si>
    <t>USA-HOU.DWW.CO2-INT</t>
  </si>
  <si>
    <t>USA-PHO.DWW.CO2-INT</t>
  </si>
  <si>
    <t>USA-PHI.DWW.CO2-INT</t>
  </si>
  <si>
    <t>USA-SA.DWW.CO2-INT</t>
  </si>
  <si>
    <t>USA-SD.DWW.CO2-INT</t>
  </si>
  <si>
    <t>USA-DAL.DWW.CO2-INT</t>
  </si>
  <si>
    <t>USA-SJ.DWW.CO2-INT</t>
  </si>
  <si>
    <t>USA-AUS.DWW.CO2-INT</t>
  </si>
  <si>
    <t>USA-JAC.DWW.CO2-INT</t>
  </si>
  <si>
    <t>USA-WDC.DWW.CO2-INT</t>
  </si>
  <si>
    <t>USA-SF.DWW.CO2-INT</t>
  </si>
  <si>
    <t>USA-BOS.DWW.CO2-INT</t>
  </si>
  <si>
    <t>USA Subregions DW Warm CO2-INT</t>
  </si>
  <si>
    <t>USA-NY.DWC.CO2-INT</t>
  </si>
  <si>
    <t>USA-LA.DWC.CO2-INT</t>
  </si>
  <si>
    <t>USA-CHI.DWC.CO2-INT</t>
  </si>
  <si>
    <t>USA-HOU.DWC.CO2-INT</t>
  </si>
  <si>
    <t>USA-PHO.DWC.CO2-INT</t>
  </si>
  <si>
    <t>USA-PHI.DWC.CO2-INT</t>
  </si>
  <si>
    <t>USA-SA.DWC.CO2-INT</t>
  </si>
  <si>
    <t>USA-SD.DWC.CO2-INT</t>
  </si>
  <si>
    <t>USA-DAL.DWC.CO2-INT</t>
  </si>
  <si>
    <t>USA-SJ.DWC.CO2-INT</t>
  </si>
  <si>
    <t>USA-AUS.DWC.CO2-INT</t>
  </si>
  <si>
    <t>USA-JAC.DWC.CO2-INT</t>
  </si>
  <si>
    <t>USA-WDC.DWC.CO2-INT</t>
  </si>
  <si>
    <t>USA-SF.DWC.CO2-INT</t>
  </si>
  <si>
    <t>USA-BOS.DWC.CO2-INT</t>
  </si>
  <si>
    <t>USA Subregions DWH Cooled CO2-INT</t>
  </si>
  <si>
    <t>USA-NY.HEC.CO2-INT</t>
  </si>
  <si>
    <t>USA-LA.HEC.CO2-INT</t>
  </si>
  <si>
    <t>USA-CHI.HEC.CO2-INT</t>
  </si>
  <si>
    <t>USA-HOU.HEC.CO2-INT</t>
  </si>
  <si>
    <t>USA-PHO.HEC.CO2-INT</t>
  </si>
  <si>
    <t>USA-PHI.HEC.CO2-INT</t>
  </si>
  <si>
    <t>USA-SA.HEC.CO2-INT</t>
  </si>
  <si>
    <t>USA-SD.HEC.CO2-INT</t>
  </si>
  <si>
    <t>USA-DAL.HEC.CO2-INT</t>
  </si>
  <si>
    <t>USA-SJ.HEC.CO2-INT</t>
  </si>
  <si>
    <t>USA-AUS.HEC.CO2-INT</t>
  </si>
  <si>
    <t>USA-JAC.HEC.CO2-INT</t>
  </si>
  <si>
    <t>USA-WDC.HEC.CO2-INT</t>
  </si>
  <si>
    <t>USA-SF.HEC.CO2-INT</t>
  </si>
  <si>
    <t>USA-BOS.HEC.CO2-INT</t>
  </si>
  <si>
    <t>USA Subregions HEC CO2-INT</t>
  </si>
  <si>
    <t>USA-NY.LEI.CO2-INT</t>
  </si>
  <si>
    <t>USA-LA.LEI.CO2-INT</t>
  </si>
  <si>
    <t>USA-CHI.LEI.CO2-INT</t>
  </si>
  <si>
    <t>USA-HOU.LEI.CO2-INT</t>
  </si>
  <si>
    <t>USA-PHO.LEI.CO2-INT</t>
  </si>
  <si>
    <t>USA-PHI.LEI.CO2-INT</t>
  </si>
  <si>
    <t>USA-SA.LEI.CO2-INT</t>
  </si>
  <si>
    <t>USA-SD.LEI.CO2-INT</t>
  </si>
  <si>
    <t>USA-DAL.LEI.CO2-INT</t>
  </si>
  <si>
    <t>USA-SJ.LEI.CO2-INT</t>
  </si>
  <si>
    <t>USA-AUS.LEI.CO2-INT</t>
  </si>
  <si>
    <t>USA-JAC.LEI.CO2-INT</t>
  </si>
  <si>
    <t>USA-WDC.LEI.CO2-INT</t>
  </si>
  <si>
    <t>USA-SF.LEI.CO2-INT</t>
  </si>
  <si>
    <t>USA-BOS.LEI.CO2-INT</t>
  </si>
  <si>
    <t>USA Subregions LEI CO2-INT</t>
  </si>
  <si>
    <t>USA-NY.Resi.CO2-INT</t>
  </si>
  <si>
    <t>USA-LA.Resi.CO2-INT</t>
  </si>
  <si>
    <t>USA-CHI.Resi.CO2-INT</t>
  </si>
  <si>
    <t>USA-HOU.Resi.CO2-INT</t>
  </si>
  <si>
    <t>USA-PHO.Resi.CO2-INT</t>
  </si>
  <si>
    <t>USA-PHI.Resi.CO2-INT</t>
  </si>
  <si>
    <t>USA-SA.Resi.CO2-INT</t>
  </si>
  <si>
    <t>USA-SD.Resi.CO2-INT</t>
  </si>
  <si>
    <t>USA-DAL.Resi.CO2-INT</t>
  </si>
  <si>
    <t>USA-SJ.Resi.CO2-INT</t>
  </si>
  <si>
    <t>USA-AUS.Resi.CO2-INT</t>
  </si>
  <si>
    <t>USA-JAC.Resi.CO2-INT</t>
  </si>
  <si>
    <t>USA-WDC.Resi.CO2-INT</t>
  </si>
  <si>
    <t>USA-SF.Resi.CO2-INT</t>
  </si>
  <si>
    <t>USA-BOS.Resi.CO2-INT</t>
  </si>
  <si>
    <t>USA Subregions RESI CO2-INT</t>
  </si>
  <si>
    <t xml:space="preserve">San Fran. </t>
  </si>
  <si>
    <t>EU OFFICE CO2-Int</t>
  </si>
  <si>
    <t>EU Retail High-street CO2-Int</t>
  </si>
  <si>
    <t>GLB.Resi.GHG-Int</t>
  </si>
  <si>
    <t>GLB.SER.GHG-Int</t>
  </si>
  <si>
    <t>AT.RSF.GHG-Int</t>
  </si>
  <si>
    <t>BE.RSF.GHG-Int</t>
  </si>
  <si>
    <t>BG.RSF.GHG-Int</t>
  </si>
  <si>
    <t>CY.RSF.GHG-Int</t>
  </si>
  <si>
    <t>CZ.RSF.GHG-Int</t>
  </si>
  <si>
    <t>DK.RSF.GHG-Int</t>
  </si>
  <si>
    <t>EE.RSF.GHG-Int</t>
  </si>
  <si>
    <t>FI.RSF.GHG-Int</t>
  </si>
  <si>
    <t>FR.RSF.GHG-Int</t>
  </si>
  <si>
    <t>DE.RSF.GHG-Int</t>
  </si>
  <si>
    <t>EL.RSF.GHG-Int</t>
  </si>
  <si>
    <t>HU.RSF.GHG-Int</t>
  </si>
  <si>
    <t>IE.RSF.GHG-Int</t>
  </si>
  <si>
    <t>IT.RSF.GHG-Int</t>
  </si>
  <si>
    <t>LV.RSF.GHG-Int</t>
  </si>
  <si>
    <t>LT.RSF.GHG-Int</t>
  </si>
  <si>
    <t>LU.RSF.GHG-Int</t>
  </si>
  <si>
    <t>MT.RSF.GHG-Int</t>
  </si>
  <si>
    <t>NL.RSF.GHG-Int</t>
  </si>
  <si>
    <t>PL.RSF.GHG-Int</t>
  </si>
  <si>
    <t>PT.RSF.GHG-Int</t>
  </si>
  <si>
    <t>RO.RSF.GHG-Int</t>
  </si>
  <si>
    <t>SK.RSF.GHG-Int</t>
  </si>
  <si>
    <t>SI.RSF.GHG-Int</t>
  </si>
  <si>
    <t>ES.RSF.GHG-Int</t>
  </si>
  <si>
    <t>SE.RSF.GHG-Int</t>
  </si>
  <si>
    <t>UK.RSF.GHG-Int</t>
  </si>
  <si>
    <t>HR.RSF.GHG-Int</t>
  </si>
  <si>
    <t>CH.RSF.GHG-Int</t>
  </si>
  <si>
    <t>NO.RSF.GHG-Int</t>
  </si>
  <si>
    <t>EU Resi Single-family GHG-Int</t>
  </si>
  <si>
    <t>AT.RMF.GHG-Int</t>
  </si>
  <si>
    <t>BE.RMF.GHG-Int</t>
  </si>
  <si>
    <t>BG.RMF.GHG-Int</t>
  </si>
  <si>
    <t>CY.RMF.GHG-Int</t>
  </si>
  <si>
    <t>CZ.RMF.GHG-Int</t>
  </si>
  <si>
    <t>DK.RMF.GHG-Int</t>
  </si>
  <si>
    <t>EE.RMF.GHG-Int</t>
  </si>
  <si>
    <t>FI.RMF.GHG-Int</t>
  </si>
  <si>
    <t>FR.RMF.GHG-Int</t>
  </si>
  <si>
    <t>DE.RMF.GHG-Int</t>
  </si>
  <si>
    <t>EL.RMF.GHG-Int</t>
  </si>
  <si>
    <t>HU.RMF.GHG-Int</t>
  </si>
  <si>
    <t>IE.RMF.GHG-Int</t>
  </si>
  <si>
    <t>IT.RMF.GHG-Int</t>
  </si>
  <si>
    <t>LV.RMF.GHG-Int</t>
  </si>
  <si>
    <t>LT.RMF.GHG-Int</t>
  </si>
  <si>
    <t>LU.RMF.GHG-Int</t>
  </si>
  <si>
    <t>MT.RMF.GHG-Int</t>
  </si>
  <si>
    <t>NL.RMF.GHG-Int</t>
  </si>
  <si>
    <t>PL.RMF.GHG-Int</t>
  </si>
  <si>
    <t>PT.RMF.GHG-Int</t>
  </si>
  <si>
    <t>RO.RMF.GHG-Int</t>
  </si>
  <si>
    <t>SK.RMF.GHG-Int</t>
  </si>
  <si>
    <t>SI.RMF.GHG-Int</t>
  </si>
  <si>
    <t>ES.RMF.GHG-Int</t>
  </si>
  <si>
    <t>SE.RMF.GHG-Int</t>
  </si>
  <si>
    <t>UK.RMF.GHG-Int</t>
  </si>
  <si>
    <t>HR.RMF.GHG-Int</t>
  </si>
  <si>
    <t>CH.RMF.GHG-Int</t>
  </si>
  <si>
    <t>NO.RMF.GHG-Int</t>
  </si>
  <si>
    <t>EU Resi Multi-family GHG-Int</t>
  </si>
  <si>
    <t>AT.OFF.GHG-Int</t>
  </si>
  <si>
    <t>BE.OFF.GHG-Int</t>
  </si>
  <si>
    <t>BG.OFF.GHG-Int</t>
  </si>
  <si>
    <t>CY.OFF.GHG-Int</t>
  </si>
  <si>
    <t>CZ.OFF.GHG-Int</t>
  </si>
  <si>
    <t>DK.OFF.GHG-Int</t>
  </si>
  <si>
    <t>EE.OFF.GHG-Int</t>
  </si>
  <si>
    <t>FI.OFF.GHG-Int</t>
  </si>
  <si>
    <t>FR.OFF.GHG-Int</t>
  </si>
  <si>
    <t>DE.OFF.GHG-Int</t>
  </si>
  <si>
    <t>EL.OFF.GHG-Int</t>
  </si>
  <si>
    <t>HU.OFF.GHG-Int</t>
  </si>
  <si>
    <t>IE.OFF.GHG-Int</t>
  </si>
  <si>
    <t>IT.OFF.GHG-Int</t>
  </si>
  <si>
    <t>LV.OFF.GHG-Int</t>
  </si>
  <si>
    <t>LT.OFF.GHG-Int</t>
  </si>
  <si>
    <t>LU.OFF.GHG-Int</t>
  </si>
  <si>
    <t>MT.OFF.GHG-Int</t>
  </si>
  <si>
    <t>NL.OFF.GHG-Int</t>
  </si>
  <si>
    <t>PL.OFF.GHG-Int</t>
  </si>
  <si>
    <t>PT.OFF.GHG-Int</t>
  </si>
  <si>
    <t>RO.OFF.GHG-Int</t>
  </si>
  <si>
    <t>SK.OFF.GHG-Int</t>
  </si>
  <si>
    <t>SI.OFF.GHG-Int</t>
  </si>
  <si>
    <t>ES.OFF.GHG-Int</t>
  </si>
  <si>
    <t>SE.OFF.GHG-Int</t>
  </si>
  <si>
    <t>UK.OFF.GHG-Int</t>
  </si>
  <si>
    <t>HR.OFF.GHG-Int</t>
  </si>
  <si>
    <t>CH.OFF.GHG-Int</t>
  </si>
  <si>
    <t>NO.OFF.GHG-Int</t>
  </si>
  <si>
    <t>EU OFFICE GHG-Int</t>
  </si>
  <si>
    <t>AT.RHS.GHG-Int</t>
  </si>
  <si>
    <t>BE.RHS.GHG-Int</t>
  </si>
  <si>
    <t>BG.RHS.GHG-Int</t>
  </si>
  <si>
    <t>CY.RHS.GHG-Int</t>
  </si>
  <si>
    <t>CZ.RHS.GHG-Int</t>
  </si>
  <si>
    <t>DK.RHS.GHG-Int</t>
  </si>
  <si>
    <t>EE.RHS.GHG-Int</t>
  </si>
  <si>
    <t>FI.RHS.GHG-Int</t>
  </si>
  <si>
    <t>FR.RHS.GHG-Int</t>
  </si>
  <si>
    <t>DE.RHS.GHG-Int</t>
  </si>
  <si>
    <t>EL.RHS.GHG-Int</t>
  </si>
  <si>
    <t>HU.RHS.GHG-Int</t>
  </si>
  <si>
    <t>IE.RHS.GHG-Int</t>
  </si>
  <si>
    <t>IT.RHS.GHG-Int</t>
  </si>
  <si>
    <t>LV.RHS.GHG-Int</t>
  </si>
  <si>
    <t>LT.RHS.GHG-Int</t>
  </si>
  <si>
    <t>LU.RHS.GHG-Int</t>
  </si>
  <si>
    <t>MT.RHS.GHG-Int</t>
  </si>
  <si>
    <t>NL.RHS.GHG-Int</t>
  </si>
  <si>
    <t>PL.RHS.GHG-Int</t>
  </si>
  <si>
    <t>PT.RHS.GHG-Int</t>
  </si>
  <si>
    <t>RO.RHS.GHG-Int</t>
  </si>
  <si>
    <t>SK.RHS.GHG-Int</t>
  </si>
  <si>
    <t>SI.RHS.GHG-Int</t>
  </si>
  <si>
    <t>ES.RHS.GHG-Int</t>
  </si>
  <si>
    <t>SE.RHS.GHG-Int</t>
  </si>
  <si>
    <t>UK.RHS.GHG-Int</t>
  </si>
  <si>
    <t>HR.RHS.GHG-Int</t>
  </si>
  <si>
    <t>CH.RHS.GHG-Int</t>
  </si>
  <si>
    <t>NO.RHS.GHG-Int</t>
  </si>
  <si>
    <t>EU Retail High-street GHG-Int</t>
  </si>
  <si>
    <t>AT.RSM.GHG-Int</t>
  </si>
  <si>
    <t>BE.RSM.GHG-Int</t>
  </si>
  <si>
    <t>BG.RSM.GHG-Int</t>
  </si>
  <si>
    <t>CY.RSM.GHG-Int</t>
  </si>
  <si>
    <t>CZ.RSM.GHG-Int</t>
  </si>
  <si>
    <t>DK.RSM.GHG-Int</t>
  </si>
  <si>
    <t>EE.RSM.GHG-Int</t>
  </si>
  <si>
    <t>FI.RSM.GHG-Int</t>
  </si>
  <si>
    <t>FR.RSM.GHG-Int</t>
  </si>
  <si>
    <t>DE.RSM.GHG-Int</t>
  </si>
  <si>
    <t>EL.RSM.GHG-Int</t>
  </si>
  <si>
    <t>HU.RSM.GHG-Int</t>
  </si>
  <si>
    <t>IE.RSM.GHG-Int</t>
  </si>
  <si>
    <t>IT.RSM.GHG-Int</t>
  </si>
  <si>
    <t>LV.RSM.GHG-Int</t>
  </si>
  <si>
    <t>LT.RSM.GHG-Int</t>
  </si>
  <si>
    <t>LU.RSM.GHG-Int</t>
  </si>
  <si>
    <t>MT.RSM.GHG-Int</t>
  </si>
  <si>
    <t>NL.RSM.GHG-Int</t>
  </si>
  <si>
    <t>PL.RSM.GHG-Int</t>
  </si>
  <si>
    <t>PT.RSM.GHG-Int</t>
  </si>
  <si>
    <t>RO.RSM.GHG-Int</t>
  </si>
  <si>
    <t>SK.RSM.GHG-Int</t>
  </si>
  <si>
    <t>SI.RSM.GHG-Int</t>
  </si>
  <si>
    <t>ES.RSM.GHG-Int</t>
  </si>
  <si>
    <t>SE.RSM.GHG-Int</t>
  </si>
  <si>
    <t>UK.RSM.GHG-Int</t>
  </si>
  <si>
    <t>HR.RSM.GHG-Int</t>
  </si>
  <si>
    <t>CH.RSM.GHG-Int</t>
  </si>
  <si>
    <t>NO.RSM.GHG-Int</t>
  </si>
  <si>
    <t>EU Shopping Center GHG-Int</t>
  </si>
  <si>
    <t>AT.RWH.GHG-Int</t>
  </si>
  <si>
    <t>BE.RWH.GHG-Int</t>
  </si>
  <si>
    <t>BG.RWH.GHG-Int</t>
  </si>
  <si>
    <t>CY.RWH.GHG-Int</t>
  </si>
  <si>
    <t>CZ.RWH.GHG-Int</t>
  </si>
  <si>
    <t>DK.RWH.GHG-Int</t>
  </si>
  <si>
    <t>EE.RWH.GHG-Int</t>
  </si>
  <si>
    <t>FI.RWH.GHG-Int</t>
  </si>
  <si>
    <t>FR.RWH.GHG-Int</t>
  </si>
  <si>
    <t>DE.RWH.GHG-Int</t>
  </si>
  <si>
    <t>EL.RWH.GHG-Int</t>
  </si>
  <si>
    <t>HU.RWH.GHG-Int</t>
  </si>
  <si>
    <t>IE.RWH.GHG-Int</t>
  </si>
  <si>
    <t>IT.RWH.GHG-Int</t>
  </si>
  <si>
    <t>LV.RWH.GHG-Int</t>
  </si>
  <si>
    <t>LT.RWH.GHG-Int</t>
  </si>
  <si>
    <t>LU.RWH.GHG-Int</t>
  </si>
  <si>
    <t>MT.RWH.GHG-Int</t>
  </si>
  <si>
    <t>NL.RWH.GHG-Int</t>
  </si>
  <si>
    <t>PL.RWH.GHG-Int</t>
  </si>
  <si>
    <t>PT.RWH.GHG-Int</t>
  </si>
  <si>
    <t>RO.RWH.GHG-Int</t>
  </si>
  <si>
    <t>SK.RWH.GHG-Int</t>
  </si>
  <si>
    <t>SI.RWH.GHG-Int</t>
  </si>
  <si>
    <t>ES.RWH.GHG-Int</t>
  </si>
  <si>
    <t>SE.RWH.GHG-Int</t>
  </si>
  <si>
    <t>UK.RWH.GHG-Int</t>
  </si>
  <si>
    <t>HR.RWH.GHG-Int</t>
  </si>
  <si>
    <t>CH.RWH.GHG-Int</t>
  </si>
  <si>
    <t>NO.RWH.GHG-Int</t>
  </si>
  <si>
    <t>EU Retail Warehouse GHG-Int</t>
  </si>
  <si>
    <t>AT.HOT.GHG-Int</t>
  </si>
  <si>
    <t>BE.HOT.GHG-Int</t>
  </si>
  <si>
    <t>BG.HOT.GHG-Int</t>
  </si>
  <si>
    <t>CY.HOT.GHG-Int</t>
  </si>
  <si>
    <t>CZ.HOT.GHG-Int</t>
  </si>
  <si>
    <t>DK.HOT.GHG-Int</t>
  </si>
  <si>
    <t>EE.HOT.GHG-Int</t>
  </si>
  <si>
    <t>FI.HOT.GHG-Int</t>
  </si>
  <si>
    <t>FR.HOT.GHG-Int</t>
  </si>
  <si>
    <t>DE.HOT.GHG-Int</t>
  </si>
  <si>
    <t>EL.HOT.GHG-Int</t>
  </si>
  <si>
    <t>HU.HOT.GHG-Int</t>
  </si>
  <si>
    <t>IE.HOT.GHG-Int</t>
  </si>
  <si>
    <t>IT.HOT.GHG-Int</t>
  </si>
  <si>
    <t>LV.HOT.GHG-Int</t>
  </si>
  <si>
    <t>LT.HOT.GHG-Int</t>
  </si>
  <si>
    <t>LU.HOT.GHG-Int</t>
  </si>
  <si>
    <t>MT.HOT.GHG-Int</t>
  </si>
  <si>
    <t>NL.HOT.GHG-Int</t>
  </si>
  <si>
    <t>PL.HOT.GHG-Int</t>
  </si>
  <si>
    <t>PT.HOT.GHG-Int</t>
  </si>
  <si>
    <t>RO.HOT.GHG-Int</t>
  </si>
  <si>
    <t>SK.HOT.GHG-Int</t>
  </si>
  <si>
    <t>SI.HOT.GHG-Int</t>
  </si>
  <si>
    <t>ES.HOT.GHG-Int</t>
  </si>
  <si>
    <t>SE.HOT.GHG-Int</t>
  </si>
  <si>
    <t>UK.HOT.GHG-Int</t>
  </si>
  <si>
    <t>HR.HOT.GHG-Int</t>
  </si>
  <si>
    <t>CH.HOT.GHG-Int</t>
  </si>
  <si>
    <t>NO.HOT.GHG-Int</t>
  </si>
  <si>
    <t>EU Hotel GHG-Int</t>
  </si>
  <si>
    <t>AT.DWC.GHG-Int</t>
  </si>
  <si>
    <t>BE.DWC.GHG-Int</t>
  </si>
  <si>
    <t>BG.DWC.GHG-Int</t>
  </si>
  <si>
    <t>CY.DWC.GHG-Int</t>
  </si>
  <si>
    <t>CZ.DWC.GHG-Int</t>
  </si>
  <si>
    <t>DK.DWC.GHG-Int</t>
  </si>
  <si>
    <t>EE.DWC.GHG-Int</t>
  </si>
  <si>
    <t>FI.DWC.GHG-Int</t>
  </si>
  <si>
    <t>FR.DWC.GHG-Int</t>
  </si>
  <si>
    <t>DE.DWC.GHG-Int</t>
  </si>
  <si>
    <t>EL.DWC.GHG-Int</t>
  </si>
  <si>
    <t>HU.DWC.GHG-Int</t>
  </si>
  <si>
    <t>IE.DWC.GHG-Int</t>
  </si>
  <si>
    <t>IT.DWC.GHG-Int</t>
  </si>
  <si>
    <t>LV.DWC.GHG-Int</t>
  </si>
  <si>
    <t>LT.DWC.GHG-Int</t>
  </si>
  <si>
    <t>LU.DWC.GHG-Int</t>
  </si>
  <si>
    <t>MT.DWC.GHG-Int</t>
  </si>
  <si>
    <t>NL.DWC.GHG-Int</t>
  </si>
  <si>
    <t>PL.DWC.GHG-Int</t>
  </si>
  <si>
    <t>PT.DWC.GHG-Int</t>
  </si>
  <si>
    <t>RO.DWC.GHG-Int</t>
  </si>
  <si>
    <t>SK.DWC.GHG-Int</t>
  </si>
  <si>
    <t>SI.DWC.GHG-Int</t>
  </si>
  <si>
    <t>ES.DWC.GHG-Int</t>
  </si>
  <si>
    <t>SE.DWC.GHG-Int</t>
  </si>
  <si>
    <t>UK.DWC.GHG-Int</t>
  </si>
  <si>
    <t>HR.DWC.GHG-Int</t>
  </si>
  <si>
    <t>CH.DWC.GHG-Int</t>
  </si>
  <si>
    <t>NO.DWC.GHG-Int</t>
  </si>
  <si>
    <t>EU Distribution Warehouse Cold GHG-Int</t>
  </si>
  <si>
    <t>AT.DWW.GHG-Int</t>
  </si>
  <si>
    <t>BE.DWW.GHG-Int</t>
  </si>
  <si>
    <t>BG.DWW.GHG-Int</t>
  </si>
  <si>
    <t>CY.DWW.GHG-Int</t>
  </si>
  <si>
    <t>CZ.DWW.GHG-Int</t>
  </si>
  <si>
    <t>DK.DWW.GHG-Int</t>
  </si>
  <si>
    <t>EE.DWW.GHG-Int</t>
  </si>
  <si>
    <t>FI.DWW.GHG-Int</t>
  </si>
  <si>
    <t>FR.DWW.GHG-Int</t>
  </si>
  <si>
    <t>DE.DWW.GHG-Int</t>
  </si>
  <si>
    <t>EL.DWW.GHG-Int</t>
  </si>
  <si>
    <t>HU.DWW.GHG-Int</t>
  </si>
  <si>
    <t>IE.DWW.GHG-Int</t>
  </si>
  <si>
    <t>IT.DWW.GHG-Int</t>
  </si>
  <si>
    <t>LV.DWW.GHG-Int</t>
  </si>
  <si>
    <t>LT.DWW.GHG-Int</t>
  </si>
  <si>
    <t>LU.DWW.GHG-Int</t>
  </si>
  <si>
    <t>MT.DWW.GHG-Int</t>
  </si>
  <si>
    <t>NL.DWW.GHG-Int</t>
  </si>
  <si>
    <t>PL.DWW.GHG-Int</t>
  </si>
  <si>
    <t>PT.DWW.GHG-Int</t>
  </si>
  <si>
    <t>RO.DWW.GHG-Int</t>
  </si>
  <si>
    <t>SK.DWW.GHG-Int</t>
  </si>
  <si>
    <t>SI.DWW.GHG-Int</t>
  </si>
  <si>
    <t>ES.DWW.GHG-Int</t>
  </si>
  <si>
    <t>SE.DWW.GHG-Int</t>
  </si>
  <si>
    <t>UK.DWW.GHG-Int</t>
  </si>
  <si>
    <t>HR.DWW.GHG-Int</t>
  </si>
  <si>
    <t>CH.DWW.GHG-Int</t>
  </si>
  <si>
    <t>NO.DWW.GHG-Int</t>
  </si>
  <si>
    <t>EU Distribution Warehouse Warm GHG-Int</t>
  </si>
  <si>
    <t>AT.HEC.GHG-Int</t>
  </si>
  <si>
    <t>BE.HEC.GHG-Int</t>
  </si>
  <si>
    <t>BG.HEC.GHG-Int</t>
  </si>
  <si>
    <t>CY.HEC.GHG-Int</t>
  </si>
  <si>
    <t>CZ.HEC.GHG-Int</t>
  </si>
  <si>
    <t>DK.HEC.GHG-Int</t>
  </si>
  <si>
    <t>EE.HEC.GHG-Int</t>
  </si>
  <si>
    <t>FI.HEC.GHG-Int</t>
  </si>
  <si>
    <t>FR.HEC.GHG-Int</t>
  </si>
  <si>
    <t>DE.HEC.GHG-Int</t>
  </si>
  <si>
    <t>EL.HEC.GHG-Int</t>
  </si>
  <si>
    <t>HU.HEC.GHG-Int</t>
  </si>
  <si>
    <t>IE.HEC.GHG-Int</t>
  </si>
  <si>
    <t>IT.HEC.GHG-Int</t>
  </si>
  <si>
    <t>LV.HEC.GHG-Int</t>
  </si>
  <si>
    <t>LT.HEC.GHG-Int</t>
  </si>
  <si>
    <t>LU.HEC.GHG-Int</t>
  </si>
  <si>
    <t>MT.HEC.GHG-Int</t>
  </si>
  <si>
    <t>NL.HEC.GHG-Int</t>
  </si>
  <si>
    <t>PL.HEC.GHG-Int</t>
  </si>
  <si>
    <t>PT.HEC.GHG-Int</t>
  </si>
  <si>
    <t>RO.HEC.GHG-Int</t>
  </si>
  <si>
    <t>SK.HEC.GHG-Int</t>
  </si>
  <si>
    <t>SI.HEC.GHG-Int</t>
  </si>
  <si>
    <t>ES.HEC.GHG-Int</t>
  </si>
  <si>
    <t>SE.HEC.GHG-Int</t>
  </si>
  <si>
    <t>UK.HEC.GHG-Int</t>
  </si>
  <si>
    <t>HR.HEC.GHG-Int</t>
  </si>
  <si>
    <t>CH.HEC.GHG-Int</t>
  </si>
  <si>
    <t>NO.HEC.GHG-Int</t>
  </si>
  <si>
    <t>EU Healthcare GHG-Int</t>
  </si>
  <si>
    <t>AT.LEI.GHG-Int</t>
  </si>
  <si>
    <t>BE.LEI.GHG-Int</t>
  </si>
  <si>
    <t>BG.LEI.GHG-Int</t>
  </si>
  <si>
    <t>CY.LEI.GHG-Int</t>
  </si>
  <si>
    <t>CZ.LEI.GHG-Int</t>
  </si>
  <si>
    <t>DK.LEI.GHG-Int</t>
  </si>
  <si>
    <t>EE.LEI.GHG-Int</t>
  </si>
  <si>
    <t>FI.LEI.GHG-Int</t>
  </si>
  <si>
    <t>FR.LEI.GHG-Int</t>
  </si>
  <si>
    <t>DE.LEI.GHG-Int</t>
  </si>
  <si>
    <t>EL.LEI.GHG-Int</t>
  </si>
  <si>
    <t>HU.LEI.GHG-Int</t>
  </si>
  <si>
    <t>IE.LEI.GHG-Int</t>
  </si>
  <si>
    <t>IT.LEI.GHG-Int</t>
  </si>
  <si>
    <t>LV.LEI.GHG-Int</t>
  </si>
  <si>
    <t>LT.LEI.GHG-Int</t>
  </si>
  <si>
    <t>LU.LEI.GHG-Int</t>
  </si>
  <si>
    <t>MT.LEI.GHG-Int</t>
  </si>
  <si>
    <t>NL.LEI.GHG-Int</t>
  </si>
  <si>
    <t>PL.LEI.GHG-Int</t>
  </si>
  <si>
    <t>PT.LEI.GHG-Int</t>
  </si>
  <si>
    <t>RO.LEI.GHG-Int</t>
  </si>
  <si>
    <t>SK.LEI.GHG-Int</t>
  </si>
  <si>
    <t>SI.LEI.GHG-Int</t>
  </si>
  <si>
    <t>ES.LEI.GHG-Int</t>
  </si>
  <si>
    <t>SE.LEI.GHG-Int</t>
  </si>
  <si>
    <t>UK.LEI.GHG-Int</t>
  </si>
  <si>
    <t>HR.LEI.GHG-Int</t>
  </si>
  <si>
    <t>CH.LEI.GHG-Int</t>
  </si>
  <si>
    <t>NO.LEI.GHG-Int</t>
  </si>
  <si>
    <t>EU LODGE/LEISURE GHG-INT</t>
  </si>
  <si>
    <t>AUS.Resi.GHG-Int</t>
  </si>
  <si>
    <t>BRA.Resi.GHG-Int</t>
  </si>
  <si>
    <t>CAN.Resi.GHG-Int</t>
  </si>
  <si>
    <t>CHI.Resi.GHG-Int</t>
  </si>
  <si>
    <t>HK.Resi.GHG-Int</t>
  </si>
  <si>
    <t>IND.Resi.GHG-Int</t>
  </si>
  <si>
    <t>JAP.Resi.GHG-Int</t>
  </si>
  <si>
    <t>MAL.Resi.GHG-Int</t>
  </si>
  <si>
    <t>MEX.Resi.GHG-Int</t>
  </si>
  <si>
    <t>NZL.Resi.GHG-Int</t>
  </si>
  <si>
    <t>PHI.Resi.GHG-Int</t>
  </si>
  <si>
    <t>SGP.Resi.GHG-Int</t>
  </si>
  <si>
    <t>KOR.Resi.GHG-Int</t>
  </si>
  <si>
    <t>USA.Resi.GHG-Int</t>
  </si>
  <si>
    <t xml:space="preserve"> non-EU RESI MULTI-FAMILY GHG-INT</t>
  </si>
  <si>
    <t>AUS.OFF.GHG-Int</t>
  </si>
  <si>
    <t>BRA.OFF.GHG-Int</t>
  </si>
  <si>
    <t>CAN.OFF.GHG-Int</t>
  </si>
  <si>
    <t>CHI.OFF.GHG-Int</t>
  </si>
  <si>
    <t>HK.OFF.GHG-Int</t>
  </si>
  <si>
    <t>IND.OFF.GHG-Int</t>
  </si>
  <si>
    <t>JAP.OFF.GHG-Int</t>
  </si>
  <si>
    <t>MAL.OFF.GHG-Int</t>
  </si>
  <si>
    <t>MEX.OFF.GHG-Int</t>
  </si>
  <si>
    <t>NZL.OFF.GHG-Int</t>
  </si>
  <si>
    <t>PHI.OFF.GHG-Int</t>
  </si>
  <si>
    <t>SGP.OFF.GHG-Int</t>
  </si>
  <si>
    <t>KOR.OFF.GHG-Int</t>
  </si>
  <si>
    <t>USA.OFF.GHG-Int</t>
  </si>
  <si>
    <t xml:space="preserve">  non-EU OFFICE GHG-INT</t>
  </si>
  <si>
    <t>AUS.RHS.GHG-Int</t>
  </si>
  <si>
    <t>BRA.RHS.GHG-Int</t>
  </si>
  <si>
    <t>CAN.RHS.GHG-Int</t>
  </si>
  <si>
    <t>CHI.RHS.GHG-Int</t>
  </si>
  <si>
    <t>HK.RHS.GHG-Int</t>
  </si>
  <si>
    <t>IND.RHS.GHG-Int</t>
  </si>
  <si>
    <t>JAP.RHS.GHG-Int</t>
  </si>
  <si>
    <t>MAL.RHS.GHG-Int</t>
  </si>
  <si>
    <t>MEX.RHS.GHG-Int</t>
  </si>
  <si>
    <t>NZL.RHS.GHG-Int</t>
  </si>
  <si>
    <t>PHI.RHS.GHG-Int</t>
  </si>
  <si>
    <t>SGP.RHS.GHG-Int</t>
  </si>
  <si>
    <t>KOR.RHS.GHG-Int</t>
  </si>
  <si>
    <t>USA.RHS.GHG-Int</t>
  </si>
  <si>
    <t xml:space="preserve"> non-EU RETAIL HIGH-STREET GHG-INT</t>
  </si>
  <si>
    <t>AUS.RSM.GHG-Int</t>
  </si>
  <si>
    <t>BRA.RSM.GHG-Int</t>
  </si>
  <si>
    <t>CAN.RSM.GHG-Int</t>
  </si>
  <si>
    <t>CHI.RSM.GHG-Int</t>
  </si>
  <si>
    <t>HK.RSM.GHG-Int</t>
  </si>
  <si>
    <t>IND.RSM.GHG-Int</t>
  </si>
  <si>
    <t>JAP.RSM.GHG-Int</t>
  </si>
  <si>
    <t>MAL.RSM.GHG-Int</t>
  </si>
  <si>
    <t>MEX.RSM.GHG-Int</t>
  </si>
  <si>
    <t>NZL.RSM.GHG-Int</t>
  </si>
  <si>
    <t>PHI.RSM.GHG-Int</t>
  </si>
  <si>
    <t>SGP.RSM.GHG-Int</t>
  </si>
  <si>
    <t>KOR.RSM.GHG-Int</t>
  </si>
  <si>
    <t>USA.RSM.GHG-Int</t>
  </si>
  <si>
    <t xml:space="preserve"> non-EU SHOPPING CENTRE GHG-INT</t>
  </si>
  <si>
    <t>AUS.RWH.GHG-Int</t>
  </si>
  <si>
    <t>BRA.RWH.GHG-Int</t>
  </si>
  <si>
    <t>CAN.RWH.GHG-Int</t>
  </si>
  <si>
    <t>CHI.RWH.GHG-Int</t>
  </si>
  <si>
    <t>HK.RWH.GHG-Int</t>
  </si>
  <si>
    <t>IND.RWH.GHG-Int</t>
  </si>
  <si>
    <t>JAP.RWH.GHG-Int</t>
  </si>
  <si>
    <t>MAL.RWH.GHG-Int</t>
  </si>
  <si>
    <t>MEX.RWH.GHG-Int</t>
  </si>
  <si>
    <t>NZL.RWH.GHG-Int</t>
  </si>
  <si>
    <t>PHI.RWH.GHG-Int</t>
  </si>
  <si>
    <t>SGP.RWH.GHG-Int</t>
  </si>
  <si>
    <t>KOR.RWH.GHG-Int</t>
  </si>
  <si>
    <t>USA.RWH.GHG-Int</t>
  </si>
  <si>
    <t xml:space="preserve"> non-EU RETAIL WAREHOUSE GHG-INT</t>
  </si>
  <si>
    <t>AUS.HOT.GHG-Int</t>
  </si>
  <si>
    <t>BRA.HOT.GHG-Int</t>
  </si>
  <si>
    <t>CAN.HOT.GHG-Int</t>
  </si>
  <si>
    <t>CHI.HOT.GHG-Int</t>
  </si>
  <si>
    <t>HK.HOT.GHG-Int</t>
  </si>
  <si>
    <t>IND.HOT.GHG-Int</t>
  </si>
  <si>
    <t>JAP.HOT.GHG-Int</t>
  </si>
  <si>
    <t>MAL.HOT.GHG-Int</t>
  </si>
  <si>
    <t>MEX.HOT.GHG-Int</t>
  </si>
  <si>
    <t>NZL.HOT.GHG-Int</t>
  </si>
  <si>
    <t>PHI.HOT.GHG-Int</t>
  </si>
  <si>
    <t>SGP.HOT.GHG-Int</t>
  </si>
  <si>
    <t>KOR.HOT.GHG-Int</t>
  </si>
  <si>
    <t>USA.HOT.GHG-Int</t>
  </si>
  <si>
    <t xml:space="preserve"> non-EU HOTEL GHG-INT</t>
  </si>
  <si>
    <t>AUS.DWW.GHG-Int</t>
  </si>
  <si>
    <t>BRA.DWW.GHG-Int</t>
  </si>
  <si>
    <t>CAN.DWW.GHG-Int</t>
  </si>
  <si>
    <t>CHI.DWW.GHG-Int</t>
  </si>
  <si>
    <t>HK.DWW.GHG-Int</t>
  </si>
  <si>
    <t>IND.DWW.GHG-Int</t>
  </si>
  <si>
    <t>JAP.DWW.GHG-Int</t>
  </si>
  <si>
    <t>MAL.DWW.GHG-Int</t>
  </si>
  <si>
    <t>MEX.DWW.GHG-Int</t>
  </si>
  <si>
    <t>NZL.DWW.GHG-Int</t>
  </si>
  <si>
    <t>PHI.DWW.GHG-Int</t>
  </si>
  <si>
    <t>SGP.DWW.GHG-Int</t>
  </si>
  <si>
    <t>KOR.DWW.GHG-Int</t>
  </si>
  <si>
    <t>USA.DWW.GHG-Int</t>
  </si>
  <si>
    <t xml:space="preserve">  non-EU DISTRIBUTION WAREHOUSE WARM GHG-INT</t>
  </si>
  <si>
    <t>AUS.HEC.GHG-Int</t>
  </si>
  <si>
    <t>BRA.HEC.GHG-Int</t>
  </si>
  <si>
    <t>CAN.HEC.GHG-Int</t>
  </si>
  <si>
    <t>CHI.HEC.GHG-Int</t>
  </si>
  <si>
    <t>HK.HEC.GHG-Int</t>
  </si>
  <si>
    <t>IND.HEC.GHG-Int</t>
  </si>
  <si>
    <t>JAP.HEC.GHG-Int</t>
  </si>
  <si>
    <t>MAL.HEC.GHG-Int</t>
  </si>
  <si>
    <t>MEX.HEC.GHG-Int</t>
  </si>
  <si>
    <t>NZL.HEC.GHG-Int</t>
  </si>
  <si>
    <t>PHI.HEC.GHG-Int</t>
  </si>
  <si>
    <t>SGP.HEC.GHG-Int</t>
  </si>
  <si>
    <t>KOR.HEC.GHG-Int</t>
  </si>
  <si>
    <t>USA.HEC.GHG-Int</t>
  </si>
  <si>
    <t xml:space="preserve">  non-EU HEALTHCARE GHG-INT</t>
  </si>
  <si>
    <t>AUS.LEI.GHG-Int</t>
  </si>
  <si>
    <t>BRA.LEI.GHG-Int</t>
  </si>
  <si>
    <t>CAN.LEI.GHG-Int</t>
  </si>
  <si>
    <t>CHI.LEI.GHG-Int</t>
  </si>
  <si>
    <t>HK.LEI.GHG-Int</t>
  </si>
  <si>
    <t>IND.LEI.GHG-Int</t>
  </si>
  <si>
    <t>JAP.LEI.GHG-Int</t>
  </si>
  <si>
    <t>MAL.LEI.GHG-Int</t>
  </si>
  <si>
    <t>MEX.LEI.GHG-Int</t>
  </si>
  <si>
    <t>NZL.LEI.GHG-Int</t>
  </si>
  <si>
    <t>PHI.LEI.GHG-Int</t>
  </si>
  <si>
    <t>SGP.LEI.GHG-Int</t>
  </si>
  <si>
    <t>KOR.LEI.GHG-Int</t>
  </si>
  <si>
    <t>USA.LEI.GHG-Int</t>
  </si>
  <si>
    <t xml:space="preserve">  non-EU LEISURE/LODGING GHG-INT</t>
  </si>
  <si>
    <t>AUS.DWC.GHG-Int</t>
  </si>
  <si>
    <t>BRA.DWC.GHG-Int</t>
  </si>
  <si>
    <t>CAN.DWC.GHG-Int</t>
  </si>
  <si>
    <t>CHI.DWC.GHG-Int</t>
  </si>
  <si>
    <t>HK.DWC.GHG-Int</t>
  </si>
  <si>
    <t>IND.DWC.GHG-Int</t>
  </si>
  <si>
    <t>JAP.DWC.GHG-Int</t>
  </si>
  <si>
    <t>MAL.DWC.GHG-Int</t>
  </si>
  <si>
    <t>MEX.DWC.GHG-Int</t>
  </si>
  <si>
    <t>NZL.DWC.GHG-Int</t>
  </si>
  <si>
    <t>PHI.DWC.GHG-Int</t>
  </si>
  <si>
    <t>SGP.DWC.GHG-Int</t>
  </si>
  <si>
    <t>KOR.DWC.GHG-Int</t>
  </si>
  <si>
    <t>USA.DWC.GHG-Int</t>
  </si>
  <si>
    <t xml:space="preserve">  non-EU WAREHOUSE COLD GHG_INT</t>
  </si>
  <si>
    <t>AUS1.OFF.GHG-INT</t>
  </si>
  <si>
    <t>AUS2.OFF.GHG-INT</t>
  </si>
  <si>
    <t>AUS3.OFF.GHG-INT</t>
  </si>
  <si>
    <t>AUS5.OFF.GHG-INT</t>
  </si>
  <si>
    <t>AUS6.OFF.GHG-INT</t>
  </si>
  <si>
    <t>AUS7.OFF.GHG-INT</t>
  </si>
  <si>
    <t>AUS Subregions Office GHG-INT</t>
  </si>
  <si>
    <t>AUS1.RHS.GHG-INT</t>
  </si>
  <si>
    <t>AUS2.RHS.GHG-INT</t>
  </si>
  <si>
    <t>AUS3.RHS.GHG-INT</t>
  </si>
  <si>
    <t>AUS5.RHS.GHG-INT</t>
  </si>
  <si>
    <t>AUS6.RHS.GHG-INT</t>
  </si>
  <si>
    <t>AUS7.RHS.GHG-INT</t>
  </si>
  <si>
    <t>AUS Subregions RHS GHG-INT</t>
  </si>
  <si>
    <t>AUS1.RSM.GHG-INT</t>
  </si>
  <si>
    <t>AUS2.RSM.GHG-INT</t>
  </si>
  <si>
    <t>AUS3.RSM.GHG-INT</t>
  </si>
  <si>
    <t>AUS5.RSM.GHG-INT</t>
  </si>
  <si>
    <t>AUS6.RSM.GHG-INT</t>
  </si>
  <si>
    <t>AUS7.RSM.GHG-INT</t>
  </si>
  <si>
    <t>AUS Subregions RSM GHG-INT</t>
  </si>
  <si>
    <t>AUS1.RWH.GHG-INT</t>
  </si>
  <si>
    <t>AUS2.RWH.GHG-INT</t>
  </si>
  <si>
    <t>AUS3.RWH.GHG-INT</t>
  </si>
  <si>
    <t>AUS5.RWH.GHG-INT</t>
  </si>
  <si>
    <t>AUS6.RWH.GHG-INT</t>
  </si>
  <si>
    <t>AUS7.RWH.GHG-INT</t>
  </si>
  <si>
    <t>AUS Subregions RWH GHG-INT</t>
  </si>
  <si>
    <t>AUS1.HOT.GHG-INT</t>
  </si>
  <si>
    <t>AUS2.HOT.GHG-INT</t>
  </si>
  <si>
    <t>AUS3.HOT.GHG-INT</t>
  </si>
  <si>
    <t>AUS5.HOT.GHG-INT</t>
  </si>
  <si>
    <t>AUS6.HOT.GHG-INT</t>
  </si>
  <si>
    <t>AUS7.HOT.GHG-INT</t>
  </si>
  <si>
    <t>AUS Subregions HOT GHG-INT</t>
  </si>
  <si>
    <t>AUS1.DWW.GHG-INT</t>
  </si>
  <si>
    <t>AUS2.DWW.GHG-INT</t>
  </si>
  <si>
    <t>AUS3.DWW.GHG-INT</t>
  </si>
  <si>
    <t>AUS5.DWW.GHG-INT</t>
  </si>
  <si>
    <t>AUS6.DWW.GHG-INT</t>
  </si>
  <si>
    <t>AUS7.DWW.GHG-INT</t>
  </si>
  <si>
    <t>AUS Subregions DW H GHG-INT</t>
  </si>
  <si>
    <t>AUS1.DWC.GHG-INT</t>
  </si>
  <si>
    <t>AUS2.DWC.GHG-INT</t>
  </si>
  <si>
    <t>AUS3.DWC.GHG-INT</t>
  </si>
  <si>
    <t>AUS5.DWC.GHG-INT</t>
  </si>
  <si>
    <t>AUS6.DWC.GHG-INT</t>
  </si>
  <si>
    <t>AUS7.DWC.GHG-INT</t>
  </si>
  <si>
    <t>AUS Subregions DW C GHG-INT</t>
  </si>
  <si>
    <t>AUS1.HEC.GHG-INT</t>
  </si>
  <si>
    <t>AUS2.HEC.GHG-INT</t>
  </si>
  <si>
    <t>AUS3.HEC.GHG-INT</t>
  </si>
  <si>
    <t>AUS5.HEC.GHG-INT</t>
  </si>
  <si>
    <t>AUS6.HEC.GHG-INT</t>
  </si>
  <si>
    <t>AUS7.HEC.GHG-INT</t>
  </si>
  <si>
    <t>AUS Subregions HEC GHG-INT</t>
  </si>
  <si>
    <t>AUS1.LEI.GHG-INT</t>
  </si>
  <si>
    <t>AUS2.LEI.GHG-INT</t>
  </si>
  <si>
    <t>AUS3.LEI.GHG-INT</t>
  </si>
  <si>
    <t>AUS5.LEI.GHG-INT</t>
  </si>
  <si>
    <t>AUS6.LEI.GHG-INT</t>
  </si>
  <si>
    <t>AUS7.LEI.GHG-INT</t>
  </si>
  <si>
    <t>AUS Subregions LEI GHG-INT</t>
  </si>
  <si>
    <t>AUS1.Resi.GHG-INT</t>
  </si>
  <si>
    <t>AUS2.Resi.GHG-INT</t>
  </si>
  <si>
    <t>AUS3.Resi.GHG-INT</t>
  </si>
  <si>
    <t>AUS5.Resi.GHG-INT</t>
  </si>
  <si>
    <t>AUS6.Resi.GHG-INT</t>
  </si>
  <si>
    <t>AUS7.Resi.GHG-INT</t>
  </si>
  <si>
    <t>AUS Subregions RESI GHG-INT</t>
  </si>
  <si>
    <t>USA-NY.OFF.GHG-INT</t>
  </si>
  <si>
    <t>USA-LA.OFF.GHG-INT</t>
  </si>
  <si>
    <t>USA-CHI.OFF.GHG-INT</t>
  </si>
  <si>
    <t>USA-HOU.OFF.GHG-INT</t>
  </si>
  <si>
    <t>USA-PHO.OFF.GHG-INT</t>
  </si>
  <si>
    <t>USA-PHI.OFF.GHG-INT</t>
  </si>
  <si>
    <t>USA-SA.OFF.GHG-INT</t>
  </si>
  <si>
    <t>USA-SD.OFF.GHG-INT</t>
  </si>
  <si>
    <t>USA-DAL.OFF.GHG-INT</t>
  </si>
  <si>
    <t>USA-SJ.OFF.GHG-INT</t>
  </si>
  <si>
    <t>USA-AUS.OFF.GHG-INT</t>
  </si>
  <si>
    <t>USA-JAC.OFF.GHG-INT</t>
  </si>
  <si>
    <t>USA-WDC.OFF.GHG-INT</t>
  </si>
  <si>
    <t>USA-SF.OFF.GHG-INT</t>
  </si>
  <si>
    <t>USA-BOS.OFF.GHG-INT</t>
  </si>
  <si>
    <t>USA Subregions OFF GHG-INT</t>
  </si>
  <si>
    <t>USA-NY.RHS.GHG-INT</t>
  </si>
  <si>
    <t>USA-LA.RHS.GHG-INT</t>
  </si>
  <si>
    <t>USA-CHI.RHS.GHG-INT</t>
  </si>
  <si>
    <t>USA-HOU.RHS.GHG-INT</t>
  </si>
  <si>
    <t>USA-PHO.RHS.GHG-INT</t>
  </si>
  <si>
    <t>USA-PHI.RHS.GHG-INT</t>
  </si>
  <si>
    <t>USA-SA.RHS.GHG-INT</t>
  </si>
  <si>
    <t>USA-SD.RHS.GHG-INT</t>
  </si>
  <si>
    <t>USA-DAL.RHS.GHG-INT</t>
  </si>
  <si>
    <t>USA-SJ.RHS.GHG-INT</t>
  </si>
  <si>
    <t>USA-AUS.RHS.GHG-INT</t>
  </si>
  <si>
    <t>USA-JAC.RHS.GHG-INT</t>
  </si>
  <si>
    <t>USA-WDC.RHS.GHG-INT</t>
  </si>
  <si>
    <t>USA-SF.RHS.GHG-INT</t>
  </si>
  <si>
    <t>USA-BOS.RHS.GHG-INT</t>
  </si>
  <si>
    <t>USA Subregions RHS GHG-INT</t>
  </si>
  <si>
    <t>USA-NY.RSM.GHG-INT</t>
  </si>
  <si>
    <t>USA-LA.RSM.GHG-INT</t>
  </si>
  <si>
    <t>USA-CHI.RSM.GHG-INT</t>
  </si>
  <si>
    <t>USA-HOU.RSM.GHG-INT</t>
  </si>
  <si>
    <t>USA-PHO.RSM.GHG-INT</t>
  </si>
  <si>
    <t>USA-PHI.RSM.GHG-INT</t>
  </si>
  <si>
    <t>USA-SA.RSM.GHG-INT</t>
  </si>
  <si>
    <t>USA-SD.RSM.GHG-INT</t>
  </si>
  <si>
    <t>USA-DAL.RSM.GHG-INT</t>
  </si>
  <si>
    <t>USA-SJ.RSM.GHG-INT</t>
  </si>
  <si>
    <t>USA-AUS.RSM.GHG-INT</t>
  </si>
  <si>
    <t>USA-JAC.RSM.GHG-INT</t>
  </si>
  <si>
    <t>USA-WDC.RSM.GHG-INT</t>
  </si>
  <si>
    <t>USA-SF.RSM.GHG-INT</t>
  </si>
  <si>
    <t>USA-BOS.RSM.GHG-INT</t>
  </si>
  <si>
    <t>USA Subregions RSM GHG-INT</t>
  </si>
  <si>
    <t>USA-NY.RWH.GHG-INT</t>
  </si>
  <si>
    <t>USA-LA.RWH.GHG-INT</t>
  </si>
  <si>
    <t>USA-CHI.RWH.GHG-INT</t>
  </si>
  <si>
    <t>USA-HOU.RWH.GHG-INT</t>
  </si>
  <si>
    <t>USA-PHO.RWH.GHG-INT</t>
  </si>
  <si>
    <t>USA-PHI.RWH.GHG-INT</t>
  </si>
  <si>
    <t>USA-SA.RWH.GHG-INT</t>
  </si>
  <si>
    <t>USA-SD.RWH.GHG-INT</t>
  </si>
  <si>
    <t>USA-DAL.RWH.GHG-INT</t>
  </si>
  <si>
    <t>USA-SJ.RWH.GHG-INT</t>
  </si>
  <si>
    <t>USA-AUS.RWH.GHG-INT</t>
  </si>
  <si>
    <t>USA-JAC.RWH.GHG-INT</t>
  </si>
  <si>
    <t>USA-WDC.RWH.GHG-INT</t>
  </si>
  <si>
    <t>USA-SF.RWH.GHG-INT</t>
  </si>
  <si>
    <t>USA-BOS.RWH.GHG-INT</t>
  </si>
  <si>
    <t>USA Subregions RWH GHG-INT</t>
  </si>
  <si>
    <t>USA-NY.HOT.GHG-INT</t>
  </si>
  <si>
    <t>USA-LA.HOT.GHG-INT</t>
  </si>
  <si>
    <t>USA-CHI.HOT.GHG-INT</t>
  </si>
  <si>
    <t>USA-HOU.HOT.GHG-INT</t>
  </si>
  <si>
    <t>USA-PHO.HOT.GHG-INT</t>
  </si>
  <si>
    <t>USA-PHI.HOT.GHG-INT</t>
  </si>
  <si>
    <t>USA-SA.HOT.GHG-INT</t>
  </si>
  <si>
    <t>USA-SD.HOT.GHG-INT</t>
  </si>
  <si>
    <t>USA-DAL.HOT.GHG-INT</t>
  </si>
  <si>
    <t>USA-SJ.HOT.GHG-INT</t>
  </si>
  <si>
    <t>USA-AUS.HOT.GHG-INT</t>
  </si>
  <si>
    <t>USA-JAC.HOT.GHG-INT</t>
  </si>
  <si>
    <t>USA-WDC.HOT.GHG-INT</t>
  </si>
  <si>
    <t>USA-SF.HOT.GHG-INT</t>
  </si>
  <si>
    <t>USA-BOS.HOT.GHG-INT</t>
  </si>
  <si>
    <t>USA Subregions Hotel GHG-INT</t>
  </si>
  <si>
    <t>USA-NY.DWW.GHG-INT</t>
  </si>
  <si>
    <t>USA-LA.DWW.GHG-INT</t>
  </si>
  <si>
    <t>USA-CHI.DWW.GHG-INT</t>
  </si>
  <si>
    <t>USA-HOU.DWW.GHG-INT</t>
  </si>
  <si>
    <t>USA-PHO.DWW.GHG-INT</t>
  </si>
  <si>
    <t>USA-PHI.DWW.GHG-INT</t>
  </si>
  <si>
    <t>USA-SA.DWW.GHG-INT</t>
  </si>
  <si>
    <t>USA-SD.DWW.GHG-INT</t>
  </si>
  <si>
    <t>USA-DAL.DWW.GHG-INT</t>
  </si>
  <si>
    <t>USA-SJ.DWW.GHG-INT</t>
  </si>
  <si>
    <t>USA-AUS.DWW.GHG-INT</t>
  </si>
  <si>
    <t>USA-JAC.DWW.GHG-INT</t>
  </si>
  <si>
    <t>USA-WDC.DWW.GHG-INT</t>
  </si>
  <si>
    <t>USA-SF.DWW.GHG-INT</t>
  </si>
  <si>
    <t>USA-BOS.DWW.GHG-INT</t>
  </si>
  <si>
    <t>USA Subregions DWH Warm GHG-INT</t>
  </si>
  <si>
    <t>USA-NY.DWC.GHG-INT</t>
  </si>
  <si>
    <t>USA-LA.DWC.GHG-INT</t>
  </si>
  <si>
    <t>USA-CHI.DWC.GHG-INT</t>
  </si>
  <si>
    <t>USA-HOU.DWC.GHG-INT</t>
  </si>
  <si>
    <t>USA-PHO.DWC.GHG-INT</t>
  </si>
  <si>
    <t>USA-PHI.DWC.GHG-INT</t>
  </si>
  <si>
    <t>USA-SA.DWC.GHG-INT</t>
  </si>
  <si>
    <t>USA-SD.DWC.GHG-INT</t>
  </si>
  <si>
    <t>USA-DAL.DWC.GHG-INT</t>
  </si>
  <si>
    <t>USA-SJ.DWC.GHG-INT</t>
  </si>
  <si>
    <t>USA-AUS.DWC.GHG-INT</t>
  </si>
  <si>
    <t>USA-JAC.DWC.GHG-INT</t>
  </si>
  <si>
    <t>USA-WDC.DWC.GHG-INT</t>
  </si>
  <si>
    <t>USA-SF.DWC.GHG-INT</t>
  </si>
  <si>
    <t>USA-BOS.DWC.GHG-INT</t>
  </si>
  <si>
    <t>USA Subregions DWH Cooling GHG-INT</t>
  </si>
  <si>
    <t>USA-NY.HEC.GHG-INT</t>
  </si>
  <si>
    <t>USA-LA.HEC.GHG-INT</t>
  </si>
  <si>
    <t>USA-CHI.HEC.GHG-INT</t>
  </si>
  <si>
    <t>USA-HOU.HEC.GHG-INT</t>
  </si>
  <si>
    <t>USA-PHO.HEC.GHG-INT</t>
  </si>
  <si>
    <t>USA-PHI.HEC.GHG-INT</t>
  </si>
  <si>
    <t>USA-SA.HEC.GHG-INT</t>
  </si>
  <si>
    <t>USA-SD.HEC.GHG-INT</t>
  </si>
  <si>
    <t>USA-DAL.HEC.GHG-INT</t>
  </si>
  <si>
    <t>USA-SJ.HEC.GHG-INT</t>
  </si>
  <si>
    <t>USA-AUS.HEC.GHG-INT</t>
  </si>
  <si>
    <t>USA-JAC.HEC.GHG-INT</t>
  </si>
  <si>
    <t>USA-WDC.HEC.GHG-INT</t>
  </si>
  <si>
    <t>USA-SF.HEC.GHG-INT</t>
  </si>
  <si>
    <t>USA-BOS.HEC.GHG-INT</t>
  </si>
  <si>
    <t>USA Subregions HEC GHG-INT</t>
  </si>
  <si>
    <t>USA-NY.LEI.GHG-INT</t>
  </si>
  <si>
    <t>USA-LA.LEI.GHG-INT</t>
  </si>
  <si>
    <t>USA-CHI.LEI.GHG-INT</t>
  </si>
  <si>
    <t>USA-HOU.LEI.GHG-INT</t>
  </si>
  <si>
    <t>USA-PHO.LEI.GHG-INT</t>
  </si>
  <si>
    <t>USA-PHI.LEI.GHG-INT</t>
  </si>
  <si>
    <t>USA-SA.LEI.GHG-INT</t>
  </si>
  <si>
    <t>USA-SD.LEI.GHG-INT</t>
  </si>
  <si>
    <t>USA-DAL.LEI.GHG-INT</t>
  </si>
  <si>
    <t>USA-SJ.LEI.GHG-INT</t>
  </si>
  <si>
    <t>USA-AUS.LEI.GHG-INT</t>
  </si>
  <si>
    <t>USA-JAC.LEI.GHG-INT</t>
  </si>
  <si>
    <t>USA-WDC.LEI.GHG-INT</t>
  </si>
  <si>
    <t>USA-SF.LEI.GHG-INT</t>
  </si>
  <si>
    <t>USA-BOS.LEI.GHG-INT</t>
  </si>
  <si>
    <t>USA Subregions LEI GHG-INT</t>
  </si>
  <si>
    <t>USA-NY.Resi.GHG-INT</t>
  </si>
  <si>
    <t>USA-LA.Resi.GHG-INT</t>
  </si>
  <si>
    <t>USA-CHI.Resi.GHG-INT</t>
  </si>
  <si>
    <t>USA-HOU.Resi.GHG-INT</t>
  </si>
  <si>
    <t>USA-PHO.Resi.GHG-INT</t>
  </si>
  <si>
    <t>USA-PHI.Resi.GHG-INT</t>
  </si>
  <si>
    <t>USA-SA.Resi.GHG-INT</t>
  </si>
  <si>
    <t>USA-SD.Resi.GHG-INT</t>
  </si>
  <si>
    <t>USA-DAL.Resi.GHG-INT</t>
  </si>
  <si>
    <t>USA-SJ.Resi.GHG-INT</t>
  </si>
  <si>
    <t>USA-AUS.Resi.GHG-INT</t>
  </si>
  <si>
    <t>USA-JAC.Resi.GHG-INT</t>
  </si>
  <si>
    <t>USA-WDC.Resi.GHG-INT</t>
  </si>
  <si>
    <t>USA-SF.Resi.GHG-INT</t>
  </si>
  <si>
    <t>USA-BOS.Resi.GHG-INT</t>
  </si>
  <si>
    <t>USA Subregions Resi GHG-INT</t>
  </si>
  <si>
    <t>All emission factors, excluding transmission &amp; distribution losses</t>
  </si>
  <si>
    <t>Grid EU</t>
  </si>
  <si>
    <t>Grid non-EU</t>
  </si>
  <si>
    <t>AT.CRE</t>
  </si>
  <si>
    <t>BE.CRE</t>
  </si>
  <si>
    <t>BG.CRE</t>
  </si>
  <si>
    <t>CY.CRE</t>
  </si>
  <si>
    <t>CZ.CRE</t>
  </si>
  <si>
    <t>DK.CRE</t>
  </si>
  <si>
    <t>EE.CRE</t>
  </si>
  <si>
    <t>FI.CRE</t>
  </si>
  <si>
    <t>FR.CRE</t>
  </si>
  <si>
    <t>DE.CRE</t>
  </si>
  <si>
    <t>EL.CRE</t>
  </si>
  <si>
    <t>HU.CRE</t>
  </si>
  <si>
    <t>IE.CRE</t>
  </si>
  <si>
    <t>IT.CRE</t>
  </si>
  <si>
    <t>LV.CRE</t>
  </si>
  <si>
    <t>LU.CRE</t>
  </si>
  <si>
    <t>MT.CRE</t>
  </si>
  <si>
    <t>NL.CRE</t>
  </si>
  <si>
    <t>PL.CRE</t>
  </si>
  <si>
    <t>PT.CRE</t>
  </si>
  <si>
    <t>RO.CRE</t>
  </si>
  <si>
    <t>SK.CRE</t>
  </si>
  <si>
    <t>SI.CRE</t>
  </si>
  <si>
    <t>ES.CRE</t>
  </si>
  <si>
    <t>SE.CRE</t>
  </si>
  <si>
    <t>UK.CRE</t>
  </si>
  <si>
    <t>HR.CRE</t>
  </si>
  <si>
    <t>CH.CRE</t>
  </si>
  <si>
    <t>NO.CRE</t>
  </si>
  <si>
    <t>Europe.CRE</t>
  </si>
  <si>
    <t>AT.RESI</t>
  </si>
  <si>
    <t>BE.RESI</t>
  </si>
  <si>
    <t>BG.RESI</t>
  </si>
  <si>
    <t>CY.RESI</t>
  </si>
  <si>
    <t>CZ.RESI</t>
  </si>
  <si>
    <t>DK.RESI</t>
  </si>
  <si>
    <t>EE.RESI</t>
  </si>
  <si>
    <t>FI.RESI</t>
  </si>
  <si>
    <t>FR.RESI</t>
  </si>
  <si>
    <t>DE.RESI</t>
  </si>
  <si>
    <t>EL.RESI</t>
  </si>
  <si>
    <t>HU.RESI</t>
  </si>
  <si>
    <t>IE.RESI</t>
  </si>
  <si>
    <t>IT.RESI</t>
  </si>
  <si>
    <t>LV.RESI</t>
  </si>
  <si>
    <t>LU.RESI</t>
  </si>
  <si>
    <t>MT.RESI</t>
  </si>
  <si>
    <t>NL.RESI</t>
  </si>
  <si>
    <t>PL.RESI</t>
  </si>
  <si>
    <t>PT.RESI</t>
  </si>
  <si>
    <t>RO.RESI</t>
  </si>
  <si>
    <t>SK.RESI</t>
  </si>
  <si>
    <t>SI.RESI</t>
  </si>
  <si>
    <t>ES.RESI</t>
  </si>
  <si>
    <t>SE.RESI</t>
  </si>
  <si>
    <t>UK.RESI</t>
  </si>
  <si>
    <t>HR.RESI</t>
  </si>
  <si>
    <t>CH.RESI</t>
  </si>
  <si>
    <t>NO.RESI</t>
  </si>
  <si>
    <t>Europe.RESI</t>
  </si>
  <si>
    <t>AT.Comb</t>
  </si>
  <si>
    <t>BE.Comb</t>
  </si>
  <si>
    <t>BG.Comb</t>
  </si>
  <si>
    <t>CY.Comb</t>
  </si>
  <si>
    <t>CZ.Comb</t>
  </si>
  <si>
    <t>DK.Comb</t>
  </si>
  <si>
    <t>EE.Comb</t>
  </si>
  <si>
    <t>FI.Comb</t>
  </si>
  <si>
    <t>FR.Comb</t>
  </si>
  <si>
    <t>DE.Comb</t>
  </si>
  <si>
    <t>EL.Comb</t>
  </si>
  <si>
    <t>HU.Comb</t>
  </si>
  <si>
    <t>IE.Comb</t>
  </si>
  <si>
    <t>IT.Comb</t>
  </si>
  <si>
    <t>LV.Comb</t>
  </si>
  <si>
    <t>LU.Comb</t>
  </si>
  <si>
    <t>MT.Comb</t>
  </si>
  <si>
    <t>NL.Comb</t>
  </si>
  <si>
    <t>PL.Comb</t>
  </si>
  <si>
    <t>PT.Comb</t>
  </si>
  <si>
    <t>RO.Comb</t>
  </si>
  <si>
    <t>SK.Comb</t>
  </si>
  <si>
    <t>SI.Comb</t>
  </si>
  <si>
    <t>ES.Comb</t>
  </si>
  <si>
    <t>SE.Comb</t>
  </si>
  <si>
    <t>UK.Comb</t>
  </si>
  <si>
    <t>HR.Comb</t>
  </si>
  <si>
    <t>CH.Comb</t>
  </si>
  <si>
    <t>NO.Comb</t>
  </si>
  <si>
    <t>Europe.Comb</t>
  </si>
  <si>
    <t>AUS.Resi</t>
  </si>
  <si>
    <t>BRA.Resi</t>
  </si>
  <si>
    <t>CAN.Resi</t>
  </si>
  <si>
    <t>CHI.Resi</t>
  </si>
  <si>
    <t>HK.Resi</t>
  </si>
  <si>
    <t>IND.Resi</t>
  </si>
  <si>
    <t>JAP.Resi</t>
  </si>
  <si>
    <t>MAL.Resi</t>
  </si>
  <si>
    <t>MEX.Resi</t>
  </si>
  <si>
    <t>NZL.Resi</t>
  </si>
  <si>
    <t>PHI.Resi</t>
  </si>
  <si>
    <t>SGP.Resi</t>
  </si>
  <si>
    <t>KOR.Resi</t>
  </si>
  <si>
    <t>USA.Resi</t>
  </si>
  <si>
    <t xml:space="preserve"> Non-EU RESIDENTIAL per country</t>
  </si>
  <si>
    <t>AUS.CRE</t>
  </si>
  <si>
    <t>BRA.CRE</t>
  </si>
  <si>
    <t>CAN.CRE</t>
  </si>
  <si>
    <t>CHI.CRE</t>
  </si>
  <si>
    <t>HK.CRE</t>
  </si>
  <si>
    <t>IND.CRE</t>
  </si>
  <si>
    <t>JAP.CRE</t>
  </si>
  <si>
    <t>MAL.CRE</t>
  </si>
  <si>
    <t>MEX.CRE</t>
  </si>
  <si>
    <t>NZL.CRE</t>
  </si>
  <si>
    <t>PHI.CRE</t>
  </si>
  <si>
    <t>SGP.CRE</t>
  </si>
  <si>
    <t>KOR.CRE</t>
  </si>
  <si>
    <t>USA.CRE</t>
  </si>
  <si>
    <t xml:space="preserve"> Non-EU COMMERCIAL per country</t>
  </si>
  <si>
    <t>AUS.Comb</t>
  </si>
  <si>
    <t>BRA.Comb</t>
  </si>
  <si>
    <t>CAN.Comb</t>
  </si>
  <si>
    <t>CHI.Comb</t>
  </si>
  <si>
    <t>HK.Comb</t>
  </si>
  <si>
    <t>IND.Comb</t>
  </si>
  <si>
    <t>JAP.Comb</t>
  </si>
  <si>
    <t>MAL.Comb</t>
  </si>
  <si>
    <t>MEX.Comb</t>
  </si>
  <si>
    <t>NZL.Comb</t>
  </si>
  <si>
    <t>PHI.Comb</t>
  </si>
  <si>
    <t>SGP.Comb</t>
  </si>
  <si>
    <t>KOR.Comb</t>
  </si>
  <si>
    <t>USA.Comb</t>
  </si>
  <si>
    <t xml:space="preserve"> Non_EU Combined</t>
  </si>
  <si>
    <t>EU CRE Floor area per country</t>
  </si>
  <si>
    <t>EU RESI Floor area per country</t>
  </si>
  <si>
    <t>EU Combined</t>
  </si>
  <si>
    <t>SERVICES</t>
  </si>
  <si>
    <t>RESIDENTIAL</t>
  </si>
  <si>
    <t>Area</t>
  </si>
  <si>
    <t>Mm2</t>
  </si>
  <si>
    <t>kgCO2/m² = kT/Mm²</t>
  </si>
  <si>
    <r>
      <t>Spec. Emissions per Type [kg CO</t>
    </r>
    <r>
      <rPr>
        <b/>
        <vertAlign val="subscript"/>
        <sz val="11"/>
        <color theme="0"/>
        <rFont val="Calibri"/>
        <family val="2"/>
        <scheme val="minor"/>
      </rPr>
      <t>2</t>
    </r>
    <r>
      <rPr>
        <b/>
        <sz val="11"/>
        <color theme="0"/>
        <rFont val="Calibri"/>
        <family val="2"/>
        <scheme val="minor"/>
      </rPr>
      <t>e/m2]</t>
    </r>
  </si>
  <si>
    <r>
      <t>Total Budget per Type [Gton CO</t>
    </r>
    <r>
      <rPr>
        <b/>
        <vertAlign val="subscript"/>
        <sz val="11"/>
        <color theme="0"/>
        <rFont val="Calibri"/>
        <family val="2"/>
        <scheme val="minor"/>
      </rPr>
      <t>2</t>
    </r>
    <r>
      <rPr>
        <b/>
        <sz val="11"/>
        <color theme="0"/>
        <rFont val="Calibri"/>
        <family val="2"/>
        <scheme val="minor"/>
      </rPr>
      <t>e]</t>
    </r>
  </si>
  <si>
    <t>Floor Area [Mm2]</t>
  </si>
  <si>
    <t>Sum Area</t>
  </si>
  <si>
    <t>Global Intensity</t>
  </si>
  <si>
    <t>Tgt intensity - In-Use Operational</t>
  </si>
  <si>
    <t>Tgt emissions - In-Use Operational</t>
  </si>
  <si>
    <t>Tgt intensity - Upfront Embodied</t>
  </si>
  <si>
    <t>Tgt intensity - Selected Pathway</t>
  </si>
  <si>
    <t>Residual 2</t>
  </si>
  <si>
    <t>Target year :</t>
  </si>
  <si>
    <t>Base year :</t>
  </si>
  <si>
    <t>LT.CRE</t>
  </si>
  <si>
    <t>Global Pathway</t>
  </si>
  <si>
    <t>LT.RESI</t>
  </si>
  <si>
    <t>LT.Comb</t>
  </si>
  <si>
    <t>Area-weighted average</t>
  </si>
  <si>
    <t>Target Aggregation tables</t>
  </si>
  <si>
    <t>Upfront Embodied emissions</t>
  </si>
  <si>
    <r>
      <t xml:space="preserve">copy &amp; paste these </t>
    </r>
    <r>
      <rPr>
        <b/>
        <sz val="8"/>
        <color theme="1"/>
        <rFont val="Arial"/>
        <family val="2"/>
      </rPr>
      <t>Net-Zero</t>
    </r>
    <r>
      <rPr>
        <sz val="8"/>
        <color theme="1"/>
        <rFont val="Arial"/>
        <family val="2"/>
      </rPr>
      <t xml:space="preserve"> Targets as VALUES: </t>
    </r>
  </si>
  <si>
    <r>
      <t xml:space="preserve">Step 3: </t>
    </r>
    <r>
      <rPr>
        <sz val="12"/>
        <color theme="1"/>
        <rFont val="Arial"/>
        <family val="2"/>
      </rPr>
      <t>View aggregated results and pro-rated reduction targets at the bottom of each table.</t>
    </r>
  </si>
  <si>
    <t>C: Net-Zero Targets</t>
  </si>
  <si>
    <t>Net-Zero</t>
  </si>
  <si>
    <t>Countries</t>
  </si>
  <si>
    <t>Asia</t>
  </si>
  <si>
    <t>Africa</t>
  </si>
  <si>
    <t>Americas</t>
  </si>
  <si>
    <t>Oceania</t>
  </si>
  <si>
    <t>(No data for Zone 4)</t>
  </si>
  <si>
    <t>"Other" country?</t>
  </si>
  <si>
    <t>For "In-Use Other"</t>
  </si>
  <si>
    <t>For "Embodied"</t>
  </si>
  <si>
    <t>Romania</t>
  </si>
  <si>
    <t>Belgium</t>
  </si>
  <si>
    <t>Bulgaria</t>
  </si>
  <si>
    <t>Croatia</t>
  </si>
  <si>
    <t>Denmark</t>
  </si>
  <si>
    <t>Finland</t>
  </si>
  <si>
    <t>Greece</t>
  </si>
  <si>
    <t>Ireland</t>
  </si>
  <si>
    <t>Italy</t>
  </si>
  <si>
    <t>Poland</t>
  </si>
  <si>
    <t>Use "Default" pathway?</t>
  </si>
  <si>
    <t>---</t>
  </si>
  <si>
    <t>Country has regions?</t>
  </si>
  <si>
    <t>Section C1. In-Use Operational emissions</t>
  </si>
  <si>
    <t>Section C2. Upfront Embodied emissions</t>
  </si>
  <si>
    <t>Sectoral Decarbonization Approach</t>
  </si>
  <si>
    <t>Available Building Types</t>
  </si>
  <si>
    <t>Region</t>
  </si>
  <si>
    <t>(no distinctions)</t>
  </si>
  <si>
    <t>Africa  and all "Other"</t>
  </si>
  <si>
    <t>non-EU DW COOLING CO2_INT</t>
  </si>
  <si>
    <t>non-EU LEISURE/LODGING CO2-INT</t>
  </si>
  <si>
    <t>non-EU HEALTHCARE CO2-INT</t>
  </si>
  <si>
    <t>non-EU DISTRIBUTION WAREHOUSE WARM CO2-INT</t>
  </si>
  <si>
    <t>non-EU HOTEL CO2-INT</t>
  </si>
  <si>
    <t>non-EU RETAIL WAREHOUSE CO2-INT</t>
  </si>
  <si>
    <t>non-EU SHOPPING CENTRE CO2-INT</t>
  </si>
  <si>
    <t>non-EU RETAIL HIGH-STREET CO2-INT</t>
  </si>
  <si>
    <t>non-EU OFFICE CO2-INT</t>
  </si>
  <si>
    <t>non-EU RESIDENTIAL CO2-INT</t>
  </si>
  <si>
    <t>ANY region?</t>
  </si>
  <si>
    <t>Decrement</t>
  </si>
  <si>
    <t xml:space="preserve"> </t>
  </si>
  <si>
    <t>Near Term Target Aggregation Input tables</t>
  </si>
  <si>
    <t>Near Term Target Aggregation repository tables</t>
  </si>
  <si>
    <t>Notes:</t>
  </si>
  <si>
    <t>Targets can only be aggregated when they have the same units of measure and use the same targeting approach.</t>
  </si>
  <si>
    <t>Net-Zero Target Aggregation Input tables</t>
  </si>
  <si>
    <t>Net-Zero Target Aggregation repository tables</t>
  </si>
  <si>
    <t xml:space="preserve">Although reasonable care was taken in the preparation of this Tool, the Science Based Targets initiative (SBTi) hereby states and affirms that the Tool is provided without warranty, either expressed or implied, of accuracy, completeness or fitness for purpose. The SBTi hereby further disclaims any liability, direct or indirect, for damages or loss relating to the use of this Tool to the fullest extent permitted by law. This Tool is based on a voluntary framework or procedures and is not intended to replace the legal or regulatory requirements of any country. 
Developing science-based targets is a multi-step process and appropriate company-wide science-based targets can only be developed after careful consideration of the necessary input data regarding company emissions and activity levels. Only then should emissions targets be developed. The SBTi does not examine, verify or hold any such input data provided by users of the Tool.
The information (including data) contained in the Tool is not intended to constitute or form the basis of any advice (financial or otherwise). The Tool relies on data obtained from a variety of third-party sources. This data was obtained from sources believed by SBTi be reliable, but there can be no assurance as to the accuracy or completeness of this data. Further, scenarios and assumptions included in the Tool are inherently uncertain due to events or combinations of events that cannot reasonably be foreseen, including, without limitation, the actions of governments, organizations and individuals. The SBTi does not accept any liability for any claim or loss arising from any use of or reliance on any data or information in the Tool. 
This Tool is protected by copyright. Information or material from this Tool may be reproduced only in unaltered form for personal, non-commercial use. All other rights are reserved. Information or material used from this Tool may be used only for the purposes of private study, research, criticism, or review permitted under the Copyright Designs &amp; Patents Act 1988 as amended from time to time ('Copyright Act'). Any reproduction permitted in accordance with the Copyright Act shall acknowledge this Tool as the source of any selected passage, extract, diagram, content or other information. 
The SBTi reserves the right to revise or withdraw this Tool according to a set revision schedule or as advisable to reflect the most recent emissions scenarios, regulatory, legal or scientific developments, and GHG accounting best practices, and will not be liable if for any reason the Tool is unavailable at any time or for any period. 
Science Based Targets initiative” and “SBTi” refer to the Science Based Targets initiative, a private company registered in England number 14960097 and registered as a UK Charity number 1205768. © SBTi 2024
</t>
  </si>
  <si>
    <t xml:space="preserve">This Tool is intended to enable companies to develop appropriate science-based emissions reductions targets, as well as to assist companies and interested third parties in assessing and evaluating companies' targets. 
These terms of use govern all access to and use of the Tool. Please read these terms carefully before accessing or using the Tool and any associated materials. By accepting these terms, you indicate that you have read and understood them and that you agree to abide by them. If you do not agree to these terms, you will not be able to use the Tool. 
It is your responsibility to check these terms periodically for changes. Your continued use of the Tool following the posting of any changes to these terms constitutes acceptance of those changes.
</t>
  </si>
  <si>
    <t>If necessary, each table has the option to add rows so that your complete real estate portfolio can be included.</t>
  </si>
  <si>
    <t>Column1</t>
  </si>
  <si>
    <t>Column2</t>
  </si>
  <si>
    <t>Column3</t>
  </si>
  <si>
    <t>Column4</t>
  </si>
  <si>
    <t>Column5</t>
  </si>
  <si>
    <t>Column6</t>
  </si>
  <si>
    <r>
      <t xml:space="preserve">Step 1: </t>
    </r>
    <r>
      <rPr>
        <sz val="12"/>
        <color theme="1"/>
        <rFont val="Arial"/>
        <family val="2"/>
      </rPr>
      <t>Use the “Net-Zero Targets” sheet to calculate a new row entry for any of the tables below.</t>
    </r>
  </si>
  <si>
    <t xml:space="preserve">Tabs colour code: </t>
  </si>
  <si>
    <t>Submission documents</t>
  </si>
  <si>
    <t>Step by Step process</t>
  </si>
  <si>
    <t>(except "Other" (no distinctions))</t>
  </si>
  <si>
    <r>
      <t xml:space="preserve">Step 1: </t>
    </r>
    <r>
      <rPr>
        <sz val="12"/>
        <color theme="1"/>
        <rFont val="Arial"/>
        <family val="2"/>
      </rPr>
      <t>Use the “In-use NT Targets" and "Embodied NT Targets” sheets to calculate a new row entry for any of the tables below.</t>
    </r>
  </si>
  <si>
    <t xml:space="preserve">"Selected base year" and " Selectec target year" must be the same for all assets included in the Tool. </t>
  </si>
  <si>
    <r>
      <rPr>
        <b/>
        <sz val="12"/>
        <color theme="1"/>
        <rFont val="Arial"/>
        <family val="2"/>
      </rPr>
      <t>Step 2:</t>
    </r>
    <r>
      <rPr>
        <sz val="12"/>
        <color theme="1"/>
        <rFont val="Arial"/>
        <family val="2"/>
      </rPr>
      <t xml:space="preserve"> Use the cells in rows 22 and 26 below, to copy targets from step 1, paste "as VALUES" into the respective table, please bear in mind you will need to copy and paste for every additional entry done in the "Targets" sheets.</t>
    </r>
  </si>
  <si>
    <r>
      <rPr>
        <b/>
        <sz val="12"/>
        <color theme="1"/>
        <rFont val="Arial"/>
        <family val="2"/>
      </rPr>
      <t xml:space="preserve">Step 2: </t>
    </r>
    <r>
      <rPr>
        <sz val="12"/>
        <color theme="1"/>
        <rFont val="Arial"/>
        <family val="2"/>
      </rPr>
      <t>Use the cells in rows 28 and 32 below, to copy targets from step 1 "as VALUES" into the respective table. Please bear in mind you will need to copy and paste for every additional entry done in the "Targets" sheets.</t>
    </r>
  </si>
  <si>
    <t>Before filling out this Tool, please review the Procedure for Validation of SBTi Targets and the SBTi Criteria Assessment Indicators, which provide guidance on target development and describes the underlying principles and process followed to assess targets. 
This Buildings Tool is designed to be used in the Excel desktop application. Please refrain from completing the Tool using any other platform, including in-browser Excel or Google Sheets, since the functionality of the document will be compromised.
The GHG emission values entered in this form also need to be reported in the Buildings submission form. These values must not be considered as a separate GHG inventory but rather as a sub-set of the entire corporate GHG inventory.  
Cells colour code: Cells in yellow are mandatory to fill. Cells in grey provide the results.</t>
  </si>
  <si>
    <t>Please submit the Building Sector Tool in Excel format via the online Target Validation Application. Within this application you will select a preferred date for the target validation service to begin and submit your target submission form and any other relevant documents to the SBTi for validation purposes. 
The following documents must be submitted:
• SBTi Target Submission Form
• SBTi Buildings Annex (this document)
• Any SBTi target setting tools used to calculate targets
For futher information about how to set a Target please refer to our:</t>
  </si>
  <si>
    <r>
      <rPr>
        <b/>
        <sz val="14"/>
        <color rgb="FFC00000"/>
        <rFont val="Arial"/>
        <family val="2"/>
      </rPr>
      <t xml:space="preserve">IMPORTANT: </t>
    </r>
    <r>
      <rPr>
        <sz val="14"/>
        <color rgb="FFC00000"/>
        <rFont val="Arial"/>
        <family val="2"/>
      </rPr>
      <t xml:space="preserve"> Download only
                        By using this tool you acknowledge that you have read, understood and agree to our Terms of Use and Disclaimer.</t>
    </r>
  </si>
  <si>
    <t>info@sciencebasedtargets.org</t>
  </si>
  <si>
    <t>White: General information of the SBTi Buildings Sector Tool.
Dark Blue: Inputs and calculation data sheets for Near Term and Net-Zero Targets.
Green: Aggregator sheets for Near Term and Net-Zero Targets.
Orange: Guidance information tabs for details on building types, geography coverage and calculation details.</t>
  </si>
  <si>
    <t xml:space="preserve">"Selected base year" and " Selected target year" must be the same for all assets included in the Tool. </t>
  </si>
  <si>
    <t>Base Year Floor Area (manual entry)</t>
  </si>
  <si>
    <t>Note that with the absolute reduction targets, the SBTi assesses “forward-looking” ambition of target(s) by using the year the target is submitted to the initiative (or the most recent completed GHG inventory.</t>
  </si>
  <si>
    <r>
      <t xml:space="preserve"> Please refer to the </t>
    </r>
    <r>
      <rPr>
        <u/>
        <sz val="11"/>
        <color theme="4" tint="-0.249977111117893"/>
        <rFont val="Arial"/>
        <family val="2"/>
      </rPr>
      <t>Criteria Assessment Indicators</t>
    </r>
    <r>
      <rPr>
        <sz val="11"/>
        <color rgb="FF000000"/>
        <rFont val="Arial"/>
        <family val="2"/>
      </rPr>
      <t xml:space="preserve"> for more information on forward-looking ambition.</t>
    </r>
  </si>
  <si>
    <t>Target Year Floor Area (optional, manual entry)</t>
  </si>
  <si>
    <t>For a full list of references for data and assumptions used in this tool, please consult the SBTi Buildings Criteria and the Explanatory document</t>
  </si>
  <si>
    <r>
      <t xml:space="preserve">Completeness of the SBTi Buildings Target-Setting Tool: 
• Near Term Targets: 
</t>
    </r>
    <r>
      <rPr>
        <sz val="11"/>
        <color theme="0"/>
        <rFont val="Calibri"/>
        <family val="2"/>
      </rPr>
      <t>Use the “In-use NT Targets and Embodied NT Targets” sheets to calculate targets per each entry. Please use the "Aggregator Near Term Targets" tab to aggregate granular sub-targets into one, entries need to be include manually in the Aggregator Tab. For futher information please review the guidance include in the Aggregator sheet.</t>
    </r>
    <r>
      <rPr>
        <b/>
        <sz val="11"/>
        <color theme="0"/>
        <rFont val="Calibri"/>
        <family val="2"/>
      </rPr>
      <t xml:space="preserve">
• Net-Zero Targets: 
</t>
    </r>
    <r>
      <rPr>
        <sz val="11"/>
        <color theme="0"/>
        <rFont val="Calibri"/>
        <family val="2"/>
      </rPr>
      <t>Use the “Net-Zero Targets” sheets to calculate targets per each entry. Please use the "Aggregator Net-Zero Targets" tab to aggregate granular sub-targets into one, entries need to be include manually in the Aggregator Tab. For futher information please review the guidance include in the Aggregator sheet.</t>
    </r>
    <r>
      <rPr>
        <b/>
        <sz val="11"/>
        <color theme="0"/>
        <rFont val="Calibri"/>
        <family val="2"/>
      </rPr>
      <t xml:space="preserve">
• Select target-setting approach for both In-Use (A4 section) and Embodied Targets (B3 section) sheets: 
</t>
    </r>
    <r>
      <rPr>
        <sz val="11"/>
        <color theme="0"/>
        <rFont val="Calibri"/>
        <family val="2"/>
      </rPr>
      <t xml:space="preserve">The Tool requires the user to input a company’s growth rate/activity projection as part of the target calculation, for both targets in the corresponding target year.
Companies could input its own projected floor area for the specific building typology and geography for In-use and Embodied Targets.
When organisations are unable to forecast their own growth, the SBTi Buildings Target-Setting Tool has a "fixed market share" option that allows them to enter a company's growth rate aling with sector projection.
Please review the Buildings Sector Science-Based Target-Criteria and the explanatory documents for futher information.
</t>
    </r>
    <r>
      <rPr>
        <b/>
        <sz val="11"/>
        <color theme="0"/>
        <rFont val="Calibri"/>
        <family val="2"/>
      </rPr>
      <t xml:space="preserve">
• General information: 
</t>
    </r>
    <r>
      <rPr>
        <sz val="11"/>
        <color theme="0"/>
        <rFont val="Calibri"/>
        <family val="2"/>
      </rPr>
      <t xml:space="preserve">Named cells/ranges can be located by selecting them from the drop-down list on the left below the menu bar (i.e., below "Clipboard").
Units of measure selected in section A1 are used for all targets.
If necessary, each Aggregator table has the option to add rows so that your complete real estate portfolio can be included.
Embodied targets do not have geographical distinctions.
Embodied Targets sheet: Section B2. Select target-setting approach, please review buildings guidance to select approach.
</t>
    </r>
  </si>
  <si>
    <t>Refer to the Explanatory document for details on building types.</t>
  </si>
  <si>
    <t>Refer to the Explanatory document for details on approaches.</t>
  </si>
  <si>
    <t>Note: prefered unit selection must be done in "In-use NT targets" sheet, section A1</t>
  </si>
  <si>
    <t>Release of the final SBTi Buildings Sector Tool</t>
  </si>
  <si>
    <t>Version 1.0</t>
  </si>
  <si>
    <t>Version 1.1</t>
  </si>
  <si>
    <t>% Emissions Intensity Reduction</t>
  </si>
  <si>
    <t>Emissions Intensity
[kgCO₂e/m²]</t>
  </si>
  <si>
    <t>%
Emissions Intensity Reduction</t>
  </si>
  <si>
    <t>Minor revisions to correct typographical errors, resolve inconsistencies, and enhance clarity.</t>
  </si>
  <si>
    <t>Effective date</t>
  </si>
  <si>
    <t>August 28, 2024 – June 4, 2025</t>
  </si>
  <si>
    <t>Minor update to correct bug in calculation of Net-Zero embodied emissions targets</t>
  </si>
  <si>
    <t>1.1.1</t>
  </si>
  <si>
    <t>Version 1.1.1</t>
  </si>
  <si>
    <t>August 18, 2025</t>
  </si>
  <si>
    <t>June 4, 2025 - August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</si>
</sst>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 #,##0.00_-;_-* &quot;-&quot;??_-;_-@_-"/>
    <numFmt numFmtId="165" formatCode="_-* #,##0.00\ _€_-;\-* #,##0.00\ _€_-;_-* &quot;-&quot;??\ _€_-;_-@_-"/>
    <numFmt numFmtId="166" formatCode="mmm\-yyyy"/>
    <numFmt numFmtId="167" formatCode="0.00000000"/>
    <numFmt numFmtId="168" formatCode="0.0%"/>
    <numFmt numFmtId="169" formatCode="#,##0.0"/>
    <numFmt numFmtId="170" formatCode="0.0000"/>
    <numFmt numFmtId="171" formatCode="0.0"/>
    <numFmt numFmtId="172" formatCode="_-* #,##0_-;\-* #,##0_-;_-* &quot;-&quot;??_-;_-@_-"/>
    <numFmt numFmtId="173" formatCode="_-* #,##0\ _€_-;\-* #,##0\ _€_-;_-* &quot;-&quot;??\ _€_-;_-@_-"/>
    <numFmt numFmtId="174" formatCode="0.000"/>
    <numFmt numFmtId="175" formatCode="#,##0.00000"/>
    <numFmt numFmtId="176" formatCode="0.00000"/>
    <numFmt numFmtId="177" formatCode="#,##0.0000"/>
    <numFmt numFmtId="178" formatCode="0.0E+00"/>
  </numFmts>
  <fonts count="13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Arial"/>
      <family val="2"/>
    </font>
    <font>
      <sz val="12"/>
      <color theme="1"/>
      <name val="Calibri"/>
      <family val="2"/>
    </font>
    <font>
      <sz val="11"/>
      <color theme="1"/>
      <name val="Arial"/>
      <family val="2"/>
    </font>
    <font>
      <sz val="12"/>
      <color theme="1"/>
      <name val="Arial"/>
      <family val="2"/>
    </font>
    <font>
      <sz val="11"/>
      <name val="Calibri"/>
      <family val="2"/>
    </font>
    <font>
      <b/>
      <sz val="16"/>
      <color theme="0"/>
      <name val="Arial"/>
      <family val="2"/>
    </font>
    <font>
      <b/>
      <sz val="24"/>
      <color rgb="FF3F3F3F"/>
      <name val="Arial"/>
      <family val="2"/>
    </font>
    <font>
      <sz val="11"/>
      <color rgb="FFFF0000"/>
      <name val="Arial"/>
      <family val="2"/>
    </font>
    <font>
      <b/>
      <sz val="36"/>
      <color rgb="FF3F3F3F"/>
      <name val="Arial"/>
      <family val="2"/>
    </font>
    <font>
      <sz val="8"/>
      <color theme="1"/>
      <name val="Arial"/>
      <family val="2"/>
    </font>
    <font>
      <b/>
      <sz val="16"/>
      <color rgb="FF00546E"/>
      <name val="Arial"/>
      <family val="2"/>
    </font>
    <font>
      <i/>
      <sz val="11"/>
      <color rgb="FF7F7F7F"/>
      <name val="Arial"/>
      <family val="2"/>
    </font>
    <font>
      <sz val="10"/>
      <color rgb="FF262626"/>
      <name val="Arial"/>
      <family val="2"/>
    </font>
    <font>
      <i/>
      <sz val="10"/>
      <color rgb="FF262626"/>
      <name val="Arial"/>
      <family val="2"/>
    </font>
    <font>
      <i/>
      <sz val="10"/>
      <color rgb="FF7F7F7F"/>
      <name val="Arial"/>
      <family val="2"/>
    </font>
    <font>
      <sz val="10"/>
      <color theme="0"/>
      <name val="Arial"/>
      <family val="2"/>
    </font>
    <font>
      <sz val="10"/>
      <color theme="1"/>
      <name val="Arial"/>
      <family val="2"/>
    </font>
    <font>
      <sz val="11"/>
      <color theme="1"/>
      <name val="Calibri"/>
      <family val="2"/>
    </font>
    <font>
      <b/>
      <sz val="14"/>
      <color theme="1"/>
      <name val="Arial"/>
      <family val="2"/>
    </font>
    <font>
      <b/>
      <sz val="10"/>
      <color theme="0"/>
      <name val="Arial"/>
      <family val="2"/>
    </font>
    <font>
      <b/>
      <sz val="10"/>
      <color theme="1"/>
      <name val="Arial"/>
      <family val="2"/>
    </font>
    <font>
      <b/>
      <sz val="11"/>
      <color theme="1"/>
      <name val="Calibri"/>
      <family val="2"/>
    </font>
    <font>
      <sz val="16"/>
      <color theme="1"/>
      <name val="Arial"/>
      <family val="2"/>
    </font>
    <font>
      <b/>
      <sz val="11"/>
      <color theme="0"/>
      <name val="Arial"/>
      <family val="2"/>
    </font>
    <font>
      <b/>
      <sz val="8"/>
      <color theme="1"/>
      <name val="Arial"/>
      <family val="2"/>
    </font>
    <font>
      <b/>
      <sz val="9"/>
      <color theme="1"/>
      <name val="Arial"/>
      <family val="2"/>
    </font>
    <font>
      <i/>
      <sz val="8"/>
      <color rgb="FF7F7F7F"/>
      <name val="Arial"/>
      <family val="2"/>
    </font>
    <font>
      <b/>
      <sz val="8"/>
      <color rgb="FF833C0B"/>
      <name val="Arial"/>
      <family val="2"/>
    </font>
    <font>
      <sz val="9"/>
      <color theme="1"/>
      <name val="Arial"/>
      <family val="2"/>
    </font>
    <font>
      <sz val="12"/>
      <color theme="1"/>
      <name val="Calibri"/>
      <family val="2"/>
      <scheme val="minor"/>
    </font>
    <font>
      <b/>
      <sz val="7"/>
      <color theme="1"/>
      <name val="Arial"/>
      <family val="2"/>
    </font>
    <font>
      <sz val="7"/>
      <color theme="1"/>
      <name val="Arial"/>
      <family val="2"/>
    </font>
    <font>
      <i/>
      <sz val="10"/>
      <color theme="1"/>
      <name val="Arial"/>
      <family val="2"/>
    </font>
    <font>
      <i/>
      <sz val="10"/>
      <name val="Arial"/>
      <family val="2"/>
    </font>
    <font>
      <b/>
      <sz val="12"/>
      <color theme="1"/>
      <name val="Arial"/>
      <family val="2"/>
    </font>
    <font>
      <u/>
      <sz val="11"/>
      <color theme="10"/>
      <name val="Calibri"/>
      <family val="2"/>
      <scheme val="minor"/>
    </font>
    <font>
      <b/>
      <sz val="11"/>
      <color theme="0"/>
      <name val="Calibri"/>
      <family val="2"/>
      <scheme val="minor"/>
    </font>
    <font>
      <b/>
      <sz val="11"/>
      <color theme="1"/>
      <name val="Calibri"/>
      <family val="2"/>
      <scheme val="minor"/>
    </font>
    <font>
      <u/>
      <sz val="11"/>
      <color theme="10"/>
      <name val="Arial"/>
      <family val="2"/>
    </font>
    <font>
      <i/>
      <sz val="10"/>
      <color theme="1"/>
      <name val="Calibri"/>
      <family val="2"/>
      <scheme val="minor"/>
    </font>
    <font>
      <i/>
      <sz val="11"/>
      <color theme="1"/>
      <name val="Calibri"/>
      <family val="2"/>
      <scheme val="minor"/>
    </font>
    <font>
      <sz val="11"/>
      <name val="Calibri"/>
      <family val="2"/>
      <scheme val="minor"/>
    </font>
    <font>
      <b/>
      <sz val="11"/>
      <color rgb="FF0070C0"/>
      <name val="Calibri"/>
      <family val="2"/>
      <scheme val="minor"/>
    </font>
    <font>
      <b/>
      <sz val="10"/>
      <name val="Calibri"/>
      <family val="2"/>
      <scheme val="minor"/>
    </font>
    <font>
      <sz val="10"/>
      <name val="Calibri"/>
      <family val="2"/>
      <scheme val="minor"/>
    </font>
    <font>
      <b/>
      <sz val="9"/>
      <name val="Calibri"/>
      <family val="2"/>
      <scheme val="minor"/>
    </font>
    <font>
      <b/>
      <sz val="9"/>
      <color theme="1"/>
      <name val="Calibri"/>
      <family val="2"/>
      <scheme val="minor"/>
    </font>
    <font>
      <b/>
      <sz val="11"/>
      <name val="Calibri"/>
      <family val="2"/>
      <scheme val="minor"/>
    </font>
    <font>
      <b/>
      <sz val="9"/>
      <color theme="0"/>
      <name val="Calibri"/>
      <family val="2"/>
      <scheme val="minor"/>
    </font>
    <font>
      <sz val="10"/>
      <color theme="1"/>
      <name val="Calibri"/>
      <family val="2"/>
      <scheme val="minor"/>
    </font>
    <font>
      <b/>
      <sz val="9"/>
      <color indexed="81"/>
      <name val="Tahoma"/>
      <family val="2"/>
    </font>
    <font>
      <sz val="9"/>
      <color indexed="81"/>
      <name val="Tahoma"/>
      <family val="2"/>
    </font>
    <font>
      <b/>
      <sz val="16"/>
      <color theme="8" tint="-0.499984740745262"/>
      <name val="Arial"/>
      <family val="2"/>
    </font>
    <font>
      <i/>
      <sz val="8"/>
      <name val="Arial"/>
      <family val="2"/>
    </font>
    <font>
      <u/>
      <sz val="10"/>
      <color theme="10"/>
      <name val="Arial"/>
      <family val="2"/>
    </font>
    <font>
      <sz val="10"/>
      <color rgb="FFFF0000"/>
      <name val="Arial"/>
      <family val="2"/>
    </font>
    <font>
      <b/>
      <sz val="10"/>
      <color rgb="FF3F3F3F"/>
      <name val="Arial"/>
      <family val="2"/>
    </font>
    <font>
      <u/>
      <sz val="10"/>
      <color rgb="FF0000FF"/>
      <name val="Arial"/>
      <family val="2"/>
    </font>
    <font>
      <b/>
      <sz val="10"/>
      <color rgb="FF833C0B"/>
      <name val="Arial"/>
      <family val="2"/>
    </font>
    <font>
      <b/>
      <sz val="10"/>
      <name val="Arial"/>
      <family val="2"/>
    </font>
    <font>
      <sz val="10"/>
      <name val="Arial"/>
      <family val="2"/>
    </font>
    <font>
      <u/>
      <sz val="10"/>
      <color rgb="FFFF0000"/>
      <name val="Arial"/>
      <family val="2"/>
    </font>
    <font>
      <b/>
      <sz val="10"/>
      <color theme="9"/>
      <name val="Arial"/>
      <family val="2"/>
    </font>
    <font>
      <b/>
      <vertAlign val="superscript"/>
      <sz val="8"/>
      <color theme="1"/>
      <name val="Arial"/>
      <family val="2"/>
    </font>
    <font>
      <b/>
      <sz val="7"/>
      <color theme="0"/>
      <name val="Arial"/>
      <family val="2"/>
    </font>
    <font>
      <sz val="11"/>
      <color theme="0" tint="-0.34998626667073579"/>
      <name val="Calibri"/>
      <family val="2"/>
      <scheme val="minor"/>
    </font>
    <font>
      <sz val="11"/>
      <color theme="1" tint="0.499984740745262"/>
      <name val="Calibri"/>
      <family val="2"/>
      <scheme val="minor"/>
    </font>
    <font>
      <sz val="14"/>
      <color rgb="FFC00000"/>
      <name val="Arial"/>
      <family val="2"/>
    </font>
    <font>
      <b/>
      <sz val="14"/>
      <color rgb="FFC00000"/>
      <name val="Arial"/>
      <family val="2"/>
    </font>
    <font>
      <b/>
      <sz val="18"/>
      <name val="Arial"/>
      <family val="2"/>
    </font>
    <font>
      <b/>
      <sz val="20"/>
      <color rgb="FF3D3E3F"/>
      <name val="Arial"/>
      <family val="2"/>
    </font>
    <font>
      <b/>
      <sz val="11"/>
      <name val="Arial"/>
      <family val="2"/>
    </font>
    <font>
      <b/>
      <sz val="11"/>
      <color theme="9" tint="-0.249977111117893"/>
      <name val="Arial"/>
      <family val="2"/>
    </font>
    <font>
      <b/>
      <sz val="16"/>
      <color rgb="FF3D3E3F"/>
      <name val="Arial"/>
      <family val="2"/>
    </font>
    <font>
      <b/>
      <sz val="16"/>
      <color rgb="FF3F3F3F"/>
      <name val="Arial"/>
      <family val="2"/>
    </font>
    <font>
      <b/>
      <sz val="18"/>
      <color rgb="FF3D3E3F"/>
      <name val="Arial"/>
      <family val="2"/>
    </font>
    <font>
      <sz val="18"/>
      <color rgb="FF3D3E3F"/>
      <name val="Arial"/>
      <family val="2"/>
    </font>
    <font>
      <sz val="8"/>
      <color theme="1"/>
      <name val="Calibri"/>
      <family val="2"/>
      <scheme val="minor"/>
    </font>
    <font>
      <sz val="11"/>
      <color theme="0"/>
      <name val="Calibri"/>
      <family val="2"/>
      <scheme val="minor"/>
    </font>
    <font>
      <b/>
      <sz val="14"/>
      <color theme="0"/>
      <name val="Arial"/>
      <family val="2"/>
    </font>
    <font>
      <b/>
      <sz val="14"/>
      <color rgb="FF00546E"/>
      <name val="Arial"/>
      <family val="2"/>
    </font>
    <font>
      <b/>
      <vertAlign val="subscript"/>
      <sz val="11"/>
      <color theme="0"/>
      <name val="Calibri"/>
      <family val="2"/>
      <scheme val="minor"/>
    </font>
    <font>
      <sz val="10"/>
      <color theme="1" tint="0.499984740745262"/>
      <name val="Arial"/>
      <family val="2"/>
    </font>
    <font>
      <vertAlign val="subscript"/>
      <sz val="10"/>
      <color theme="1" tint="0.499984740745262"/>
      <name val="Arial"/>
      <family val="2"/>
    </font>
    <font>
      <b/>
      <vertAlign val="subscript"/>
      <sz val="8"/>
      <color theme="1"/>
      <name val="Arial"/>
      <family val="2"/>
    </font>
    <font>
      <b/>
      <sz val="14"/>
      <color theme="4" tint="-0.499984740745262"/>
      <name val="Arial"/>
      <family val="2"/>
    </font>
    <font>
      <b/>
      <sz val="10"/>
      <color theme="1"/>
      <name val="Calibri"/>
      <family val="2"/>
      <scheme val="minor"/>
    </font>
    <font>
      <vertAlign val="superscript"/>
      <sz val="11"/>
      <color theme="1"/>
      <name val="Calibri"/>
      <family val="2"/>
      <scheme val="minor"/>
    </font>
    <font>
      <sz val="9"/>
      <name val="Calibri"/>
      <family val="2"/>
      <scheme val="minor"/>
    </font>
    <font>
      <sz val="9"/>
      <color theme="1"/>
      <name val="Calibri"/>
      <family val="2"/>
      <scheme val="minor"/>
    </font>
    <font>
      <b/>
      <sz val="14"/>
      <color rgb="FF3D3E3F"/>
      <name val="Arial"/>
      <family val="2"/>
    </font>
    <font>
      <b/>
      <sz val="8"/>
      <color theme="0"/>
      <name val="Arial"/>
      <family val="2"/>
    </font>
    <font>
      <sz val="7"/>
      <name val="Arial"/>
      <family val="2"/>
    </font>
    <font>
      <sz val="8"/>
      <color rgb="FFC00000"/>
      <name val="Arial"/>
      <family val="2"/>
    </font>
    <font>
      <i/>
      <sz val="10"/>
      <color rgb="FF3D3E3F"/>
      <name val="Arial"/>
      <family val="2"/>
    </font>
    <font>
      <i/>
      <sz val="10"/>
      <color rgb="FFC00000"/>
      <name val="Arial"/>
      <family val="2"/>
    </font>
    <font>
      <sz val="11"/>
      <color theme="1"/>
      <name val="Calibri"/>
      <family val="2"/>
      <scheme val="minor"/>
    </font>
    <font>
      <b/>
      <sz val="8"/>
      <color rgb="FF0070C0"/>
      <name val="Arial"/>
      <family val="2"/>
    </font>
    <font>
      <sz val="10"/>
      <color rgb="FFC00000"/>
      <name val="Arial"/>
      <family val="2"/>
    </font>
    <font>
      <b/>
      <sz val="11"/>
      <color theme="0"/>
      <name val="Calibri"/>
      <family val="2"/>
    </font>
    <font>
      <b/>
      <sz val="10"/>
      <color theme="0"/>
      <name val="Calibri"/>
      <family val="2"/>
      <scheme val="minor"/>
    </font>
    <font>
      <sz val="10"/>
      <color theme="0"/>
      <name val="Calibri"/>
      <family val="2"/>
      <scheme val="minor"/>
    </font>
    <font>
      <sz val="10"/>
      <color rgb="FFC00000"/>
      <name val="Calibri"/>
      <family val="2"/>
      <scheme val="minor"/>
    </font>
    <font>
      <sz val="11"/>
      <color theme="0" tint="-0.14999847407452621"/>
      <name val="Arial"/>
      <family val="2"/>
    </font>
    <font>
      <b/>
      <sz val="9"/>
      <color theme="1"/>
      <name val="Calibri"/>
      <family val="2"/>
    </font>
    <font>
      <sz val="10"/>
      <color rgb="FFFFFFFF"/>
      <name val="Arial"/>
      <family val="2"/>
    </font>
    <font>
      <sz val="11"/>
      <color rgb="FF000000"/>
      <name val="Calibri"/>
      <family val="2"/>
    </font>
    <font>
      <sz val="11"/>
      <color theme="1"/>
      <name val="Calibri"/>
      <family val="2"/>
      <scheme val="major"/>
    </font>
    <font>
      <sz val="11"/>
      <color theme="0"/>
      <name val="Calibri"/>
      <family val="2"/>
    </font>
    <font>
      <b/>
      <u/>
      <sz val="11"/>
      <color theme="0"/>
      <name val="Calibri"/>
      <family val="2"/>
      <scheme val="minor"/>
    </font>
    <font>
      <b/>
      <sz val="14"/>
      <color rgb="FF00546E"/>
      <name val="Calibri"/>
      <family val="2"/>
      <scheme val="minor"/>
    </font>
    <font>
      <sz val="11"/>
      <color rgb="FF000000"/>
      <name val="Arial"/>
      <family val="2"/>
    </font>
    <font>
      <u/>
      <sz val="11"/>
      <color theme="4" tint="-0.249977111117893"/>
      <name val="Arial"/>
      <family val="2"/>
    </font>
    <font>
      <b/>
      <sz val="10"/>
      <color rgb="FF00546E"/>
      <name val="Arial"/>
      <family val="2"/>
    </font>
    <font>
      <sz val="8"/>
      <name val="Calibri"/>
      <family val="2"/>
      <scheme val="minor"/>
    </font>
    <font>
      <sz val="8"/>
      <color rgb="FF000000"/>
      <name val="Segoe UI"/>
      <charset val="1"/>
    </font>
  </fonts>
  <fills count="7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D966"/>
        <bgColor rgb="FF000000"/>
      </patternFill>
    </fill>
    <fill>
      <patternFill patternType="solid">
        <fgColor rgb="FF8EA9DB"/>
        <bgColor rgb="FF000000"/>
      </patternFill>
    </fill>
    <fill>
      <patternFill patternType="solid">
        <fgColor theme="8" tint="0.39997558519241921"/>
        <bgColor rgb="FF000000"/>
      </patternFill>
    </fill>
    <fill>
      <patternFill patternType="solid">
        <fgColor rgb="FFA9D08E"/>
        <bgColor rgb="FF000000"/>
      </patternFill>
    </fill>
    <fill>
      <patternFill patternType="solid">
        <fgColor theme="9" tint="0.39997558519241921"/>
        <bgColor rgb="FF000000"/>
      </patternFill>
    </fill>
    <fill>
      <patternFill patternType="solid">
        <fgColor rgb="FFF4B084"/>
        <bgColor rgb="FF000000"/>
      </patternFill>
    </fill>
    <fill>
      <patternFill patternType="solid">
        <fgColor theme="5" tint="0.39997558519241921"/>
        <bgColor rgb="FF000000"/>
      </patternFill>
    </fill>
    <fill>
      <patternFill patternType="solid">
        <fgColor theme="8" tint="0.79998168889431442"/>
        <bgColor rgb="FF000000"/>
      </patternFill>
    </fill>
    <fill>
      <patternFill patternType="solid">
        <fgColor theme="4" tint="0.39997558519241921"/>
        <bgColor indexed="64"/>
      </patternFill>
    </fill>
    <fill>
      <patternFill patternType="solid">
        <fgColor theme="6"/>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rgb="FF00B0F0"/>
        <bgColor indexed="64"/>
      </patternFill>
    </fill>
    <fill>
      <patternFill patternType="solid">
        <fgColor theme="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7030A0"/>
        <bgColor indexed="64"/>
      </patternFill>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59999389629810485"/>
        <bgColor rgb="FFE7E6E6"/>
      </patternFill>
    </fill>
    <fill>
      <patternFill patternType="solid">
        <fgColor theme="8" tint="0.59999389629810485"/>
        <bgColor rgb="FFF2F2F2"/>
      </patternFill>
    </fill>
    <fill>
      <patternFill patternType="solid">
        <fgColor theme="8" tint="-0.499984740745262"/>
        <bgColor rgb="FFF2F2F2"/>
      </patternFill>
    </fill>
    <fill>
      <patternFill patternType="solid">
        <fgColor theme="8" tint="-0.499984740745262"/>
        <bgColor rgb="FFE7E6E6"/>
      </patternFill>
    </fill>
    <fill>
      <patternFill patternType="solid">
        <fgColor theme="0" tint="-0.14999847407452621"/>
        <bgColor rgb="FFFFCC66"/>
      </patternFill>
    </fill>
    <fill>
      <patternFill patternType="solid">
        <fgColor rgb="FFFFE598"/>
        <bgColor indexed="64"/>
      </patternFill>
    </fill>
    <fill>
      <patternFill patternType="solid">
        <fgColor theme="0" tint="-0.249977111117893"/>
        <bgColor indexed="64"/>
      </patternFill>
    </fill>
    <fill>
      <patternFill patternType="solid">
        <fgColor theme="2"/>
        <bgColor indexed="64"/>
      </patternFill>
    </fill>
    <fill>
      <patternFill patternType="solid">
        <fgColor rgb="FF00546E"/>
        <bgColor indexed="64"/>
      </patternFill>
    </fill>
    <fill>
      <patternFill patternType="solid">
        <fgColor rgb="FF00546E"/>
        <bgColor rgb="FF00546E"/>
      </patternFill>
    </fill>
    <fill>
      <patternFill patternType="solid">
        <fgColor rgb="FFFFE699"/>
        <bgColor indexed="64"/>
      </patternFill>
    </fill>
    <fill>
      <patternFill patternType="solid">
        <fgColor rgb="FFFFE699"/>
        <bgColor rgb="FFFFE598"/>
      </patternFill>
    </fill>
    <fill>
      <patternFill patternType="solid">
        <fgColor rgb="FFD8D8D8"/>
        <bgColor indexed="64"/>
      </patternFill>
    </fill>
    <fill>
      <patternFill patternType="solid">
        <fgColor rgb="FF00546E"/>
        <bgColor rgb="FFFFCC66"/>
      </patternFill>
    </fill>
    <fill>
      <patternFill patternType="solid">
        <fgColor rgb="FFD8D8D8"/>
        <bgColor rgb="FFA5A5A5"/>
      </patternFill>
    </fill>
    <fill>
      <patternFill patternType="solid">
        <fgColor rgb="FFFFE699"/>
        <bgColor rgb="FFFFCC66"/>
      </patternFill>
    </fill>
    <fill>
      <patternFill patternType="solid">
        <fgColor theme="0" tint="-0.14999847407452621"/>
        <bgColor rgb="FFA5A5A5"/>
      </patternFill>
    </fill>
    <fill>
      <patternFill patternType="solid">
        <fgColor theme="1" tint="0.14999847407452621"/>
        <bgColor indexed="64"/>
      </patternFill>
    </fill>
    <fill>
      <patternFill patternType="solid">
        <fgColor theme="2" tint="-0.499984740745262"/>
        <bgColor rgb="FFE7E6E6"/>
      </patternFill>
    </fill>
    <fill>
      <patternFill patternType="solid">
        <fgColor theme="0" tint="-0.249977111117893"/>
        <bgColor rgb="FFF2F2F2"/>
      </patternFill>
    </fill>
    <fill>
      <patternFill patternType="solid">
        <fgColor theme="2" tint="-0.49998474074526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rgb="FFFFC000"/>
        <bgColor indexed="64"/>
      </patternFill>
    </fill>
    <fill>
      <patternFill patternType="solid">
        <fgColor theme="0" tint="-0.14999847407452621"/>
        <bgColor rgb="FFFFE598"/>
      </patternFill>
    </fill>
    <fill>
      <patternFill patternType="solid">
        <fgColor theme="1" tint="4.9989318521683403E-2"/>
        <bgColor indexed="64"/>
      </patternFill>
    </fill>
    <fill>
      <patternFill patternType="solid">
        <fgColor theme="7" tint="0.79998168889431442"/>
        <bgColor rgb="FFFFCC66"/>
      </patternFill>
    </fill>
    <fill>
      <patternFill patternType="solid">
        <fgColor theme="0" tint="-0.49998474074526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tint="-0.499984740745262"/>
        <bgColor rgb="FFFFCC66"/>
      </patternFill>
    </fill>
  </fills>
  <borders count="7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bottom style="thick">
        <color theme="0"/>
      </bottom>
      <diagonal/>
    </border>
    <border>
      <left/>
      <right style="thick">
        <color theme="0"/>
      </right>
      <top style="thick">
        <color theme="0"/>
      </top>
      <bottom/>
      <diagonal/>
    </border>
    <border>
      <left/>
      <right/>
      <top/>
      <bottom/>
      <diagonal/>
    </border>
    <border>
      <left style="thick">
        <color theme="0"/>
      </left>
      <right/>
      <top/>
      <bottom/>
      <diagonal/>
    </border>
    <border>
      <left style="thick">
        <color theme="0"/>
      </left>
      <right/>
      <top style="thick">
        <color theme="0"/>
      </top>
      <bottom style="thick">
        <color theme="0"/>
      </bottom>
      <diagonal/>
    </border>
    <border>
      <left style="thick">
        <color theme="0"/>
      </left>
      <right style="thick">
        <color theme="0"/>
      </right>
      <top style="thick">
        <color theme="0"/>
      </top>
      <bottom style="thick">
        <color theme="0"/>
      </bottom>
      <diagonal/>
    </border>
    <border>
      <left/>
      <right/>
      <top style="thin">
        <color rgb="FF000000"/>
      </top>
      <bottom style="thin">
        <color rgb="FF000000"/>
      </bottom>
      <diagonal/>
    </border>
    <border>
      <left/>
      <right/>
      <top/>
      <bottom style="thin">
        <color rgb="FF00546E"/>
      </bottom>
      <diagonal/>
    </border>
    <border>
      <left/>
      <right style="thick">
        <color theme="0"/>
      </right>
      <top/>
      <bottom style="thick">
        <color theme="0"/>
      </bottom>
      <diagonal/>
    </border>
    <border>
      <left style="thick">
        <color theme="0"/>
      </left>
      <right/>
      <top/>
      <bottom style="thick">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diagonal/>
    </border>
    <border>
      <left style="medium">
        <color indexed="64"/>
      </left>
      <right/>
      <top style="thin">
        <color rgb="FF000000"/>
      </top>
      <bottom style="thin">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diagonal/>
    </border>
    <border>
      <left style="thin">
        <color indexed="64"/>
      </left>
      <right style="thick">
        <color theme="0"/>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n">
        <color indexed="64"/>
      </right>
      <top style="thin">
        <color indexed="64"/>
      </top>
      <bottom style="thin">
        <color indexed="64"/>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auto="1"/>
      </left>
      <right style="thick">
        <color theme="0"/>
      </right>
      <top style="thin">
        <color indexed="64"/>
      </top>
      <bottom style="thin">
        <color indexed="64"/>
      </bottom>
      <diagonal/>
    </border>
    <border>
      <left style="thick">
        <color theme="0"/>
      </left>
      <right/>
      <top style="thin">
        <color indexed="64"/>
      </top>
      <bottom style="thin">
        <color indexed="64"/>
      </bottom>
      <diagonal/>
    </border>
    <border>
      <left/>
      <right style="thin">
        <color indexed="64"/>
      </right>
      <top style="thin">
        <color theme="0" tint="-0.499984740745262"/>
      </top>
      <bottom style="thin">
        <color theme="0" tint="-0.499984740745262"/>
      </bottom>
      <diagonal/>
    </border>
    <border>
      <left/>
      <right/>
      <top/>
      <bottom style="medium">
        <color auto="1"/>
      </bottom>
      <diagonal/>
    </border>
    <border>
      <left/>
      <right style="thick">
        <color theme="0"/>
      </right>
      <top/>
      <bottom/>
      <diagonal/>
    </border>
    <border>
      <left style="thick">
        <color theme="0" tint="-0.34998626667073579"/>
      </left>
      <right style="thick">
        <color theme="0"/>
      </right>
      <top style="thick">
        <color theme="0"/>
      </top>
      <bottom style="thick">
        <color theme="0"/>
      </bottom>
      <diagonal/>
    </border>
    <border>
      <left style="thick">
        <color theme="0" tint="-0.34998626667073579"/>
      </left>
      <right/>
      <top/>
      <bottom/>
      <diagonal/>
    </border>
    <border>
      <left/>
      <right style="thick">
        <color theme="0"/>
      </right>
      <top style="thin">
        <color indexed="64"/>
      </top>
      <bottom style="thin">
        <color indexed="64"/>
      </bottom>
      <diagonal/>
    </border>
    <border>
      <left style="medium">
        <color indexed="64"/>
      </left>
      <right/>
      <top style="medium">
        <color indexed="64"/>
      </top>
      <bottom style="thin">
        <color rgb="FF000000"/>
      </bottom>
      <diagonal/>
    </border>
    <border>
      <left style="medium">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ck">
        <color theme="0" tint="-0.34998626667073579"/>
      </left>
      <right/>
      <top style="thick">
        <color theme="0"/>
      </top>
      <bottom style="thick">
        <color theme="0"/>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ck">
        <color theme="0" tint="-0.34998626667073579"/>
      </right>
      <top style="thick">
        <color theme="0"/>
      </top>
      <bottom style="thick">
        <color theme="0"/>
      </bottom>
      <diagonal/>
    </border>
    <border>
      <left style="thick">
        <color theme="0"/>
      </left>
      <right style="thick">
        <color theme="0" tint="-0.34998626667073579"/>
      </right>
      <top style="thick">
        <color theme="0"/>
      </top>
      <bottom style="thick">
        <color theme="0"/>
      </bottom>
      <diagonal/>
    </border>
    <border>
      <left style="thick">
        <color theme="0"/>
      </left>
      <right/>
      <top style="thick">
        <color rgb="FFFFFFFF"/>
      </top>
      <bottom/>
      <diagonal/>
    </border>
    <border>
      <left/>
      <right style="thick">
        <color theme="0"/>
      </right>
      <top style="thick">
        <color rgb="FFFFFFFF"/>
      </top>
      <bottom/>
      <diagonal/>
    </border>
    <border>
      <left/>
      <right/>
      <top style="thick">
        <color rgb="FFFFFFFF"/>
      </top>
      <bottom/>
      <diagonal/>
    </border>
    <border>
      <left/>
      <right/>
      <top style="medium">
        <color rgb="FF00546E"/>
      </top>
      <bottom/>
      <diagonal/>
    </border>
    <border>
      <left/>
      <right/>
      <top style="thin">
        <color rgb="FF00546E"/>
      </top>
      <bottom/>
      <diagonal/>
    </border>
  </borders>
  <cellStyleXfs count="11">
    <xf numFmtId="0" fontId="0" fillId="0" borderId="0"/>
    <xf numFmtId="0" fontId="50" fillId="0" borderId="7"/>
    <xf numFmtId="0" fontId="20" fillId="0" borderId="7"/>
    <xf numFmtId="0" fontId="56" fillId="0" borderId="7" applyNumberFormat="0" applyFill="0" applyBorder="0" applyAlignment="0" applyProtection="0"/>
    <xf numFmtId="9" fontId="20" fillId="0" borderId="7" applyFont="0" applyFill="0" applyBorder="0" applyAlignment="0" applyProtection="0"/>
    <xf numFmtId="164" fontId="20" fillId="0" borderId="7" applyFont="0" applyFill="0" applyBorder="0" applyAlignment="0" applyProtection="0"/>
    <xf numFmtId="0" fontId="18" fillId="0" borderId="7"/>
    <xf numFmtId="0" fontId="17" fillId="0" borderId="7"/>
    <xf numFmtId="164" fontId="17" fillId="0" borderId="7" applyFont="0" applyFill="0" applyBorder="0" applyAlignment="0" applyProtection="0"/>
    <xf numFmtId="0" fontId="56" fillId="0" borderId="0" applyNumberFormat="0" applyFill="0" applyBorder="0" applyAlignment="0" applyProtection="0"/>
    <xf numFmtId="9" fontId="117" fillId="0" borderId="0" applyFont="0" applyFill="0" applyBorder="0" applyAlignment="0" applyProtection="0"/>
  </cellStyleXfs>
  <cellXfs count="803">
    <xf numFmtId="0" fontId="0" fillId="0" borderId="0" xfId="0"/>
    <xf numFmtId="0" fontId="22" fillId="0" borderId="0" xfId="0" applyFont="1"/>
    <xf numFmtId="0" fontId="30" fillId="0" borderId="0" xfId="0" applyFont="1" applyAlignment="1">
      <alignment horizontal="center"/>
    </xf>
    <xf numFmtId="0" fontId="25" fillId="0" borderId="7" xfId="0" applyFont="1" applyBorder="1"/>
    <xf numFmtId="0" fontId="30" fillId="0" borderId="0" xfId="0" applyFont="1"/>
    <xf numFmtId="0" fontId="45" fillId="0" borderId="0" xfId="0" applyFont="1"/>
    <xf numFmtId="0" fontId="47" fillId="0" borderId="0" xfId="0" applyFont="1" applyAlignment="1">
      <alignment horizontal="left" vertical="center"/>
    </xf>
    <xf numFmtId="2" fontId="30" fillId="0" borderId="0" xfId="0" applyNumberFormat="1" applyFont="1"/>
    <xf numFmtId="0" fontId="47" fillId="0" borderId="0" xfId="0" applyFont="1" applyAlignment="1">
      <alignment horizontal="left"/>
    </xf>
    <xf numFmtId="0" fontId="49" fillId="0" borderId="0" xfId="0" applyFont="1" applyAlignment="1">
      <alignment vertical="center"/>
    </xf>
    <xf numFmtId="4" fontId="30" fillId="0" borderId="0" xfId="0" applyNumberFormat="1" applyFont="1" applyAlignment="1">
      <alignment horizontal="center"/>
    </xf>
    <xf numFmtId="0" fontId="0" fillId="5" borderId="0" xfId="0" applyFill="1" applyAlignment="1">
      <alignment horizontal="left" vertical="top" wrapText="1"/>
    </xf>
    <xf numFmtId="0" fontId="0" fillId="5" borderId="0" xfId="0" applyFill="1"/>
    <xf numFmtId="0" fontId="32" fillId="0" borderId="4" xfId="0" applyFont="1" applyBorder="1" applyAlignment="1">
      <alignment horizontal="right" vertical="center"/>
    </xf>
    <xf numFmtId="0" fontId="23" fillId="0" borderId="4" xfId="0" applyFont="1" applyBorder="1" applyAlignment="1">
      <alignment vertical="center"/>
    </xf>
    <xf numFmtId="0" fontId="51" fillId="4" borderId="3" xfId="0" applyFont="1" applyFill="1" applyBorder="1" applyAlignment="1">
      <alignment horizontal="center" vertical="center"/>
    </xf>
    <xf numFmtId="4" fontId="52" fillId="0" borderId="3" xfId="0" applyNumberFormat="1" applyFont="1" applyBorder="1" applyAlignment="1">
      <alignment horizontal="center" vertical="center"/>
    </xf>
    <xf numFmtId="0" fontId="52" fillId="0" borderId="0" xfId="0" applyFont="1" applyAlignment="1">
      <alignment horizontal="center" vertical="center"/>
    </xf>
    <xf numFmtId="0" fontId="20" fillId="0" borderId="7" xfId="2"/>
    <xf numFmtId="0" fontId="20" fillId="0" borderId="7" xfId="2" applyAlignment="1">
      <alignment horizontal="center"/>
    </xf>
    <xf numFmtId="0" fontId="62" fillId="0" borderId="7" xfId="3" applyFont="1" applyFill="1"/>
    <xf numFmtId="0" fontId="56" fillId="0" borderId="7" xfId="3" applyFill="1"/>
    <xf numFmtId="0" fontId="20" fillId="0" borderId="7" xfId="2" applyAlignment="1">
      <alignment horizontal="right"/>
    </xf>
    <xf numFmtId="0" fontId="64" fillId="0" borderId="15" xfId="2" applyFont="1" applyBorder="1" applyAlignment="1">
      <alignment horizontal="center" wrapText="1"/>
    </xf>
    <xf numFmtId="0" fontId="64" fillId="0" borderId="15" xfId="2" applyFont="1" applyBorder="1" applyAlignment="1">
      <alignment horizontal="center"/>
    </xf>
    <xf numFmtId="0" fontId="67" fillId="12" borderId="26" xfId="2" applyFont="1" applyFill="1" applyBorder="1" applyAlignment="1">
      <alignment wrapText="1"/>
    </xf>
    <xf numFmtId="0" fontId="67" fillId="12" borderId="27" xfId="2" applyFont="1" applyFill="1" applyBorder="1" applyAlignment="1">
      <alignment wrapText="1"/>
    </xf>
    <xf numFmtId="0" fontId="67" fillId="12" borderId="28" xfId="2" applyFont="1" applyFill="1" applyBorder="1" applyAlignment="1">
      <alignment wrapText="1"/>
    </xf>
    <xf numFmtId="0" fontId="67" fillId="11" borderId="26" xfId="2" applyFont="1" applyFill="1" applyBorder="1" applyAlignment="1">
      <alignment wrapText="1"/>
    </xf>
    <xf numFmtId="0" fontId="67" fillId="11" borderId="27" xfId="2" applyFont="1" applyFill="1" applyBorder="1" applyAlignment="1">
      <alignment wrapText="1"/>
    </xf>
    <xf numFmtId="0" fontId="38" fillId="13" borderId="15" xfId="2" applyFont="1" applyFill="1" applyBorder="1" applyAlignment="1">
      <alignment wrapText="1"/>
    </xf>
    <xf numFmtId="0" fontId="38" fillId="13" borderId="22" xfId="2" applyFont="1" applyFill="1" applyBorder="1" applyAlignment="1">
      <alignment wrapText="1"/>
    </xf>
    <xf numFmtId="0" fontId="38" fillId="14" borderId="23" xfId="2" applyFont="1" applyFill="1" applyBorder="1" applyAlignment="1">
      <alignment wrapText="1"/>
    </xf>
    <xf numFmtId="0" fontId="38" fillId="14" borderId="15" xfId="2" applyFont="1" applyFill="1" applyBorder="1" applyAlignment="1">
      <alignment wrapText="1"/>
    </xf>
    <xf numFmtId="0" fontId="38" fillId="16" borderId="15" xfId="2" applyFont="1" applyFill="1" applyBorder="1" applyAlignment="1">
      <alignment wrapText="1"/>
    </xf>
    <xf numFmtId="0" fontId="38" fillId="18" borderId="15" xfId="2" applyFont="1" applyFill="1" applyBorder="1" applyAlignment="1">
      <alignment wrapText="1"/>
    </xf>
    <xf numFmtId="0" fontId="38" fillId="20" borderId="15" xfId="2" applyFont="1" applyFill="1" applyBorder="1" applyAlignment="1">
      <alignment wrapText="1"/>
    </xf>
    <xf numFmtId="0" fontId="38" fillId="18" borderId="22" xfId="2" applyFont="1" applyFill="1" applyBorder="1" applyAlignment="1">
      <alignment wrapText="1"/>
    </xf>
    <xf numFmtId="0" fontId="62" fillId="21" borderId="15" xfId="2" applyFont="1" applyFill="1" applyBorder="1" applyAlignment="1">
      <alignment wrapText="1"/>
    </xf>
    <xf numFmtId="0" fontId="62" fillId="22" borderId="15" xfId="2" applyFont="1" applyFill="1" applyBorder="1" applyAlignment="1">
      <alignment wrapText="1"/>
    </xf>
    <xf numFmtId="0" fontId="62" fillId="24" borderId="15" xfId="2" applyFont="1" applyFill="1" applyBorder="1" applyAlignment="1">
      <alignment wrapText="1"/>
    </xf>
    <xf numFmtId="0" fontId="62" fillId="25" borderId="15" xfId="2" applyFont="1" applyFill="1" applyBorder="1" applyAlignment="1">
      <alignment wrapText="1"/>
    </xf>
    <xf numFmtId="0" fontId="62" fillId="26" borderId="15" xfId="2" applyFont="1" applyFill="1" applyBorder="1" applyAlignment="1">
      <alignment wrapText="1"/>
    </xf>
    <xf numFmtId="0" fontId="62" fillId="27" borderId="15" xfId="2" applyFont="1" applyFill="1" applyBorder="1" applyAlignment="1">
      <alignment wrapText="1"/>
    </xf>
    <xf numFmtId="0" fontId="62" fillId="28" borderId="15" xfId="2" applyFont="1" applyFill="1" applyBorder="1" applyAlignment="1">
      <alignment wrapText="1"/>
    </xf>
    <xf numFmtId="0" fontId="62" fillId="29" borderId="15" xfId="2" applyFont="1" applyFill="1" applyBorder="1" applyAlignment="1">
      <alignment wrapText="1"/>
    </xf>
    <xf numFmtId="0" fontId="62" fillId="30" borderId="15" xfId="2" applyFont="1" applyFill="1" applyBorder="1" applyAlignment="1">
      <alignment wrapText="1"/>
    </xf>
    <xf numFmtId="0" fontId="69" fillId="31" borderId="7" xfId="2" applyFont="1" applyFill="1" applyAlignment="1">
      <alignment wrapText="1"/>
    </xf>
    <xf numFmtId="0" fontId="69" fillId="32" borderId="7" xfId="2" applyFont="1" applyFill="1" applyAlignment="1">
      <alignment wrapText="1"/>
    </xf>
    <xf numFmtId="0" fontId="20" fillId="0" borderId="7" xfId="2" applyAlignment="1">
      <alignment wrapText="1"/>
    </xf>
    <xf numFmtId="0" fontId="65" fillId="0" borderId="15" xfId="2" applyFont="1" applyBorder="1" applyAlignment="1">
      <alignment horizontal="center" wrapText="1"/>
    </xf>
    <xf numFmtId="0" fontId="70" fillId="0" borderId="7" xfId="2" applyFont="1"/>
    <xf numFmtId="165" fontId="70" fillId="0" borderId="7" xfId="2" applyNumberFormat="1" applyFont="1"/>
    <xf numFmtId="165" fontId="38" fillId="0" borderId="15" xfId="5" applyNumberFormat="1" applyFont="1" applyFill="1" applyBorder="1"/>
    <xf numFmtId="165" fontId="38" fillId="0" borderId="22" xfId="5" applyNumberFormat="1" applyFont="1" applyFill="1" applyBorder="1"/>
    <xf numFmtId="165" fontId="38" fillId="0" borderId="23" xfId="5" applyNumberFormat="1" applyFont="1" applyFill="1" applyBorder="1"/>
    <xf numFmtId="173" fontId="38" fillId="0" borderId="15" xfId="5" applyNumberFormat="1" applyFont="1" applyFill="1" applyBorder="1"/>
    <xf numFmtId="0" fontId="62" fillId="33" borderId="15" xfId="2" applyFont="1" applyFill="1" applyBorder="1"/>
    <xf numFmtId="0" fontId="62" fillId="34" borderId="15" xfId="2" applyFont="1" applyFill="1" applyBorder="1"/>
    <xf numFmtId="0" fontId="62" fillId="9" borderId="15" xfId="2" applyFont="1" applyFill="1" applyBorder="1"/>
    <xf numFmtId="0" fontId="62" fillId="21" borderId="15" xfId="2" applyFont="1" applyFill="1" applyBorder="1"/>
    <xf numFmtId="0" fontId="62" fillId="35" borderId="15" xfId="2" applyFont="1" applyFill="1" applyBorder="1"/>
    <xf numFmtId="0" fontId="62" fillId="7" borderId="15" xfId="2" applyFont="1" applyFill="1" applyBorder="1"/>
    <xf numFmtId="0" fontId="62" fillId="6" borderId="15" xfId="2" applyFont="1" applyFill="1" applyBorder="1"/>
    <xf numFmtId="0" fontId="70" fillId="7" borderId="7" xfId="2" applyFont="1" applyFill="1"/>
    <xf numFmtId="1" fontId="70" fillId="0" borderId="7" xfId="2" applyNumberFormat="1" applyFont="1"/>
    <xf numFmtId="172" fontId="38" fillId="0" borderId="23" xfId="5" applyNumberFormat="1" applyFont="1" applyFill="1" applyBorder="1" applyAlignment="1">
      <alignment horizontal="center"/>
    </xf>
    <xf numFmtId="173" fontId="38" fillId="0" borderId="15" xfId="5" applyNumberFormat="1" applyFont="1" applyFill="1" applyBorder="1" applyAlignment="1">
      <alignment horizontal="center"/>
    </xf>
    <xf numFmtId="1" fontId="62" fillId="33" borderId="15" xfId="2" applyNumberFormat="1" applyFont="1" applyFill="1" applyBorder="1"/>
    <xf numFmtId="1" fontId="62" fillId="34" borderId="15" xfId="2" applyNumberFormat="1" applyFont="1" applyFill="1" applyBorder="1"/>
    <xf numFmtId="171" fontId="62" fillId="9" borderId="15" xfId="2" applyNumberFormat="1" applyFont="1" applyFill="1" applyBorder="1"/>
    <xf numFmtId="171" fontId="62" fillId="21" borderId="15" xfId="2" applyNumberFormat="1" applyFont="1" applyFill="1" applyBorder="1"/>
    <xf numFmtId="171" fontId="62" fillId="35" borderId="15" xfId="2" applyNumberFormat="1" applyFont="1" applyFill="1" applyBorder="1"/>
    <xf numFmtId="171" fontId="62" fillId="33" borderId="15" xfId="2" applyNumberFormat="1" applyFont="1" applyFill="1" applyBorder="1"/>
    <xf numFmtId="171" fontId="62" fillId="7" borderId="15" xfId="2" applyNumberFormat="1" applyFont="1" applyFill="1" applyBorder="1"/>
    <xf numFmtId="171" fontId="62" fillId="6" borderId="15" xfId="2" applyNumberFormat="1" applyFont="1" applyFill="1" applyBorder="1"/>
    <xf numFmtId="171" fontId="70" fillId="0" borderId="7" xfId="2" applyNumberFormat="1" applyFont="1"/>
    <xf numFmtId="164" fontId="38" fillId="0" borderId="23" xfId="5" applyFont="1" applyFill="1" applyBorder="1" applyAlignment="1">
      <alignment horizontal="center"/>
    </xf>
    <xf numFmtId="0" fontId="64" fillId="0" borderId="15" xfId="2" applyFont="1" applyBorder="1" applyAlignment="1">
      <alignment horizontal="center" vertical="center" wrapText="1"/>
    </xf>
    <xf numFmtId="0" fontId="67" fillId="12" borderId="26" xfId="2" applyFont="1" applyFill="1" applyBorder="1" applyAlignment="1">
      <alignment vertical="center" wrapText="1"/>
    </xf>
    <xf numFmtId="0" fontId="67" fillId="12" borderId="27" xfId="2" applyFont="1" applyFill="1" applyBorder="1" applyAlignment="1">
      <alignment vertical="center" wrapText="1"/>
    </xf>
    <xf numFmtId="0" fontId="67" fillId="12" borderId="28" xfId="2" applyFont="1" applyFill="1" applyBorder="1" applyAlignment="1">
      <alignment vertical="center" wrapText="1"/>
    </xf>
    <xf numFmtId="0" fontId="67" fillId="11" borderId="26" xfId="2" applyFont="1" applyFill="1" applyBorder="1" applyAlignment="1">
      <alignment vertical="center" wrapText="1"/>
    </xf>
    <xf numFmtId="0" fontId="67" fillId="11" borderId="27" xfId="2" applyFont="1" applyFill="1" applyBorder="1" applyAlignment="1">
      <alignment vertical="center" wrapText="1"/>
    </xf>
    <xf numFmtId="0" fontId="38" fillId="13" borderId="15" xfId="2" applyFont="1" applyFill="1" applyBorder="1" applyAlignment="1">
      <alignment vertical="center" wrapText="1"/>
    </xf>
    <xf numFmtId="0" fontId="38" fillId="13" borderId="22" xfId="2" applyFont="1" applyFill="1" applyBorder="1" applyAlignment="1">
      <alignment vertical="center" wrapText="1"/>
    </xf>
    <xf numFmtId="0" fontId="38" fillId="14" borderId="23" xfId="2" applyFont="1" applyFill="1" applyBorder="1" applyAlignment="1">
      <alignment vertical="center" wrapText="1"/>
    </xf>
    <xf numFmtId="0" fontId="38" fillId="14" borderId="15" xfId="2" applyFont="1" applyFill="1" applyBorder="1" applyAlignment="1">
      <alignment vertical="center" wrapText="1"/>
    </xf>
    <xf numFmtId="0" fontId="38" fillId="16" borderId="15" xfId="2" applyFont="1" applyFill="1" applyBorder="1" applyAlignment="1">
      <alignment vertical="center" wrapText="1"/>
    </xf>
    <xf numFmtId="0" fontId="38" fillId="18" borderId="15" xfId="2" applyFont="1" applyFill="1" applyBorder="1" applyAlignment="1">
      <alignment vertical="center" wrapText="1"/>
    </xf>
    <xf numFmtId="0" fontId="38" fillId="20" borderId="15" xfId="2" applyFont="1" applyFill="1" applyBorder="1" applyAlignment="1">
      <alignment vertical="center" wrapText="1"/>
    </xf>
    <xf numFmtId="0" fontId="38" fillId="18" borderId="22" xfId="2" applyFont="1" applyFill="1" applyBorder="1" applyAlignment="1">
      <alignment vertical="center" wrapText="1"/>
    </xf>
    <xf numFmtId="0" fontId="62" fillId="21" borderId="15" xfId="2" applyFont="1" applyFill="1" applyBorder="1" applyAlignment="1">
      <alignment vertical="center" wrapText="1"/>
    </xf>
    <xf numFmtId="0" fontId="62" fillId="22" borderId="15" xfId="2" applyFont="1" applyFill="1" applyBorder="1" applyAlignment="1">
      <alignment vertical="center" wrapText="1"/>
    </xf>
    <xf numFmtId="0" fontId="62" fillId="24" borderId="15" xfId="2" applyFont="1" applyFill="1" applyBorder="1" applyAlignment="1">
      <alignment vertical="center" wrapText="1"/>
    </xf>
    <xf numFmtId="0" fontId="62" fillId="25" borderId="15" xfId="2" applyFont="1" applyFill="1" applyBorder="1" applyAlignment="1">
      <alignment vertical="center" wrapText="1"/>
    </xf>
    <xf numFmtId="0" fontId="62" fillId="26" borderId="15" xfId="2" applyFont="1" applyFill="1" applyBorder="1" applyAlignment="1">
      <alignment vertical="center" wrapText="1"/>
    </xf>
    <xf numFmtId="0" fontId="62" fillId="27" borderId="15" xfId="2" applyFont="1" applyFill="1" applyBorder="1" applyAlignment="1">
      <alignment vertical="center" wrapText="1"/>
    </xf>
    <xf numFmtId="0" fontId="62" fillId="28" borderId="15" xfId="2" applyFont="1" applyFill="1" applyBorder="1" applyAlignment="1">
      <alignment vertical="center" wrapText="1"/>
    </xf>
    <xf numFmtId="0" fontId="62" fillId="29" borderId="15" xfId="2" applyFont="1" applyFill="1" applyBorder="1" applyAlignment="1">
      <alignment vertical="center" wrapText="1"/>
    </xf>
    <xf numFmtId="0" fontId="62" fillId="30" borderId="15" xfId="2" applyFont="1" applyFill="1" applyBorder="1" applyAlignment="1">
      <alignment vertical="center" wrapText="1"/>
    </xf>
    <xf numFmtId="0" fontId="69" fillId="31" borderId="7" xfId="2" applyFont="1" applyFill="1" applyAlignment="1">
      <alignment vertical="center" wrapText="1"/>
    </xf>
    <xf numFmtId="0" fontId="69" fillId="32" borderId="7" xfId="2" applyFont="1" applyFill="1" applyAlignment="1">
      <alignment vertical="center" wrapText="1"/>
    </xf>
    <xf numFmtId="0" fontId="20" fillId="0" borderId="7" xfId="2" applyAlignment="1">
      <alignment vertical="center" wrapText="1"/>
    </xf>
    <xf numFmtId="2" fontId="70" fillId="0" borderId="7" xfId="2" applyNumberFormat="1" applyFont="1"/>
    <xf numFmtId="174" fontId="20" fillId="0" borderId="7" xfId="2" applyNumberFormat="1"/>
    <xf numFmtId="0" fontId="61" fillId="0" borderId="7" xfId="2" applyFont="1" applyAlignment="1">
      <alignment horizontal="left"/>
    </xf>
    <xf numFmtId="0" fontId="20" fillId="28" borderId="7" xfId="2" applyFill="1" applyAlignment="1">
      <alignment horizontal="center"/>
    </xf>
    <xf numFmtId="0" fontId="58" fillId="0" borderId="7" xfId="2" applyFont="1" applyAlignment="1">
      <alignment horizontal="center"/>
    </xf>
    <xf numFmtId="2" fontId="20" fillId="36" borderId="7" xfId="2" applyNumberFormat="1" applyFill="1"/>
    <xf numFmtId="2" fontId="20" fillId="0" borderId="7" xfId="2" applyNumberFormat="1"/>
    <xf numFmtId="0" fontId="20" fillId="28" borderId="7" xfId="2" applyFill="1" applyAlignment="1">
      <alignment horizontal="left"/>
    </xf>
    <xf numFmtId="0" fontId="20" fillId="28" borderId="7" xfId="2" applyFill="1"/>
    <xf numFmtId="4" fontId="20" fillId="0" borderId="7" xfId="2" applyNumberFormat="1"/>
    <xf numFmtId="0" fontId="58" fillId="0" borderId="7" xfId="2" applyFont="1"/>
    <xf numFmtId="0" fontId="60" fillId="0" borderId="7" xfId="2" applyFont="1"/>
    <xf numFmtId="0" fontId="58" fillId="0" borderId="16" xfId="2" applyFont="1" applyBorder="1"/>
    <xf numFmtId="0" fontId="20" fillId="0" borderId="17" xfId="2" applyBorder="1"/>
    <xf numFmtId="0" fontId="20" fillId="0" borderId="18" xfId="2" applyBorder="1"/>
    <xf numFmtId="0" fontId="20" fillId="0" borderId="16" xfId="2" applyBorder="1"/>
    <xf numFmtId="0" fontId="20" fillId="0" borderId="24" xfId="2" applyBorder="1"/>
    <xf numFmtId="0" fontId="20" fillId="0" borderId="19" xfId="2" applyBorder="1"/>
    <xf numFmtId="0" fontId="20" fillId="0" borderId="25" xfId="2" applyBorder="1" applyAlignment="1">
      <alignment horizontal="center"/>
    </xf>
    <xf numFmtId="0" fontId="20" fillId="0" borderId="21" xfId="2" applyBorder="1" applyAlignment="1">
      <alignment horizontal="center"/>
    </xf>
    <xf numFmtId="0" fontId="20" fillId="0" borderId="20" xfId="2" applyBorder="1"/>
    <xf numFmtId="0" fontId="0" fillId="0" borderId="0" xfId="0" applyAlignment="1">
      <alignment horizontal="center"/>
    </xf>
    <xf numFmtId="0" fontId="42" fillId="0" borderId="0" xfId="0" applyFont="1" applyAlignment="1">
      <alignment horizontal="center"/>
    </xf>
    <xf numFmtId="0" fontId="0" fillId="0" borderId="7" xfId="0" applyBorder="1" applyAlignment="1">
      <alignment horizontal="center"/>
    </xf>
    <xf numFmtId="0" fontId="74" fillId="0" borderId="0" xfId="0" applyFont="1" applyAlignment="1">
      <alignment horizontal="left" vertical="center"/>
    </xf>
    <xf numFmtId="0" fontId="30" fillId="0" borderId="15" xfId="0" applyFont="1" applyBorder="1" applyAlignment="1">
      <alignment horizontal="center"/>
    </xf>
    <xf numFmtId="0" fontId="45" fillId="0" borderId="15" xfId="0" applyFont="1" applyBorder="1" applyAlignment="1">
      <alignment horizontal="center"/>
    </xf>
    <xf numFmtId="4" fontId="30" fillId="0" borderId="15" xfId="0" applyNumberFormat="1" applyFont="1" applyBorder="1" applyAlignment="1">
      <alignment horizontal="center"/>
    </xf>
    <xf numFmtId="0" fontId="58" fillId="8" borderId="7" xfId="2" applyFont="1" applyFill="1" applyAlignment="1">
      <alignment horizontal="center" vertical="center"/>
    </xf>
    <xf numFmtId="0" fontId="0" fillId="5" borderId="32" xfId="0" applyFill="1" applyBorder="1" applyAlignment="1">
      <alignment horizontal="left" vertical="top" wrapText="1"/>
    </xf>
    <xf numFmtId="0" fontId="45" fillId="0" borderId="7" xfId="0" applyFont="1" applyBorder="1"/>
    <xf numFmtId="0" fontId="0" fillId="0" borderId="7" xfId="0" applyBorder="1"/>
    <xf numFmtId="0" fontId="30" fillId="0" borderId="7" xfId="0" applyFont="1" applyBorder="1" applyAlignment="1">
      <alignment horizontal="center" vertical="center"/>
    </xf>
    <xf numFmtId="4" fontId="52" fillId="0" borderId="2" xfId="0" applyNumberFormat="1" applyFont="1" applyBorder="1" applyAlignment="1">
      <alignment horizontal="center" vertical="center"/>
    </xf>
    <xf numFmtId="0" fontId="52" fillId="0" borderId="7" xfId="0" applyFont="1" applyBorder="1" applyAlignment="1">
      <alignment horizontal="center" vertical="center"/>
    </xf>
    <xf numFmtId="4" fontId="52" fillId="0" borderId="34" xfId="0" applyNumberFormat="1" applyFont="1" applyBorder="1" applyAlignment="1">
      <alignment horizontal="center" vertical="center"/>
    </xf>
    <xf numFmtId="0" fontId="52" fillId="0" borderId="35" xfId="0" applyFont="1" applyBorder="1" applyAlignment="1">
      <alignment horizontal="center" vertical="center"/>
    </xf>
    <xf numFmtId="0" fontId="51" fillId="4" borderId="2" xfId="0" applyFont="1" applyFill="1" applyBorder="1" applyAlignment="1">
      <alignment horizontal="center" vertical="center"/>
    </xf>
    <xf numFmtId="0" fontId="48" fillId="4" borderId="11" xfId="0" applyFont="1" applyFill="1" applyBorder="1" applyAlignment="1">
      <alignment vertical="center"/>
    </xf>
    <xf numFmtId="0" fontId="25" fillId="34" borderId="11" xfId="0" applyFont="1" applyFill="1" applyBorder="1"/>
    <xf numFmtId="0" fontId="51" fillId="38" borderId="34" xfId="0" applyFont="1" applyFill="1" applyBorder="1" applyAlignment="1">
      <alignment horizontal="center" vertical="center"/>
    </xf>
    <xf numFmtId="0" fontId="51" fillId="38" borderId="2" xfId="0" applyFont="1" applyFill="1" applyBorder="1" applyAlignment="1">
      <alignment horizontal="center" vertical="center"/>
    </xf>
    <xf numFmtId="0" fontId="51" fillId="38" borderId="3" xfId="0" applyFont="1" applyFill="1" applyBorder="1" applyAlignment="1">
      <alignment horizontal="center" vertical="center"/>
    </xf>
    <xf numFmtId="0" fontId="85" fillId="39" borderId="34" xfId="0" applyFont="1" applyFill="1" applyBorder="1" applyAlignment="1">
      <alignment horizontal="center" vertical="center"/>
    </xf>
    <xf numFmtId="0" fontId="85" fillId="40" borderId="33" xfId="0" applyFont="1" applyFill="1" applyBorder="1" applyAlignment="1">
      <alignment horizontal="center" vertical="center"/>
    </xf>
    <xf numFmtId="0" fontId="45" fillId="0" borderId="1" xfId="0" applyFont="1" applyBorder="1" applyAlignment="1">
      <alignment horizontal="right" vertical="center" indent="1"/>
    </xf>
    <xf numFmtId="0" fontId="45" fillId="37" borderId="1" xfId="0" applyFont="1" applyFill="1" applyBorder="1" applyAlignment="1">
      <alignment horizontal="left" vertical="center" indent="2"/>
    </xf>
    <xf numFmtId="0" fontId="23" fillId="2" borderId="7" xfId="0" applyFont="1" applyFill="1" applyBorder="1" applyAlignment="1">
      <alignment vertical="center"/>
    </xf>
    <xf numFmtId="0" fontId="31" fillId="5" borderId="12" xfId="0" applyFont="1" applyFill="1" applyBorder="1" applyAlignment="1" applyProtection="1">
      <alignment vertical="center"/>
      <protection hidden="1"/>
    </xf>
    <xf numFmtId="0" fontId="23" fillId="5" borderId="0" xfId="0" applyFont="1" applyFill="1" applyAlignment="1">
      <alignment horizontal="left" vertical="top" wrapText="1"/>
    </xf>
    <xf numFmtId="0" fontId="73" fillId="0" borderId="4" xfId="0" applyFont="1" applyBorder="1" applyAlignment="1">
      <alignment vertical="center"/>
    </xf>
    <xf numFmtId="0" fontId="21" fillId="0" borderId="4" xfId="0" applyFont="1" applyBorder="1" applyAlignment="1">
      <alignment vertical="center"/>
    </xf>
    <xf numFmtId="0" fontId="46" fillId="0" borderId="0" xfId="0" applyFont="1" applyAlignment="1">
      <alignment wrapText="1"/>
    </xf>
    <xf numFmtId="0" fontId="45" fillId="0" borderId="0" xfId="0" applyFont="1" applyAlignment="1">
      <alignment horizontal="center"/>
    </xf>
    <xf numFmtId="0" fontId="19" fillId="0" borderId="7" xfId="2" applyFont="1"/>
    <xf numFmtId="0" fontId="68" fillId="0" borderId="15" xfId="2" applyFont="1" applyBorder="1" applyAlignment="1">
      <alignment horizontal="center" wrapText="1"/>
    </xf>
    <xf numFmtId="0" fontId="68" fillId="0" borderId="15" xfId="2" applyFont="1" applyBorder="1" applyAlignment="1">
      <alignment horizontal="center"/>
    </xf>
    <xf numFmtId="2" fontId="62" fillId="8" borderId="7" xfId="2" applyNumberFormat="1" applyFont="1" applyFill="1" applyAlignment="1">
      <alignment horizontal="center" vertical="center" wrapText="1"/>
    </xf>
    <xf numFmtId="0" fontId="19" fillId="0" borderId="7" xfId="2" applyFont="1" applyAlignment="1">
      <alignment vertical="center"/>
    </xf>
    <xf numFmtId="0" fontId="62" fillId="26" borderId="15" xfId="2" applyFont="1" applyFill="1" applyBorder="1" applyAlignment="1">
      <alignment horizontal="right" wrapText="1"/>
    </xf>
    <xf numFmtId="0" fontId="62" fillId="29" borderId="15" xfId="2" applyFont="1" applyFill="1" applyBorder="1" applyAlignment="1">
      <alignment horizontal="right" wrapText="1"/>
    </xf>
    <xf numFmtId="0" fontId="62" fillId="26" borderId="22" xfId="2" applyFont="1" applyFill="1" applyBorder="1" applyAlignment="1">
      <alignment horizontal="right" wrapText="1"/>
    </xf>
    <xf numFmtId="170" fontId="20" fillId="36" borderId="30" xfId="2" applyNumberFormat="1" applyFill="1" applyBorder="1"/>
    <xf numFmtId="170" fontId="20" fillId="0" borderId="30" xfId="2" applyNumberFormat="1" applyBorder="1"/>
    <xf numFmtId="170" fontId="20" fillId="0" borderId="31" xfId="2" applyNumberFormat="1" applyBorder="1"/>
    <xf numFmtId="3" fontId="52" fillId="0" borderId="34" xfId="0" applyNumberFormat="1" applyFont="1" applyBorder="1" applyAlignment="1">
      <alignment horizontal="center" vertical="center"/>
    </xf>
    <xf numFmtId="0" fontId="45" fillId="0" borderId="1" xfId="0" applyFont="1" applyBorder="1" applyAlignment="1">
      <alignment horizontal="center" vertical="center"/>
    </xf>
    <xf numFmtId="3" fontId="52" fillId="0" borderId="2" xfId="0" applyNumberFormat="1" applyFont="1" applyBorder="1" applyAlignment="1">
      <alignment horizontal="center" vertical="center"/>
    </xf>
    <xf numFmtId="0" fontId="22" fillId="0" borderId="7" xfId="0" applyFont="1" applyBorder="1" applyAlignment="1">
      <alignment vertical="top" wrapText="1"/>
    </xf>
    <xf numFmtId="0" fontId="22" fillId="0" borderId="47" xfId="0" applyFont="1" applyBorder="1"/>
    <xf numFmtId="0" fontId="0" fillId="0" borderId="47" xfId="0" applyBorder="1"/>
    <xf numFmtId="0" fontId="25" fillId="34" borderId="2" xfId="0" applyFont="1" applyFill="1" applyBorder="1"/>
    <xf numFmtId="0" fontId="48" fillId="4" borderId="36" xfId="0" applyFont="1" applyFill="1" applyBorder="1" applyAlignment="1">
      <alignment vertical="center"/>
    </xf>
    <xf numFmtId="4" fontId="51" fillId="0" borderId="38" xfId="0" applyNumberFormat="1" applyFont="1" applyBorder="1" applyAlignment="1">
      <alignment horizontal="center" vertical="center"/>
    </xf>
    <xf numFmtId="4" fontId="51" fillId="0" borderId="37" xfId="0" applyNumberFormat="1" applyFont="1" applyBorder="1" applyAlignment="1">
      <alignment horizontal="center" vertical="center"/>
    </xf>
    <xf numFmtId="0" fontId="88" fillId="5" borderId="7" xfId="1" applyFont="1" applyFill="1" applyAlignment="1">
      <alignment horizontal="left" vertical="top" wrapText="1"/>
    </xf>
    <xf numFmtId="0" fontId="22" fillId="44" borderId="0" xfId="0" applyFont="1" applyFill="1"/>
    <xf numFmtId="0" fontId="0" fillId="44" borderId="0" xfId="0" applyFill="1"/>
    <xf numFmtId="0" fontId="40" fillId="45" borderId="13" xfId="0" applyFont="1" applyFill="1" applyBorder="1" applyAlignment="1">
      <alignment horizontal="center" vertical="center"/>
    </xf>
    <xf numFmtId="0" fontId="36" fillId="45" borderId="6" xfId="0" quotePrefix="1" applyFont="1" applyFill="1" applyBorder="1" applyAlignment="1">
      <alignment horizontal="center" vertical="center"/>
    </xf>
    <xf numFmtId="0" fontId="0" fillId="0" borderId="0" xfId="0" applyAlignment="1">
      <alignment vertical="center"/>
    </xf>
    <xf numFmtId="0" fontId="23" fillId="48" borderId="3" xfId="0" applyFont="1" applyFill="1" applyBorder="1" applyAlignment="1" applyProtection="1">
      <alignment horizontal="center" vertical="center"/>
      <protection locked="0"/>
    </xf>
    <xf numFmtId="0" fontId="37" fillId="52" borderId="9" xfId="0" applyFont="1" applyFill="1" applyBorder="1" applyAlignment="1" applyProtection="1">
      <alignment horizontal="left" vertical="center" wrapText="1" indent="1"/>
      <protection locked="0"/>
    </xf>
    <xf numFmtId="4" fontId="37" fillId="52" borderId="10" xfId="0" applyNumberFormat="1" applyFont="1" applyFill="1" applyBorder="1" applyAlignment="1" applyProtection="1">
      <alignment horizontal="center" vertical="center" wrapText="1"/>
      <protection locked="0"/>
    </xf>
    <xf numFmtId="168" fontId="37" fillId="52" borderId="10" xfId="0" applyNumberFormat="1" applyFont="1" applyFill="1" applyBorder="1" applyAlignment="1" applyProtection="1">
      <alignment horizontal="center" vertical="center" wrapText="1"/>
      <protection locked="0"/>
    </xf>
    <xf numFmtId="0" fontId="37" fillId="52" borderId="10" xfId="0" applyFont="1" applyFill="1" applyBorder="1" applyAlignment="1" applyProtection="1">
      <alignment horizontal="left" vertical="center" wrapText="1" indent="1"/>
      <protection locked="0"/>
    </xf>
    <xf numFmtId="4" fontId="37" fillId="52" borderId="9" xfId="0" applyNumberFormat="1" applyFont="1" applyFill="1" applyBorder="1" applyAlignment="1" applyProtection="1">
      <alignment horizontal="center" vertical="center" wrapText="1"/>
      <protection locked="0"/>
    </xf>
    <xf numFmtId="169" fontId="37" fillId="52" borderId="10" xfId="0" applyNumberFormat="1" applyFont="1" applyFill="1" applyBorder="1" applyAlignment="1" applyProtection="1">
      <alignment horizontal="center" vertical="center" wrapText="1"/>
      <protection locked="0"/>
    </xf>
    <xf numFmtId="4" fontId="37" fillId="52" borderId="49" xfId="0" applyNumberFormat="1" applyFont="1" applyFill="1" applyBorder="1" applyAlignment="1" applyProtection="1">
      <alignment horizontal="center" vertical="center" wrapText="1"/>
      <protection locked="0"/>
    </xf>
    <xf numFmtId="0" fontId="90" fillId="44" borderId="7" xfId="0" applyFont="1" applyFill="1" applyBorder="1" applyAlignment="1">
      <alignment vertical="center"/>
    </xf>
    <xf numFmtId="1" fontId="20" fillId="0" borderId="7" xfId="2" applyNumberFormat="1"/>
    <xf numFmtId="1" fontId="20" fillId="0" borderId="17" xfId="2" applyNumberFormat="1" applyBorder="1"/>
    <xf numFmtId="0" fontId="20" fillId="0" borderId="25" xfId="2" applyBorder="1" applyAlignment="1">
      <alignment horizontal="right"/>
    </xf>
    <xf numFmtId="169" fontId="23" fillId="48" borderId="3" xfId="0" applyNumberFormat="1" applyFont="1" applyFill="1" applyBorder="1" applyAlignment="1" applyProtection="1">
      <alignment horizontal="center" vertical="center"/>
      <protection locked="0"/>
    </xf>
    <xf numFmtId="0" fontId="45" fillId="0" borderId="31" xfId="0" applyFont="1" applyBorder="1" applyAlignment="1">
      <alignment horizontal="center"/>
    </xf>
    <xf numFmtId="174" fontId="30" fillId="0" borderId="15" xfId="2" applyNumberFormat="1" applyFont="1" applyBorder="1" applyAlignment="1">
      <alignment horizontal="center"/>
    </xf>
    <xf numFmtId="0" fontId="18" fillId="0" borderId="7" xfId="6"/>
    <xf numFmtId="169" fontId="18" fillId="0" borderId="7" xfId="6" applyNumberFormat="1"/>
    <xf numFmtId="0" fontId="87" fillId="8" borderId="7" xfId="2" applyFont="1" applyFill="1" applyAlignment="1">
      <alignment vertical="center"/>
    </xf>
    <xf numFmtId="1" fontId="20" fillId="0" borderId="20" xfId="2" applyNumberFormat="1" applyBorder="1"/>
    <xf numFmtId="175" fontId="52" fillId="0" borderId="34" xfId="0" applyNumberFormat="1" applyFont="1" applyBorder="1" applyAlignment="1">
      <alignment horizontal="center" vertical="center"/>
    </xf>
    <xf numFmtId="175" fontId="52" fillId="0" borderId="2" xfId="0" applyNumberFormat="1" applyFont="1" applyBorder="1" applyAlignment="1">
      <alignment horizontal="center" vertical="center"/>
    </xf>
    <xf numFmtId="175" fontId="52" fillId="0" borderId="3" xfId="0" applyNumberFormat="1" applyFont="1" applyBorder="1" applyAlignment="1">
      <alignment horizontal="center" vertical="center"/>
    </xf>
    <xf numFmtId="1" fontId="30" fillId="0" borderId="15" xfId="2" applyNumberFormat="1" applyFont="1" applyBorder="1" applyAlignment="1">
      <alignment horizontal="center"/>
    </xf>
    <xf numFmtId="175" fontId="30" fillId="0" borderId="15" xfId="0" applyNumberFormat="1" applyFont="1" applyBorder="1" applyAlignment="1">
      <alignment horizontal="center"/>
    </xf>
    <xf numFmtId="0" fontId="57" fillId="54" borderId="7" xfId="2" applyFont="1" applyFill="1"/>
    <xf numFmtId="0" fontId="99" fillId="54" borderId="7" xfId="2" applyFont="1" applyFill="1"/>
    <xf numFmtId="171" fontId="18" fillId="0" borderId="7" xfId="6" applyNumberFormat="1"/>
    <xf numFmtId="0" fontId="57" fillId="54" borderId="7" xfId="6" applyFont="1" applyFill="1"/>
    <xf numFmtId="0" fontId="57" fillId="54" borderId="7" xfId="6" applyFont="1" applyFill="1" applyAlignment="1">
      <alignment vertical="center"/>
    </xf>
    <xf numFmtId="0" fontId="57" fillId="54" borderId="7" xfId="2" applyFont="1" applyFill="1" applyAlignment="1">
      <alignment horizontal="left" vertical="center"/>
    </xf>
    <xf numFmtId="0" fontId="99" fillId="54" borderId="7" xfId="2" applyFont="1" applyFill="1" applyAlignment="1">
      <alignment horizontal="left" vertical="center" wrapText="1"/>
    </xf>
    <xf numFmtId="0" fontId="58" fillId="0" borderId="47" xfId="0" applyFont="1" applyBorder="1"/>
    <xf numFmtId="169" fontId="23" fillId="48" borderId="15" xfId="0" applyNumberFormat="1" applyFont="1" applyFill="1" applyBorder="1" applyAlignment="1" applyProtection="1">
      <alignment horizontal="center" vertical="center"/>
      <protection locked="0"/>
    </xf>
    <xf numFmtId="2" fontId="30" fillId="0" borderId="0" xfId="0" applyNumberFormat="1" applyFont="1" applyAlignment="1">
      <alignment horizontal="center"/>
    </xf>
    <xf numFmtId="177" fontId="52" fillId="0" borderId="34" xfId="0" applyNumberFormat="1" applyFont="1" applyBorder="1" applyAlignment="1">
      <alignment horizontal="center" vertical="center"/>
    </xf>
    <xf numFmtId="177" fontId="52" fillId="0" borderId="2" xfId="0" applyNumberFormat="1" applyFont="1" applyBorder="1" applyAlignment="1">
      <alignment horizontal="center" vertical="center"/>
    </xf>
    <xf numFmtId="177" fontId="52" fillId="0" borderId="3" xfId="0" applyNumberFormat="1" applyFont="1" applyBorder="1" applyAlignment="1">
      <alignment horizontal="center" vertical="center"/>
    </xf>
    <xf numFmtId="0" fontId="85" fillId="40" borderId="52" xfId="0" applyFont="1" applyFill="1" applyBorder="1" applyAlignment="1">
      <alignment horizontal="center" vertical="center"/>
    </xf>
    <xf numFmtId="0" fontId="85" fillId="55" borderId="22" xfId="0" applyFont="1" applyFill="1" applyBorder="1" applyAlignment="1">
      <alignment horizontal="center" vertical="center"/>
    </xf>
    <xf numFmtId="0" fontId="85" fillId="55" borderId="32" xfId="0" applyFont="1" applyFill="1" applyBorder="1" applyAlignment="1">
      <alignment horizontal="center" vertical="center"/>
    </xf>
    <xf numFmtId="0" fontId="85" fillId="55" borderId="23" xfId="0" applyFont="1" applyFill="1" applyBorder="1" applyAlignment="1">
      <alignment horizontal="center" vertical="center"/>
    </xf>
    <xf numFmtId="0" fontId="52" fillId="56" borderId="2" xfId="0" applyFont="1" applyFill="1" applyBorder="1" applyAlignment="1">
      <alignment horizontal="center" vertical="center"/>
    </xf>
    <xf numFmtId="0" fontId="52" fillId="56" borderId="3" xfId="0" applyFont="1" applyFill="1" applyBorder="1" applyAlignment="1">
      <alignment horizontal="center" vertical="center"/>
    </xf>
    <xf numFmtId="175" fontId="52" fillId="43" borderId="2" xfId="0" applyNumberFormat="1" applyFont="1" applyFill="1" applyBorder="1" applyAlignment="1">
      <alignment horizontal="center" vertical="center"/>
    </xf>
    <xf numFmtId="3" fontId="52" fillId="43" borderId="53" xfId="0" applyNumberFormat="1" applyFont="1" applyFill="1" applyBorder="1" applyAlignment="1">
      <alignment horizontal="center" vertical="center"/>
    </xf>
    <xf numFmtId="3" fontId="52" fillId="43" borderId="54" xfId="0" applyNumberFormat="1" applyFont="1" applyFill="1" applyBorder="1" applyAlignment="1">
      <alignment horizontal="center" vertical="center"/>
    </xf>
    <xf numFmtId="177" fontId="52" fillId="43" borderId="2" xfId="0" applyNumberFormat="1" applyFont="1" applyFill="1" applyBorder="1" applyAlignment="1">
      <alignment horizontal="center" vertical="center"/>
    </xf>
    <xf numFmtId="4" fontId="52" fillId="43" borderId="53" xfId="0" applyNumberFormat="1" applyFont="1" applyFill="1" applyBorder="1" applyAlignment="1">
      <alignment horizontal="center" vertical="center"/>
    </xf>
    <xf numFmtId="4" fontId="52" fillId="43" borderId="54" xfId="0" applyNumberFormat="1" applyFont="1" applyFill="1" applyBorder="1" applyAlignment="1">
      <alignment horizontal="center" vertical="center"/>
    </xf>
    <xf numFmtId="4" fontId="52" fillId="43" borderId="2" xfId="0" applyNumberFormat="1" applyFont="1" applyFill="1" applyBorder="1" applyAlignment="1">
      <alignment horizontal="center" vertical="center"/>
    </xf>
    <xf numFmtId="0" fontId="106" fillId="44" borderId="7" xfId="0" applyFont="1" applyFill="1" applyBorder="1" applyAlignment="1">
      <alignment horizontal="left" vertical="center"/>
    </xf>
    <xf numFmtId="0" fontId="106" fillId="44" borderId="7" xfId="0" applyFont="1" applyFill="1" applyBorder="1" applyAlignment="1">
      <alignment horizontal="right" vertical="center"/>
    </xf>
    <xf numFmtId="0" fontId="64" fillId="0" borderId="15" xfId="7" applyFont="1" applyBorder="1" applyAlignment="1">
      <alignment wrapText="1"/>
    </xf>
    <xf numFmtId="0" fontId="17" fillId="0" borderId="7" xfId="7"/>
    <xf numFmtId="0" fontId="65" fillId="0" borderId="15" xfId="7" applyFont="1" applyBorder="1" applyAlignment="1">
      <alignment wrapText="1"/>
    </xf>
    <xf numFmtId="11" fontId="17" fillId="26" borderId="15" xfId="7" applyNumberFormat="1" applyFill="1" applyBorder="1" applyAlignment="1">
      <alignment wrapText="1"/>
    </xf>
    <xf numFmtId="11" fontId="17" fillId="58" borderId="15" xfId="7" applyNumberFormat="1" applyFill="1" applyBorder="1"/>
    <xf numFmtId="11" fontId="17" fillId="9" borderId="15" xfId="7" applyNumberFormat="1" applyFill="1" applyBorder="1"/>
    <xf numFmtId="11" fontId="17" fillId="59" borderId="15" xfId="7" applyNumberFormat="1" applyFill="1" applyBorder="1"/>
    <xf numFmtId="11" fontId="17" fillId="35" borderId="15" xfId="7" applyNumberFormat="1" applyFill="1" applyBorder="1"/>
    <xf numFmtId="0" fontId="64" fillId="0" borderId="15" xfId="7" applyFont="1" applyBorder="1"/>
    <xf numFmtId="0" fontId="65" fillId="0" borderId="15" xfId="8" applyNumberFormat="1" applyFont="1" applyFill="1" applyBorder="1" applyAlignment="1">
      <alignment horizontal="center"/>
    </xf>
    <xf numFmtId="11" fontId="62" fillId="0" borderId="15" xfId="8" applyNumberFormat="1" applyFont="1" applyFill="1" applyBorder="1" applyAlignment="1">
      <alignment horizontal="center"/>
    </xf>
    <xf numFmtId="0" fontId="70" fillId="35" borderId="30" xfId="7" applyFont="1" applyFill="1" applyBorder="1"/>
    <xf numFmtId="0" fontId="17" fillId="0" borderId="7" xfId="7" applyAlignment="1">
      <alignment horizontal="center"/>
    </xf>
    <xf numFmtId="0" fontId="70" fillId="59" borderId="30" xfId="7" applyFont="1" applyFill="1" applyBorder="1"/>
    <xf numFmtId="178" fontId="62" fillId="9" borderId="15" xfId="7" applyNumberFormat="1" applyFont="1" applyFill="1" applyBorder="1"/>
    <xf numFmtId="178" fontId="17" fillId="0" borderId="7" xfId="7" applyNumberFormat="1"/>
    <xf numFmtId="0" fontId="64" fillId="0" borderId="15" xfId="7" applyFont="1" applyBorder="1" applyAlignment="1">
      <alignment horizontal="right" vertical="center" wrapText="1"/>
    </xf>
    <xf numFmtId="11" fontId="17" fillId="35" borderId="15" xfId="7" applyNumberFormat="1" applyFill="1" applyBorder="1" applyAlignment="1">
      <alignment horizontal="center"/>
    </xf>
    <xf numFmtId="11" fontId="17" fillId="59" borderId="15" xfId="7" applyNumberFormat="1" applyFill="1" applyBorder="1" applyAlignment="1">
      <alignment horizontal="center"/>
    </xf>
    <xf numFmtId="178" fontId="17" fillId="0" borderId="7" xfId="7" applyNumberFormat="1" applyAlignment="1">
      <alignment horizontal="center"/>
    </xf>
    <xf numFmtId="0" fontId="70" fillId="60" borderId="30" xfId="7" applyFont="1" applyFill="1" applyBorder="1"/>
    <xf numFmtId="0" fontId="62" fillId="0" borderId="7" xfId="7" applyFont="1"/>
    <xf numFmtId="0" fontId="99" fillId="57" borderId="15" xfId="7" applyFont="1" applyFill="1" applyBorder="1" applyAlignment="1">
      <alignment horizontal="right" vertical="center" wrapText="1"/>
    </xf>
    <xf numFmtId="0" fontId="0" fillId="61" borderId="0" xfId="0" applyFill="1"/>
    <xf numFmtId="4" fontId="65" fillId="62" borderId="7" xfId="2" applyNumberFormat="1" applyFont="1" applyFill="1" applyAlignment="1">
      <alignment horizontal="center" wrapText="1"/>
    </xf>
    <xf numFmtId="4" fontId="65" fillId="62" borderId="25" xfId="2" applyNumberFormat="1" applyFont="1" applyFill="1" applyBorder="1" applyAlignment="1">
      <alignment horizontal="center" wrapText="1"/>
    </xf>
    <xf numFmtId="0" fontId="64" fillId="62" borderId="7" xfId="2" applyFont="1" applyFill="1" applyAlignment="1">
      <alignment horizontal="center" wrapText="1"/>
    </xf>
    <xf numFmtId="0" fontId="64" fillId="62" borderId="25" xfId="2" applyFont="1" applyFill="1" applyBorder="1" applyAlignment="1">
      <alignment horizontal="center" wrapText="1"/>
    </xf>
    <xf numFmtId="0" fontId="64" fillId="62" borderId="7" xfId="2" applyFont="1" applyFill="1" applyAlignment="1">
      <alignment horizontal="center"/>
    </xf>
    <xf numFmtId="0" fontId="64" fillId="62" borderId="25" xfId="2" applyFont="1" applyFill="1" applyBorder="1" applyAlignment="1">
      <alignment horizontal="center"/>
    </xf>
    <xf numFmtId="0" fontId="67" fillId="62" borderId="26" xfId="2" applyFont="1" applyFill="1" applyBorder="1" applyAlignment="1">
      <alignment wrapText="1"/>
    </xf>
    <xf numFmtId="0" fontId="67" fillId="62" borderId="46" xfId="2" applyFont="1" applyFill="1" applyBorder="1" applyAlignment="1">
      <alignment wrapText="1"/>
    </xf>
    <xf numFmtId="0" fontId="65" fillId="62" borderId="7" xfId="2" applyFont="1" applyFill="1" applyAlignment="1">
      <alignment horizontal="center" wrapText="1"/>
    </xf>
    <xf numFmtId="0" fontId="65" fillId="62" borderId="25" xfId="2" applyFont="1" applyFill="1" applyBorder="1" applyAlignment="1">
      <alignment horizontal="center" wrapText="1"/>
    </xf>
    <xf numFmtId="0" fontId="58" fillId="0" borderId="7" xfId="2" applyFont="1" applyAlignment="1">
      <alignment vertical="center" wrapText="1"/>
    </xf>
    <xf numFmtId="2" fontId="30" fillId="0" borderId="0" xfId="0" applyNumberFormat="1" applyFont="1" applyAlignment="1">
      <alignment horizontal="left"/>
    </xf>
    <xf numFmtId="0" fontId="109" fillId="35" borderId="55" xfId="7" applyFont="1" applyFill="1" applyBorder="1" applyAlignment="1">
      <alignment horizontal="right" vertical="center" wrapText="1"/>
    </xf>
    <xf numFmtId="0" fontId="109" fillId="35" borderId="56" xfId="7" applyFont="1" applyFill="1" applyBorder="1" applyAlignment="1">
      <alignment horizontal="right" vertical="center" wrapText="1"/>
    </xf>
    <xf numFmtId="0" fontId="110" fillId="35" borderId="56" xfId="7" applyFont="1" applyFill="1" applyBorder="1" applyAlignment="1">
      <alignment horizontal="right" vertical="center" wrapText="1"/>
    </xf>
    <xf numFmtId="0" fontId="110" fillId="35" borderId="57" xfId="7" applyFont="1" applyFill="1" applyBorder="1" applyAlignment="1">
      <alignment horizontal="right" vertical="center" wrapText="1"/>
    </xf>
    <xf numFmtId="0" fontId="110" fillId="35" borderId="57" xfId="7" applyFont="1" applyFill="1" applyBorder="1" applyAlignment="1">
      <alignment horizontal="center" vertical="center" wrapText="1"/>
    </xf>
    <xf numFmtId="0" fontId="110" fillId="35" borderId="29" xfId="7" applyFont="1" applyFill="1" applyBorder="1" applyAlignment="1">
      <alignment horizontal="right" vertical="center" wrapText="1"/>
    </xf>
    <xf numFmtId="0" fontId="110" fillId="59" borderId="29" xfId="7" applyFont="1" applyFill="1" applyBorder="1" applyAlignment="1">
      <alignment horizontal="right" vertical="center" wrapText="1"/>
    </xf>
    <xf numFmtId="0" fontId="110" fillId="60" borderId="29" xfId="7" applyFont="1" applyFill="1" applyBorder="1" applyAlignment="1">
      <alignment horizontal="right" vertical="center" wrapText="1"/>
    </xf>
    <xf numFmtId="0" fontId="16" fillId="0" borderId="7" xfId="7" applyFont="1" applyAlignment="1">
      <alignment horizontal="right" vertical="center"/>
    </xf>
    <xf numFmtId="0" fontId="112" fillId="64" borderId="47" xfId="0" applyFont="1" applyFill="1" applyBorder="1"/>
    <xf numFmtId="0" fontId="99" fillId="64" borderId="47" xfId="0" applyFont="1" applyFill="1" applyBorder="1"/>
    <xf numFmtId="4" fontId="113" fillId="0" borderId="34" xfId="0" applyNumberFormat="1" applyFont="1" applyBorder="1" applyAlignment="1">
      <alignment horizontal="center" vertical="center"/>
    </xf>
    <xf numFmtId="0" fontId="0" fillId="61" borderId="7" xfId="0" applyFill="1" applyBorder="1"/>
    <xf numFmtId="174" fontId="103" fillId="49" borderId="15" xfId="0" applyNumberFormat="1" applyFont="1" applyFill="1" applyBorder="1" applyAlignment="1">
      <alignment vertical="center"/>
    </xf>
    <xf numFmtId="3" fontId="47" fillId="0" borderId="0" xfId="0" applyNumberFormat="1" applyFont="1" applyAlignment="1">
      <alignment horizontal="left" vertical="center"/>
    </xf>
    <xf numFmtId="0" fontId="56" fillId="0" borderId="0" xfId="9"/>
    <xf numFmtId="0" fontId="30" fillId="0" borderId="7" xfId="0" applyFont="1" applyBorder="1"/>
    <xf numFmtId="0" fontId="30" fillId="0" borderId="0" xfId="0" applyFont="1" applyAlignment="1">
      <alignment horizontal="left" indent="2"/>
    </xf>
    <xf numFmtId="1" fontId="0" fillId="0" borderId="30" xfId="0" applyNumberFormat="1" applyBorder="1" applyAlignment="1">
      <alignment horizontal="center"/>
    </xf>
    <xf numFmtId="0" fontId="42" fillId="0" borderId="7" xfId="0" applyFont="1" applyBorder="1" applyAlignment="1">
      <alignment horizontal="center"/>
    </xf>
    <xf numFmtId="1" fontId="0" fillId="0" borderId="31" xfId="0" applyNumberFormat="1" applyBorder="1" applyAlignment="1">
      <alignment horizontal="center"/>
    </xf>
    <xf numFmtId="0" fontId="0" fillId="5" borderId="0" xfId="0" applyFill="1" applyAlignment="1">
      <alignment horizontal="left" vertical="top"/>
    </xf>
    <xf numFmtId="0" fontId="23" fillId="2" borderId="0" xfId="0" applyFont="1" applyFill="1" applyAlignment="1">
      <alignment vertical="center"/>
    </xf>
    <xf numFmtId="0" fontId="40" fillId="0" borderId="7" xfId="0" applyFont="1" applyBorder="1" applyAlignment="1">
      <alignment vertical="center"/>
    </xf>
    <xf numFmtId="0" fontId="36" fillId="0" borderId="7" xfId="0" applyFont="1" applyBorder="1"/>
    <xf numFmtId="0" fontId="37" fillId="0" borderId="0" xfId="0" applyFont="1" applyAlignment="1">
      <alignment vertical="center"/>
    </xf>
    <xf numFmtId="0" fontId="37" fillId="0" borderId="0" xfId="0" applyFont="1"/>
    <xf numFmtId="0" fontId="76" fillId="0" borderId="0" xfId="0" applyFont="1" applyAlignment="1">
      <alignment vertical="center"/>
    </xf>
    <xf numFmtId="0" fontId="77" fillId="0" borderId="0" xfId="0" applyFont="1" applyAlignment="1">
      <alignment horizontal="center" vertical="center"/>
    </xf>
    <xf numFmtId="0" fontId="41" fillId="0" borderId="0" xfId="0" applyFont="1" applyAlignment="1">
      <alignment horizontal="right" vertical="center"/>
    </xf>
    <xf numFmtId="0" fontId="41" fillId="0" borderId="0" xfId="0" applyFont="1" applyAlignment="1">
      <alignment horizontal="left" vertical="center"/>
    </xf>
    <xf numFmtId="0" fontId="75" fillId="0" borderId="0" xfId="0" applyFont="1" applyAlignment="1">
      <alignment horizontal="left" vertical="center" indent="1"/>
    </xf>
    <xf numFmtId="166" fontId="114" fillId="0" borderId="0" xfId="0" applyNumberFormat="1" applyFont="1" applyAlignment="1">
      <alignment horizontal="left" vertical="center"/>
    </xf>
    <xf numFmtId="0" fontId="37" fillId="46" borderId="7" xfId="0" applyFont="1" applyFill="1" applyBorder="1" applyAlignment="1">
      <alignment vertical="center"/>
    </xf>
    <xf numFmtId="0" fontId="26" fillId="46" borderId="7" xfId="0" applyFont="1" applyFill="1" applyBorder="1" applyAlignment="1">
      <alignment vertical="center"/>
    </xf>
    <xf numFmtId="0" fontId="37" fillId="45" borderId="0" xfId="0" applyFont="1" applyFill="1" applyAlignment="1">
      <alignment vertical="center"/>
    </xf>
    <xf numFmtId="0" fontId="78" fillId="0" borderId="0" xfId="0" applyFont="1" applyAlignment="1">
      <alignment vertical="center"/>
    </xf>
    <xf numFmtId="0" fontId="31" fillId="0" borderId="4" xfId="0" applyFont="1" applyBorder="1" applyAlignment="1">
      <alignment vertical="center"/>
    </xf>
    <xf numFmtId="0" fontId="53" fillId="0" borderId="4" xfId="0" applyFont="1" applyBorder="1" applyAlignment="1">
      <alignment vertical="center"/>
    </xf>
    <xf numFmtId="0" fontId="33" fillId="0" borderId="4" xfId="0" applyFont="1" applyBorder="1" applyAlignment="1">
      <alignment vertical="center"/>
    </xf>
    <xf numFmtId="0" fontId="37" fillId="0" borderId="4" xfId="0" applyFont="1" applyBorder="1" applyAlignment="1">
      <alignment horizontal="left" vertical="center"/>
    </xf>
    <xf numFmtId="0" fontId="37" fillId="0" borderId="4" xfId="0" applyFont="1" applyBorder="1" applyAlignment="1">
      <alignment horizontal="center" vertical="center"/>
    </xf>
    <xf numFmtId="0" fontId="33" fillId="0" borderId="0" xfId="0" applyFont="1" applyAlignment="1">
      <alignment vertical="center"/>
    </xf>
    <xf numFmtId="0" fontId="37" fillId="0" borderId="0" xfId="0" applyFont="1" applyAlignment="1">
      <alignment horizontal="left" vertical="center"/>
    </xf>
    <xf numFmtId="0" fontId="82" fillId="0" borderId="0" xfId="0" applyFont="1" applyAlignment="1">
      <alignment horizontal="left" vertical="center"/>
    </xf>
    <xf numFmtId="0" fontId="34" fillId="0" borderId="0" xfId="0" applyFont="1" applyAlignment="1">
      <alignment horizontal="left" vertical="center" indent="1"/>
    </xf>
    <xf numFmtId="0" fontId="34" fillId="0" borderId="0" xfId="0" applyFont="1" applyAlignment="1">
      <alignment horizontal="left" vertical="center"/>
    </xf>
    <xf numFmtId="3" fontId="23" fillId="48" borderId="15" xfId="0" applyNumberFormat="1" applyFont="1" applyFill="1" applyBorder="1" applyAlignment="1">
      <alignment horizontal="center" vertical="center"/>
    </xf>
    <xf numFmtId="3" fontId="23" fillId="3" borderId="15" xfId="0" applyNumberFormat="1" applyFont="1" applyFill="1" applyBorder="1" applyAlignment="1">
      <alignment horizontal="center" vertical="center"/>
    </xf>
    <xf numFmtId="0" fontId="35" fillId="0" borderId="0" xfId="0" applyFont="1" applyAlignment="1">
      <alignment horizontal="left" vertical="center"/>
    </xf>
    <xf numFmtId="0" fontId="41" fillId="0" borderId="4" xfId="0" applyFont="1" applyBorder="1" applyAlignment="1">
      <alignment vertical="center"/>
    </xf>
    <xf numFmtId="0" fontId="37" fillId="0" borderId="4" xfId="0" applyFont="1" applyBorder="1" applyAlignment="1">
      <alignment vertical="center"/>
    </xf>
    <xf numFmtId="0" fontId="35" fillId="0" borderId="4" xfId="0" applyFont="1" applyBorder="1" applyAlignment="1">
      <alignment horizontal="right" vertical="center"/>
    </xf>
    <xf numFmtId="0" fontId="79" fillId="0" borderId="4" xfId="0" applyFont="1" applyBorder="1" applyAlignment="1">
      <alignment vertical="center"/>
    </xf>
    <xf numFmtId="0" fontId="37" fillId="0" borderId="7" xfId="2" applyFont="1"/>
    <xf numFmtId="0" fontId="44" fillId="10" borderId="15" xfId="2" applyFont="1" applyFill="1" applyBorder="1" applyAlignment="1">
      <alignment horizontal="center" vertical="center"/>
    </xf>
    <xf numFmtId="0" fontId="53" fillId="0" borderId="0" xfId="0" applyFont="1" applyAlignment="1">
      <alignment horizontal="left" vertical="center" indent="1"/>
    </xf>
    <xf numFmtId="0" fontId="116" fillId="0" borderId="0" xfId="0" applyFont="1" applyAlignment="1">
      <alignment horizontal="left" vertical="center" indent="1"/>
    </xf>
    <xf numFmtId="0" fontId="37" fillId="8" borderId="22" xfId="0" applyFont="1" applyFill="1" applyBorder="1" applyAlignment="1">
      <alignment horizontal="left" vertical="center" indent="1"/>
    </xf>
    <xf numFmtId="0" fontId="37" fillId="8" borderId="23" xfId="0" applyFont="1" applyFill="1" applyBorder="1" applyAlignment="1">
      <alignment vertical="center"/>
    </xf>
    <xf numFmtId="0" fontId="53" fillId="0" borderId="0" xfId="0" applyFont="1" applyAlignment="1">
      <alignment vertical="center"/>
    </xf>
    <xf numFmtId="0" fontId="35" fillId="0" borderId="0" xfId="0" applyFont="1" applyAlignment="1">
      <alignment horizontal="right" vertical="center"/>
    </xf>
    <xf numFmtId="0" fontId="21" fillId="0" borderId="0" xfId="0" applyFont="1" applyAlignment="1">
      <alignment horizontal="right" vertical="center" indent="1"/>
    </xf>
    <xf numFmtId="0" fontId="0" fillId="0" borderId="0" xfId="0" applyAlignment="1">
      <alignment horizontal="right" indent="1"/>
    </xf>
    <xf numFmtId="3" fontId="103" fillId="3" borderId="15" xfId="0" applyNumberFormat="1" applyFont="1" applyFill="1" applyBorder="1" applyAlignment="1">
      <alignment horizontal="left" vertical="center"/>
    </xf>
    <xf numFmtId="167" fontId="37" fillId="0" borderId="0" xfId="0" applyNumberFormat="1" applyFont="1" applyAlignment="1">
      <alignment vertical="center"/>
    </xf>
    <xf numFmtId="0" fontId="87" fillId="0" borderId="0" xfId="0" applyFont="1"/>
    <xf numFmtId="169" fontId="23" fillId="0" borderId="7" xfId="0" applyNumberFormat="1" applyFont="1" applyBorder="1" applyAlignment="1">
      <alignment horizontal="center" vertical="center"/>
    </xf>
    <xf numFmtId="176" fontId="103" fillId="0" borderId="7" xfId="0" applyNumberFormat="1" applyFont="1" applyBorder="1" applyAlignment="1">
      <alignment vertical="center"/>
    </xf>
    <xf numFmtId="3" fontId="103" fillId="0" borderId="7" xfId="0" applyNumberFormat="1" applyFont="1" applyBorder="1" applyAlignment="1">
      <alignment horizontal="left" vertical="center"/>
    </xf>
    <xf numFmtId="0" fontId="23" fillId="0" borderId="0" xfId="0" applyFont="1" applyAlignment="1">
      <alignment horizontal="right" vertical="center" indent="1"/>
    </xf>
    <xf numFmtId="4" fontId="23" fillId="63" borderId="15" xfId="0" applyNumberFormat="1" applyFont="1" applyFill="1" applyBorder="1" applyAlignment="1">
      <alignment horizontal="center" vertical="center"/>
    </xf>
    <xf numFmtId="0" fontId="37" fillId="0" borderId="0" xfId="0" applyFont="1" applyAlignment="1">
      <alignment horizontal="right" indent="1"/>
    </xf>
    <xf numFmtId="0" fontId="54" fillId="0" borderId="0" xfId="0" applyFont="1" applyAlignment="1">
      <alignment horizontal="left" vertical="center" indent="1"/>
    </xf>
    <xf numFmtId="0" fontId="41" fillId="0" borderId="0" xfId="0" applyFont="1" applyAlignment="1">
      <alignment vertical="center"/>
    </xf>
    <xf numFmtId="174" fontId="103" fillId="49" borderId="15" xfId="0" applyNumberFormat="1" applyFont="1" applyFill="1" applyBorder="1" applyAlignment="1">
      <alignment horizontal="right" vertical="center"/>
    </xf>
    <xf numFmtId="0" fontId="37" fillId="2" borderId="7" xfId="0" applyFont="1" applyFill="1" applyBorder="1" applyAlignment="1">
      <alignment vertical="center"/>
    </xf>
    <xf numFmtId="0" fontId="83" fillId="2" borderId="7" xfId="0" applyFont="1" applyFill="1" applyBorder="1" applyAlignment="1">
      <alignment vertical="center"/>
    </xf>
    <xf numFmtId="0" fontId="94" fillId="0" borderId="0" xfId="0" applyFont="1" applyAlignment="1">
      <alignment vertical="center"/>
    </xf>
    <xf numFmtId="0" fontId="21" fillId="0" borderId="0" xfId="0" applyFont="1" applyAlignment="1">
      <alignment horizontal="center" vertical="center" wrapText="1"/>
    </xf>
    <xf numFmtId="4" fontId="40" fillId="46" borderId="48" xfId="0" applyNumberFormat="1" applyFont="1" applyFill="1" applyBorder="1" applyAlignment="1">
      <alignment horizontal="center" vertical="center" wrapText="1"/>
    </xf>
    <xf numFmtId="4" fontId="36" fillId="46" borderId="5" xfId="0" applyNumberFormat="1" applyFont="1" applyFill="1" applyBorder="1" applyAlignment="1">
      <alignment horizontal="center" vertical="center" wrapText="1"/>
    </xf>
    <xf numFmtId="4" fontId="36" fillId="46" borderId="5" xfId="0" applyNumberFormat="1" applyFont="1" applyFill="1" applyBorder="1" applyAlignment="1">
      <alignment horizontal="center" vertical="center"/>
    </xf>
    <xf numFmtId="4" fontId="37" fillId="3" borderId="5" xfId="0" applyNumberFormat="1" applyFont="1" applyFill="1" applyBorder="1" applyAlignment="1">
      <alignment horizontal="center" vertical="center"/>
    </xf>
    <xf numFmtId="168" fontId="37" fillId="3" borderId="5" xfId="0" applyNumberFormat="1" applyFont="1" applyFill="1" applyBorder="1" applyAlignment="1">
      <alignment horizontal="center" vertical="center"/>
    </xf>
    <xf numFmtId="0" fontId="37" fillId="0" borderId="7" xfId="0" applyFont="1" applyBorder="1"/>
    <xf numFmtId="0" fontId="37" fillId="2" borderId="7" xfId="0" applyFont="1" applyFill="1" applyBorder="1" applyAlignment="1">
      <alignment vertical="top" wrapText="1"/>
    </xf>
    <xf numFmtId="0" fontId="95" fillId="0" borderId="0" xfId="0" applyFont="1" applyAlignment="1">
      <alignment vertical="center"/>
    </xf>
    <xf numFmtId="4" fontId="39" fillId="0" borderId="0" xfId="0" applyNumberFormat="1" applyFont="1"/>
    <xf numFmtId="4" fontId="41" fillId="0" borderId="0" xfId="0" applyNumberFormat="1" applyFont="1"/>
    <xf numFmtId="4" fontId="40" fillId="46" borderId="5" xfId="0" applyNumberFormat="1" applyFont="1" applyFill="1" applyBorder="1" applyAlignment="1">
      <alignment horizontal="left" vertical="center" indent="2"/>
    </xf>
    <xf numFmtId="4" fontId="36" fillId="46" borderId="5" xfId="0" applyNumberFormat="1" applyFont="1" applyFill="1" applyBorder="1" applyAlignment="1">
      <alignment horizontal="left" vertical="center"/>
    </xf>
    <xf numFmtId="1" fontId="80" fillId="3" borderId="5" xfId="0" applyNumberFormat="1" applyFont="1" applyFill="1" applyBorder="1" applyAlignment="1">
      <alignment horizontal="center" vertical="center"/>
    </xf>
    <xf numFmtId="4" fontId="36" fillId="46" borderId="5" xfId="0" applyNumberFormat="1" applyFont="1" applyFill="1" applyBorder="1" applyAlignment="1">
      <alignment horizontal="right" vertical="center"/>
    </xf>
    <xf numFmtId="169" fontId="81" fillId="3" borderId="5" xfId="0" applyNumberFormat="1" applyFont="1" applyFill="1" applyBorder="1" applyAlignment="1">
      <alignment horizontal="center" vertical="center"/>
    </xf>
    <xf numFmtId="4" fontId="81" fillId="3" borderId="5" xfId="0" applyNumberFormat="1" applyFont="1" applyFill="1" applyBorder="1" applyAlignment="1">
      <alignment horizontal="center" vertical="center"/>
    </xf>
    <xf numFmtId="0" fontId="37" fillId="2" borderId="7" xfId="0" applyFont="1" applyFill="1" applyBorder="1" applyAlignment="1">
      <alignment horizontal="center" vertical="center"/>
    </xf>
    <xf numFmtId="0" fontId="21" fillId="47" borderId="15" xfId="0" applyFont="1" applyFill="1" applyBorder="1" applyAlignment="1" applyProtection="1">
      <alignment horizontal="center" vertical="center"/>
      <protection locked="0"/>
    </xf>
    <xf numFmtId="0" fontId="92" fillId="47" borderId="15" xfId="2" applyFont="1" applyFill="1" applyBorder="1" applyAlignment="1" applyProtection="1">
      <alignment horizontal="center" vertical="center"/>
      <protection locked="0"/>
    </xf>
    <xf numFmtId="0" fontId="34" fillId="0" borderId="47" xfId="0" applyFont="1" applyBorder="1" applyAlignment="1">
      <alignment horizontal="left" vertical="center" indent="1"/>
    </xf>
    <xf numFmtId="0" fontId="41" fillId="0" borderId="7" xfId="0" applyFont="1" applyBorder="1" applyAlignment="1">
      <alignment horizontal="right" vertical="center"/>
    </xf>
    <xf numFmtId="4" fontId="40" fillId="46" borderId="13" xfId="0" applyNumberFormat="1" applyFont="1" applyFill="1" applyBorder="1" applyAlignment="1">
      <alignment horizontal="center" vertical="center" wrapText="1"/>
    </xf>
    <xf numFmtId="166" fontId="41" fillId="0" borderId="0" xfId="0" applyNumberFormat="1" applyFont="1" applyAlignment="1">
      <alignment horizontal="left" vertical="center"/>
    </xf>
    <xf numFmtId="0" fontId="23" fillId="63" borderId="3" xfId="0" applyFont="1" applyFill="1" applyBorder="1" applyAlignment="1">
      <alignment horizontal="center" vertical="center"/>
    </xf>
    <xf numFmtId="0" fontId="111" fillId="0" borderId="0" xfId="0" applyFont="1" applyAlignment="1">
      <alignment vertical="center" wrapText="1"/>
    </xf>
    <xf numFmtId="4" fontId="36" fillId="46" borderId="7" xfId="0" applyNumberFormat="1" applyFont="1" applyFill="1" applyBorder="1" applyAlignment="1">
      <alignment horizontal="center" vertical="center" wrapText="1"/>
    </xf>
    <xf numFmtId="4" fontId="36" fillId="46" borderId="7" xfId="0" applyNumberFormat="1" applyFont="1" applyFill="1" applyBorder="1" applyAlignment="1">
      <alignment horizontal="center" vertical="center"/>
    </xf>
    <xf numFmtId="4" fontId="37" fillId="3" borderId="7" xfId="0" applyNumberFormat="1" applyFont="1" applyFill="1" applyBorder="1" applyAlignment="1">
      <alignment horizontal="center" vertical="center"/>
    </xf>
    <xf numFmtId="168" fontId="37" fillId="3" borderId="7" xfId="0" applyNumberFormat="1" applyFont="1" applyFill="1" applyBorder="1" applyAlignment="1">
      <alignment horizontal="center" vertical="center"/>
    </xf>
    <xf numFmtId="4" fontId="37" fillId="2" borderId="7" xfId="0" applyNumberFormat="1" applyFont="1" applyFill="1" applyBorder="1" applyAlignment="1">
      <alignment vertical="center"/>
    </xf>
    <xf numFmtId="0" fontId="23" fillId="0" borderId="0" xfId="0" applyFont="1" applyAlignment="1">
      <alignment vertical="center"/>
    </xf>
    <xf numFmtId="0" fontId="27" fillId="0" borderId="0" xfId="0" applyFont="1" applyAlignment="1">
      <alignment vertical="center"/>
    </xf>
    <xf numFmtId="0" fontId="91" fillId="0" borderId="0" xfId="0" applyFont="1" applyAlignment="1">
      <alignment vertical="center"/>
    </xf>
    <xf numFmtId="0" fontId="28" fillId="0" borderId="0" xfId="0" applyFont="1" applyAlignment="1">
      <alignment vertical="center"/>
    </xf>
    <xf numFmtId="0" fontId="29"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center"/>
    </xf>
    <xf numFmtId="0" fontId="59" fillId="0" borderId="0" xfId="0" applyFont="1" applyAlignment="1">
      <alignment horizontal="left" vertical="center"/>
    </xf>
    <xf numFmtId="0" fontId="20" fillId="0" borderId="0" xfId="0" applyFont="1"/>
    <xf numFmtId="166" fontId="21" fillId="0" borderId="0" xfId="0" applyNumberFormat="1" applyFont="1" applyAlignment="1">
      <alignment horizontal="left" vertical="center"/>
    </xf>
    <xf numFmtId="0" fontId="59" fillId="0" borderId="0" xfId="0" applyFont="1" applyAlignment="1">
      <alignment horizontal="left" vertical="center" wrapText="1"/>
    </xf>
    <xf numFmtId="0" fontId="23" fillId="46" borderId="7" xfId="0" applyFont="1" applyFill="1" applyBorder="1" applyAlignment="1">
      <alignment vertical="center"/>
    </xf>
    <xf numFmtId="0" fontId="55" fillId="0" borderId="7" xfId="0" applyFont="1" applyBorder="1" applyAlignment="1">
      <alignment horizontal="left" vertical="center" wrapText="1"/>
    </xf>
    <xf numFmtId="0" fontId="43" fillId="0" borderId="0" xfId="0" applyFont="1"/>
    <xf numFmtId="0" fontId="101" fillId="0" borderId="47" xfId="0" applyFont="1" applyBorder="1" applyAlignment="1">
      <alignment vertical="center"/>
    </xf>
    <xf numFmtId="0" fontId="37" fillId="0" borderId="47" xfId="0" applyFont="1" applyBorder="1"/>
    <xf numFmtId="0" fontId="30" fillId="2" borderId="7" xfId="0" applyFont="1" applyFill="1" applyBorder="1" applyAlignment="1">
      <alignment horizontal="center" vertical="center"/>
    </xf>
    <xf numFmtId="0" fontId="98" fillId="0" borderId="0" xfId="0" applyFont="1"/>
    <xf numFmtId="169" fontId="30" fillId="41" borderId="39" xfId="0" applyNumberFormat="1" applyFont="1" applyFill="1" applyBorder="1" applyAlignment="1">
      <alignment horizontal="center" vertical="center" wrapText="1"/>
    </xf>
    <xf numFmtId="169" fontId="30" fillId="41" borderId="44" xfId="0" applyNumberFormat="1" applyFont="1" applyFill="1" applyBorder="1" applyAlignment="1">
      <alignment horizontal="center" vertical="center" wrapText="1"/>
    </xf>
    <xf numFmtId="169" fontId="30" fillId="41" borderId="40" xfId="0" applyNumberFormat="1" applyFont="1" applyFill="1" applyBorder="1" applyAlignment="1">
      <alignment horizontal="center" vertical="center" wrapText="1"/>
    </xf>
    <xf numFmtId="4" fontId="30" fillId="53" borderId="45" xfId="0" applyNumberFormat="1" applyFont="1" applyFill="1" applyBorder="1" applyAlignment="1">
      <alignment horizontal="center" vertical="center" wrapText="1"/>
    </xf>
    <xf numFmtId="169" fontId="30" fillId="41" borderId="51" xfId="0" applyNumberFormat="1" applyFont="1" applyFill="1" applyBorder="1" applyAlignment="1">
      <alignment horizontal="center" vertical="center" wrapText="1"/>
    </xf>
    <xf numFmtId="168" fontId="30" fillId="41" borderId="40" xfId="0" applyNumberFormat="1" applyFont="1" applyFill="1" applyBorder="1" applyAlignment="1">
      <alignment horizontal="center" vertical="center" wrapText="1"/>
    </xf>
    <xf numFmtId="4" fontId="30" fillId="41" borderId="40" xfId="0" applyNumberFormat="1" applyFont="1" applyFill="1" applyBorder="1" applyAlignment="1">
      <alignment horizontal="center" vertical="center" wrapText="1"/>
    </xf>
    <xf numFmtId="168" fontId="30" fillId="41" borderId="41" xfId="0" applyNumberFormat="1" applyFont="1" applyFill="1" applyBorder="1" applyAlignment="1">
      <alignment horizontal="center" vertical="center" wrapText="1"/>
    </xf>
    <xf numFmtId="3" fontId="100" fillId="46" borderId="9" xfId="0" applyNumberFormat="1" applyFont="1" applyFill="1" applyBorder="1" applyAlignment="1">
      <alignment horizontal="centerContinuous" vertical="center"/>
    </xf>
    <xf numFmtId="3" fontId="26" fillId="46" borderId="42" xfId="0" applyNumberFormat="1" applyFont="1" applyFill="1" applyBorder="1" applyAlignment="1">
      <alignment horizontal="centerContinuous" vertical="center"/>
    </xf>
    <xf numFmtId="3" fontId="26" fillId="46" borderId="43" xfId="0" applyNumberFormat="1" applyFont="1" applyFill="1" applyBorder="1" applyAlignment="1">
      <alignment horizontal="centerContinuous" vertical="center"/>
    </xf>
    <xf numFmtId="0" fontId="43" fillId="0" borderId="8" xfId="0" applyFont="1" applyBorder="1"/>
    <xf numFmtId="0" fontId="0" fillId="0" borderId="48" xfId="0" applyBorder="1"/>
    <xf numFmtId="0" fontId="40" fillId="46" borderId="42" xfId="0" applyFont="1" applyFill="1" applyBorder="1" applyAlignment="1">
      <alignment horizontal="centerContinuous" wrapText="1"/>
    </xf>
    <xf numFmtId="0" fontId="25" fillId="45" borderId="42" xfId="0" applyFont="1" applyFill="1" applyBorder="1" applyAlignment="1">
      <alignment horizontal="centerContinuous"/>
    </xf>
    <xf numFmtId="0" fontId="40" fillId="46" borderId="43" xfId="0" applyFont="1" applyFill="1" applyBorder="1" applyAlignment="1">
      <alignment horizontal="centerContinuous" wrapText="1"/>
    </xf>
    <xf numFmtId="0" fontId="43" fillId="0" borderId="50" xfId="0" applyFont="1" applyBorder="1"/>
    <xf numFmtId="0" fontId="44" fillId="46" borderId="13" xfId="0" applyFont="1" applyFill="1" applyBorder="1" applyAlignment="1">
      <alignment horizontal="left" vertical="center" wrapText="1" indent="1"/>
    </xf>
    <xf numFmtId="3" fontId="40" fillId="50" borderId="43" xfId="0" applyNumberFormat="1" applyFont="1" applyFill="1" applyBorder="1" applyAlignment="1">
      <alignment horizontal="center" vertical="center" wrapText="1"/>
    </xf>
    <xf numFmtId="3" fontId="40" fillId="50" borderId="10" xfId="0" applyNumberFormat="1" applyFont="1" applyFill="1" applyBorder="1" applyAlignment="1">
      <alignment horizontal="center" vertical="center" wrapText="1"/>
    </xf>
    <xf numFmtId="3" fontId="40" fillId="50" borderId="9" xfId="0" applyNumberFormat="1" applyFont="1" applyFill="1" applyBorder="1" applyAlignment="1">
      <alignment horizontal="center" vertical="center" wrapText="1"/>
    </xf>
    <xf numFmtId="3" fontId="40" fillId="46" borderId="49" xfId="0" applyNumberFormat="1" applyFont="1" applyFill="1" applyBorder="1" applyAlignment="1">
      <alignment horizontal="center" vertical="center" wrapText="1"/>
    </xf>
    <xf numFmtId="0" fontId="37" fillId="0" borderId="50" xfId="0" applyFont="1" applyBorder="1" applyAlignment="1">
      <alignment vertical="center"/>
    </xf>
    <xf numFmtId="0" fontId="37" fillId="0" borderId="50" xfId="0" applyFont="1" applyBorder="1"/>
    <xf numFmtId="0" fontId="37" fillId="0" borderId="50" xfId="0" applyFont="1" applyBorder="1" applyAlignment="1">
      <alignment horizontal="left" vertical="center"/>
    </xf>
    <xf numFmtId="169" fontId="21" fillId="51" borderId="9" xfId="0" applyNumberFormat="1" applyFont="1" applyFill="1" applyBorder="1" applyAlignment="1">
      <alignment horizontal="center" vertical="center" wrapText="1"/>
    </xf>
    <xf numFmtId="168" fontId="21" fillId="51" borderId="10" xfId="0" applyNumberFormat="1" applyFont="1" applyFill="1" applyBorder="1" applyAlignment="1">
      <alignment horizontal="center" vertical="center" wrapText="1"/>
    </xf>
    <xf numFmtId="4" fontId="21" fillId="51" borderId="10" xfId="0" applyNumberFormat="1" applyFont="1" applyFill="1" applyBorder="1" applyAlignment="1">
      <alignment horizontal="center" vertical="center" wrapText="1"/>
    </xf>
    <xf numFmtId="0" fontId="21" fillId="0" borderId="50" xfId="0" applyFont="1" applyBorder="1"/>
    <xf numFmtId="174" fontId="103" fillId="49" borderId="15" xfId="0" applyNumberFormat="1" applyFont="1" applyFill="1" applyBorder="1" applyAlignment="1" applyProtection="1">
      <alignment vertical="center"/>
      <protection locked="0"/>
    </xf>
    <xf numFmtId="0" fontId="92" fillId="42" borderId="15" xfId="2" applyFont="1" applyFill="1" applyBorder="1" applyAlignment="1" applyProtection="1">
      <alignment horizontal="left" vertical="center" indent="6"/>
      <protection locked="0"/>
    </xf>
    <xf numFmtId="0" fontId="30" fillId="0" borderId="7" xfId="0" applyFont="1" applyBorder="1" applyAlignment="1">
      <alignment horizontal="right"/>
    </xf>
    <xf numFmtId="0" fontId="99" fillId="64" borderId="7" xfId="0" applyFont="1" applyFill="1" applyBorder="1"/>
    <xf numFmtId="9" fontId="118" fillId="0" borderId="15" xfId="0" applyNumberFormat="1" applyFont="1" applyBorder="1" applyAlignment="1">
      <alignment horizontal="center"/>
    </xf>
    <xf numFmtId="176" fontId="30" fillId="0" borderId="7" xfId="0" applyNumberFormat="1" applyFont="1" applyBorder="1" applyAlignment="1">
      <alignment horizontal="center"/>
    </xf>
    <xf numFmtId="169" fontId="37" fillId="52" borderId="43" xfId="0" applyNumberFormat="1" applyFont="1" applyFill="1" applyBorder="1" applyAlignment="1" applyProtection="1">
      <alignment horizontal="center" vertical="center" wrapText="1"/>
      <protection locked="0"/>
    </xf>
    <xf numFmtId="169" fontId="21" fillId="51" borderId="10" xfId="0" applyNumberFormat="1" applyFont="1" applyFill="1" applyBorder="1" applyAlignment="1">
      <alignment horizontal="center" vertical="center" wrapText="1"/>
    </xf>
    <xf numFmtId="169" fontId="37" fillId="52" borderId="49" xfId="0" applyNumberFormat="1" applyFont="1" applyFill="1" applyBorder="1" applyAlignment="1" applyProtection="1">
      <alignment horizontal="center" vertical="center" wrapText="1"/>
      <protection locked="0"/>
    </xf>
    <xf numFmtId="169" fontId="21" fillId="51" borderId="49" xfId="0" applyNumberFormat="1" applyFont="1" applyFill="1" applyBorder="1" applyAlignment="1">
      <alignment horizontal="center" vertical="center" wrapText="1"/>
    </xf>
    <xf numFmtId="4" fontId="21" fillId="51" borderId="9" xfId="0" applyNumberFormat="1" applyFont="1" applyFill="1" applyBorder="1" applyAlignment="1">
      <alignment horizontal="center" vertical="center" wrapText="1"/>
    </xf>
    <xf numFmtId="0" fontId="119" fillId="0" borderId="4" xfId="0" applyFont="1" applyBorder="1" applyAlignment="1">
      <alignment vertical="center"/>
    </xf>
    <xf numFmtId="169" fontId="0" fillId="0" borderId="0" xfId="0" applyNumberFormat="1"/>
    <xf numFmtId="0" fontId="30" fillId="36" borderId="15" xfId="0" applyFont="1" applyFill="1" applyBorder="1"/>
    <xf numFmtId="0" fontId="85" fillId="55" borderId="15" xfId="0" applyFont="1" applyFill="1" applyBorder="1" applyAlignment="1">
      <alignment horizontal="center" vertical="center"/>
    </xf>
    <xf numFmtId="0" fontId="30" fillId="0" borderId="15" xfId="0" applyFont="1" applyBorder="1"/>
    <xf numFmtId="0" fontId="45" fillId="0" borderId="15" xfId="0" applyFont="1" applyBorder="1" applyAlignment="1">
      <alignment horizontal="right" vertical="center" indent="1"/>
    </xf>
    <xf numFmtId="4" fontId="51" fillId="0" borderId="15" xfId="0" applyNumberFormat="1" applyFont="1" applyBorder="1" applyAlignment="1">
      <alignment horizontal="center" vertical="center"/>
    </xf>
    <xf numFmtId="4" fontId="52" fillId="43" borderId="15" xfId="0" applyNumberFormat="1" applyFont="1" applyFill="1" applyBorder="1" applyAlignment="1">
      <alignment horizontal="center" vertical="center"/>
    </xf>
    <xf numFmtId="0" fontId="45" fillId="0" borderId="15" xfId="0" applyFont="1" applyBorder="1" applyAlignment="1">
      <alignment horizontal="right"/>
    </xf>
    <xf numFmtId="174" fontId="103" fillId="49" borderId="23" xfId="0" applyNumberFormat="1" applyFont="1" applyFill="1" applyBorder="1" applyAlignment="1" applyProtection="1">
      <alignment vertical="center"/>
      <protection locked="0"/>
    </xf>
    <xf numFmtId="2" fontId="30" fillId="0" borderId="7" xfId="0" applyNumberFormat="1" applyFont="1" applyBorder="1"/>
    <xf numFmtId="168" fontId="30" fillId="0" borderId="15" xfId="10" applyNumberFormat="1" applyFont="1" applyBorder="1" applyAlignment="1">
      <alignment horizontal="center"/>
    </xf>
    <xf numFmtId="0" fontId="99" fillId="0" borderId="7" xfId="0" applyFont="1" applyBorder="1"/>
    <xf numFmtId="4" fontId="52" fillId="5" borderId="15" xfId="0" applyNumberFormat="1" applyFont="1" applyFill="1" applyBorder="1" applyAlignment="1">
      <alignment horizontal="center" vertical="center"/>
    </xf>
    <xf numFmtId="168" fontId="52" fillId="0" borderId="15" xfId="0" applyNumberFormat="1" applyFont="1" applyBorder="1" applyAlignment="1">
      <alignment horizontal="center"/>
    </xf>
    <xf numFmtId="0" fontId="34" fillId="0" borderId="0" xfId="0" applyFont="1" applyAlignment="1">
      <alignment horizontal="left" vertical="center" indent="2"/>
    </xf>
    <xf numFmtId="0" fontId="15" fillId="5" borderId="22" xfId="0" applyFont="1" applyFill="1" applyBorder="1" applyAlignment="1">
      <alignment horizontal="left" vertical="top" wrapText="1"/>
    </xf>
    <xf numFmtId="0" fontId="15" fillId="5" borderId="32" xfId="0" applyFont="1" applyFill="1" applyBorder="1" applyAlignment="1">
      <alignment horizontal="left" vertical="top" wrapText="1"/>
    </xf>
    <xf numFmtId="0" fontId="15" fillId="5" borderId="32" xfId="0" applyFont="1" applyFill="1" applyBorder="1" applyAlignment="1">
      <alignment horizontal="left" vertical="top"/>
    </xf>
    <xf numFmtId="0" fontId="15" fillId="5" borderId="23" xfId="0" quotePrefix="1" applyFont="1" applyFill="1" applyBorder="1" applyAlignment="1">
      <alignment horizontal="left" vertical="top" wrapText="1"/>
    </xf>
    <xf numFmtId="0" fontId="15" fillId="0" borderId="0" xfId="0" applyFont="1"/>
    <xf numFmtId="0" fontId="15" fillId="0" borderId="0" xfId="0" applyFont="1" applyAlignment="1">
      <alignment horizontal="right" indent="1"/>
    </xf>
    <xf numFmtId="0" fontId="15" fillId="0" borderId="7" xfId="2" applyFont="1"/>
    <xf numFmtId="0" fontId="15" fillId="0" borderId="7" xfId="2" applyFont="1" applyAlignment="1">
      <alignment horizontal="right"/>
    </xf>
    <xf numFmtId="0" fontId="15" fillId="34" borderId="16" xfId="2" applyFont="1" applyFill="1" applyBorder="1" applyAlignment="1">
      <alignment horizontal="right"/>
    </xf>
    <xf numFmtId="0" fontId="15" fillId="34" borderId="17" xfId="2" applyFont="1" applyFill="1" applyBorder="1"/>
    <xf numFmtId="0" fontId="15" fillId="34" borderId="18" xfId="2" applyFont="1" applyFill="1" applyBorder="1"/>
    <xf numFmtId="0" fontId="15" fillId="34" borderId="24" xfId="2" applyFont="1" applyFill="1" applyBorder="1" applyAlignment="1">
      <alignment horizontal="right"/>
    </xf>
    <xf numFmtId="0" fontId="15" fillId="34" borderId="7" xfId="2" applyFont="1" applyFill="1"/>
    <xf numFmtId="0" fontId="15" fillId="34" borderId="25" xfId="2" applyFont="1" applyFill="1" applyBorder="1"/>
    <xf numFmtId="0" fontId="15" fillId="34" borderId="19" xfId="2" applyFont="1" applyFill="1" applyBorder="1" applyAlignment="1">
      <alignment horizontal="right"/>
    </xf>
    <xf numFmtId="0" fontId="15" fillId="34" borderId="20" xfId="2" applyFont="1" applyFill="1" applyBorder="1"/>
    <xf numFmtId="0" fontId="15" fillId="34" borderId="21" xfId="2" applyFont="1" applyFill="1" applyBorder="1"/>
    <xf numFmtId="0" fontId="15" fillId="0" borderId="7" xfId="2" applyFont="1" applyAlignment="1">
      <alignment vertical="center" wrapText="1"/>
    </xf>
    <xf numFmtId="0" fontId="15" fillId="8" borderId="7" xfId="2" applyFont="1" applyFill="1" applyAlignment="1">
      <alignment horizontal="center" vertical="center" wrapText="1"/>
    </xf>
    <xf numFmtId="0" fontId="15" fillId="0" borderId="7" xfId="2" applyFont="1" applyAlignment="1">
      <alignment vertical="center"/>
    </xf>
    <xf numFmtId="0" fontId="15" fillId="0" borderId="7" xfId="2" applyFont="1" applyAlignment="1">
      <alignment horizontal="center" vertical="center"/>
    </xf>
    <xf numFmtId="3" fontId="15" fillId="8" borderId="7" xfId="2" applyNumberFormat="1" applyFont="1" applyFill="1" applyAlignment="1">
      <alignment horizontal="center" vertical="center"/>
    </xf>
    <xf numFmtId="0" fontId="15" fillId="8" borderId="7" xfId="2" applyFont="1" applyFill="1" applyAlignment="1">
      <alignment horizontal="center" vertical="center"/>
    </xf>
    <xf numFmtId="171" fontId="15" fillId="8" borderId="7" xfId="2" applyNumberFormat="1" applyFont="1" applyFill="1" applyAlignment="1">
      <alignment horizontal="center" vertical="center"/>
    </xf>
    <xf numFmtId="0" fontId="15" fillId="0" borderId="15" xfId="2" quotePrefix="1" applyFont="1" applyBorder="1" applyAlignment="1">
      <alignment horizontal="center"/>
    </xf>
    <xf numFmtId="0" fontId="15" fillId="0" borderId="7" xfId="2" applyFont="1" applyAlignment="1">
      <alignment horizontal="center"/>
    </xf>
    <xf numFmtId="0" fontId="15" fillId="8" borderId="15" xfId="2" applyFont="1" applyFill="1" applyBorder="1" applyAlignment="1">
      <alignment horizontal="center"/>
    </xf>
    <xf numFmtId="0" fontId="15" fillId="0" borderId="15" xfId="2" applyFont="1" applyBorder="1"/>
    <xf numFmtId="1" fontId="15" fillId="0" borderId="29" xfId="0" applyNumberFormat="1" applyFont="1" applyBorder="1" applyAlignment="1">
      <alignment horizontal="center"/>
    </xf>
    <xf numFmtId="0" fontId="15" fillId="0" borderId="18" xfId="2" applyFont="1" applyBorder="1"/>
    <xf numFmtId="0" fontId="15" fillId="0" borderId="30" xfId="0" applyFont="1" applyBorder="1" applyAlignment="1">
      <alignment horizontal="center"/>
    </xf>
    <xf numFmtId="0" fontId="15" fillId="0" borderId="17" xfId="2" applyFont="1" applyBorder="1" applyAlignment="1">
      <alignment horizontal="right"/>
    </xf>
    <xf numFmtId="0" fontId="15" fillId="0" borderId="31" xfId="0" applyFont="1" applyBorder="1" applyAlignment="1">
      <alignment horizontal="center"/>
    </xf>
    <xf numFmtId="0" fontId="15" fillId="0" borderId="20" xfId="2" applyFont="1" applyBorder="1" applyAlignment="1">
      <alignment horizontal="right"/>
    </xf>
    <xf numFmtId="0" fontId="15" fillId="0" borderId="21" xfId="2" applyFont="1" applyBorder="1"/>
    <xf numFmtId="0" fontId="15" fillId="0" borderId="18" xfId="2" applyFont="1" applyBorder="1" applyAlignment="1">
      <alignment horizontal="right"/>
    </xf>
    <xf numFmtId="0" fontId="15" fillId="0" borderId="25" xfId="2" applyFont="1" applyBorder="1" applyAlignment="1">
      <alignment horizontal="right"/>
    </xf>
    <xf numFmtId="0" fontId="15" fillId="0" borderId="21" xfId="2" applyFont="1" applyBorder="1" applyAlignment="1">
      <alignment horizontal="right"/>
    </xf>
    <xf numFmtId="0" fontId="15" fillId="59" borderId="27" xfId="7" applyFont="1" applyFill="1" applyBorder="1" applyAlignment="1">
      <alignment horizontal="right" vertical="center" wrapText="1"/>
    </xf>
    <xf numFmtId="0" fontId="15" fillId="59" borderId="27" xfId="7" applyFont="1" applyFill="1" applyBorder="1" applyAlignment="1">
      <alignment horizontal="center" vertical="center" wrapText="1"/>
    </xf>
    <xf numFmtId="0" fontId="15" fillId="60" borderId="27" xfId="7" applyFont="1" applyFill="1" applyBorder="1" applyAlignment="1">
      <alignment horizontal="right" vertical="center" wrapText="1"/>
    </xf>
    <xf numFmtId="0" fontId="15" fillId="60" borderId="27" xfId="7" applyFont="1" applyFill="1" applyBorder="1" applyAlignment="1">
      <alignment horizontal="center" vertical="center" wrapText="1"/>
    </xf>
    <xf numFmtId="0" fontId="15" fillId="29" borderId="15" xfId="7" applyFont="1" applyFill="1" applyBorder="1" applyAlignment="1">
      <alignment horizontal="right" vertical="center" wrapText="1"/>
    </xf>
    <xf numFmtId="0" fontId="15" fillId="26" borderId="15" xfId="7" applyFont="1" applyFill="1" applyBorder="1" applyAlignment="1">
      <alignment horizontal="right" vertical="center" wrapText="1"/>
    </xf>
    <xf numFmtId="0" fontId="14" fillId="8" borderId="7" xfId="6" applyFont="1" applyFill="1" applyAlignment="1">
      <alignment horizontal="right"/>
    </xf>
    <xf numFmtId="169" fontId="18" fillId="8" borderId="7" xfId="6" applyNumberFormat="1" applyFill="1"/>
    <xf numFmtId="0" fontId="14" fillId="0" borderId="7" xfId="2" applyFont="1" applyAlignment="1">
      <alignment vertical="center" wrapText="1"/>
    </xf>
    <xf numFmtId="4" fontId="15" fillId="8" borderId="7" xfId="2" applyNumberFormat="1" applyFont="1" applyFill="1" applyAlignment="1">
      <alignment horizontal="center" vertical="center"/>
    </xf>
    <xf numFmtId="3" fontId="15" fillId="8" borderId="7" xfId="2" applyNumberFormat="1" applyFont="1" applyFill="1" applyAlignment="1">
      <alignment horizontal="center" vertical="center" wrapText="1"/>
    </xf>
    <xf numFmtId="3" fontId="40" fillId="50" borderId="66" xfId="0" applyNumberFormat="1" applyFont="1" applyFill="1" applyBorder="1" applyAlignment="1">
      <alignment horizontal="center" vertical="center" wrapText="1"/>
    </xf>
    <xf numFmtId="0" fontId="40" fillId="46" borderId="42" xfId="0" applyFont="1" applyFill="1" applyBorder="1" applyAlignment="1">
      <alignment horizontal="center" wrapText="1"/>
    </xf>
    <xf numFmtId="174" fontId="87" fillId="0" borderId="0" xfId="0" applyNumberFormat="1" applyFont="1"/>
    <xf numFmtId="9" fontId="0" fillId="0" borderId="7" xfId="4" applyFont="1" applyFill="1"/>
    <xf numFmtId="9" fontId="0" fillId="0" borderId="7" xfId="4" applyFont="1" applyFill="1" applyBorder="1"/>
    <xf numFmtId="9" fontId="66" fillId="0" borderId="7" xfId="4" applyFont="1" applyFill="1" applyBorder="1" applyAlignment="1">
      <alignment horizontal="center" wrapText="1"/>
    </xf>
    <xf numFmtId="9" fontId="65" fillId="0" borderId="7" xfId="4" applyFont="1" applyFill="1" applyBorder="1" applyAlignment="1">
      <alignment horizontal="center" wrapText="1"/>
    </xf>
    <xf numFmtId="1" fontId="86" fillId="0" borderId="7" xfId="4" applyNumberFormat="1" applyFont="1" applyFill="1" applyBorder="1" applyAlignment="1">
      <alignment horizontal="center"/>
    </xf>
    <xf numFmtId="3" fontId="20" fillId="0" borderId="63" xfId="2" applyNumberFormat="1" applyBorder="1" applyAlignment="1">
      <alignment horizontal="center"/>
    </xf>
    <xf numFmtId="3" fontId="20" fillId="0" borderId="61" xfId="2" applyNumberFormat="1" applyBorder="1" applyAlignment="1">
      <alignment horizontal="center"/>
    </xf>
    <xf numFmtId="2" fontId="20" fillId="0" borderId="21" xfId="2" applyNumberFormat="1" applyBorder="1" applyAlignment="1">
      <alignment horizontal="center"/>
    </xf>
    <xf numFmtId="2" fontId="20" fillId="0" borderId="23" xfId="2" applyNumberFormat="1" applyBorder="1" applyAlignment="1">
      <alignment horizontal="center"/>
    </xf>
    <xf numFmtId="2" fontId="20" fillId="0" borderId="68" xfId="2" applyNumberFormat="1" applyBorder="1" applyAlignment="1">
      <alignment horizontal="center"/>
    </xf>
    <xf numFmtId="0" fontId="58" fillId="0" borderId="19" xfId="2" applyFont="1" applyBorder="1"/>
    <xf numFmtId="0" fontId="58" fillId="0" borderId="22" xfId="2" applyFont="1" applyBorder="1"/>
    <xf numFmtId="0" fontId="11" fillId="59" borderId="27" xfId="7" applyFont="1" applyFill="1" applyBorder="1" applyAlignment="1">
      <alignment horizontal="right" vertical="center" wrapText="1"/>
    </xf>
    <xf numFmtId="0" fontId="11" fillId="60" borderId="27" xfId="7" applyFont="1" applyFill="1" applyBorder="1" applyAlignment="1">
      <alignment horizontal="right" vertical="center" wrapText="1"/>
    </xf>
    <xf numFmtId="0" fontId="120" fillId="45" borderId="72" xfId="0" applyFont="1" applyFill="1" applyBorder="1" applyAlignment="1">
      <alignment horizontal="centerContinuous" vertical="center"/>
    </xf>
    <xf numFmtId="3" fontId="40" fillId="50" borderId="73" xfId="0" applyNumberFormat="1" applyFont="1" applyFill="1" applyBorder="1" applyAlignment="1">
      <alignment horizontal="center" vertical="center" wrapText="1"/>
    </xf>
    <xf numFmtId="4" fontId="37" fillId="52" borderId="73" xfId="0" applyNumberFormat="1" applyFont="1" applyFill="1" applyBorder="1" applyAlignment="1" applyProtection="1">
      <alignment horizontal="center" vertical="center" wrapText="1"/>
      <protection locked="0"/>
    </xf>
    <xf numFmtId="0" fontId="10" fillId="0" borderId="0" xfId="0" applyFont="1"/>
    <xf numFmtId="4" fontId="37" fillId="65" borderId="10" xfId="0" applyNumberFormat="1" applyFont="1" applyFill="1" applyBorder="1" applyAlignment="1" applyProtection="1">
      <alignment horizontal="center" vertical="center" wrapText="1"/>
      <protection locked="0"/>
    </xf>
    <xf numFmtId="0" fontId="0" fillId="66" borderId="0" xfId="0" applyFill="1"/>
    <xf numFmtId="0" fontId="15" fillId="0" borderId="16" xfId="2" applyFont="1" applyBorder="1"/>
    <xf numFmtId="0" fontId="93" fillId="49" borderId="15" xfId="0" applyFont="1" applyFill="1" applyBorder="1" applyAlignment="1">
      <alignment horizontal="left" vertical="center" indent="1"/>
    </xf>
    <xf numFmtId="0" fontId="9" fillId="0" borderId="7" xfId="2" applyFont="1" applyAlignment="1">
      <alignment horizontal="center"/>
    </xf>
    <xf numFmtId="0" fontId="121" fillId="54" borderId="7" xfId="2" applyFont="1" applyFill="1"/>
    <xf numFmtId="0" fontId="122" fillId="54" borderId="7" xfId="2" applyFont="1" applyFill="1"/>
    <xf numFmtId="0" fontId="107" fillId="0" borderId="7" xfId="2" applyFont="1"/>
    <xf numFmtId="0" fontId="70" fillId="0" borderId="16" xfId="2" applyFont="1" applyBorder="1"/>
    <xf numFmtId="0" fontId="70" fillId="0" borderId="18" xfId="2" applyFont="1" applyBorder="1"/>
    <xf numFmtId="0" fontId="70" fillId="0" borderId="16" xfId="2" applyFont="1" applyBorder="1" applyAlignment="1">
      <alignment horizontal="center"/>
    </xf>
    <xf numFmtId="0" fontId="70" fillId="0" borderId="18" xfId="2" applyFont="1" applyBorder="1" applyAlignment="1">
      <alignment horizontal="left" indent="1"/>
    </xf>
    <xf numFmtId="0" fontId="70" fillId="0" borderId="24" xfId="2" applyFont="1" applyBorder="1"/>
    <xf numFmtId="0" fontId="70" fillId="0" borderId="25" xfId="2" applyFont="1" applyBorder="1"/>
    <xf numFmtId="0" fontId="70" fillId="0" borderId="25" xfId="2" applyFont="1" applyBorder="1" applyAlignment="1">
      <alignment horizontal="center"/>
    </xf>
    <xf numFmtId="0" fontId="70" fillId="0" borderId="25" xfId="2" applyFont="1" applyBorder="1" applyAlignment="1">
      <alignment horizontal="left" indent="1"/>
    </xf>
    <xf numFmtId="0" fontId="70" fillId="0" borderId="19" xfId="2" applyFont="1" applyBorder="1"/>
    <xf numFmtId="0" fontId="70" fillId="0" borderId="21" xfId="2" applyFont="1" applyBorder="1" applyAlignment="1">
      <alignment horizontal="center"/>
    </xf>
    <xf numFmtId="0" fontId="70" fillId="0" borderId="21" xfId="2" applyFont="1" applyBorder="1" applyAlignment="1">
      <alignment horizontal="left" indent="1"/>
    </xf>
    <xf numFmtId="0" fontId="70" fillId="0" borderId="22" xfId="2" applyFont="1" applyBorder="1"/>
    <xf numFmtId="0" fontId="70" fillId="0" borderId="23" xfId="2" applyFont="1" applyBorder="1" applyAlignment="1">
      <alignment horizontal="center"/>
    </xf>
    <xf numFmtId="0" fontId="37" fillId="47" borderId="22" xfId="2" applyFont="1" applyFill="1" applyBorder="1" applyAlignment="1">
      <alignment horizontal="center" vertical="center"/>
    </xf>
    <xf numFmtId="0" fontId="37" fillId="47" borderId="23" xfId="0" applyFont="1" applyFill="1" applyBorder="1" applyAlignment="1">
      <alignment horizontal="center" vertical="center"/>
    </xf>
    <xf numFmtId="0" fontId="8" fillId="0" borderId="22" xfId="0" applyFont="1" applyBorder="1"/>
    <xf numFmtId="0" fontId="0" fillId="0" borderId="32" xfId="0" applyBorder="1"/>
    <xf numFmtId="0" fontId="0" fillId="0" borderId="21" xfId="0" applyBorder="1"/>
    <xf numFmtId="0" fontId="8" fillId="0" borderId="7" xfId="2" quotePrefix="1" applyFont="1"/>
    <xf numFmtId="0" fontId="123" fillId="0" borderId="7" xfId="2" applyFont="1"/>
    <xf numFmtId="0" fontId="20" fillId="0" borderId="21" xfId="2" applyBorder="1"/>
    <xf numFmtId="0" fontId="7" fillId="0" borderId="7" xfId="2" quotePrefix="1" applyFont="1"/>
    <xf numFmtId="0" fontId="20" fillId="47" borderId="16" xfId="2" applyFill="1" applyBorder="1"/>
    <xf numFmtId="0" fontId="20" fillId="47" borderId="17" xfId="2" applyFill="1" applyBorder="1" applyAlignment="1">
      <alignment horizontal="right"/>
    </xf>
    <xf numFmtId="0" fontId="20" fillId="47" borderId="18" xfId="2" applyFill="1" applyBorder="1" applyAlignment="1">
      <alignment horizontal="center"/>
    </xf>
    <xf numFmtId="0" fontId="20" fillId="47" borderId="7" xfId="2" applyFill="1"/>
    <xf numFmtId="0" fontId="20" fillId="47" borderId="17" xfId="2" applyFill="1" applyBorder="1"/>
    <xf numFmtId="0" fontId="20" fillId="47" borderId="24" xfId="2" applyFill="1" applyBorder="1"/>
    <xf numFmtId="0" fontId="20" fillId="47" borderId="7" xfId="2" applyFill="1" applyAlignment="1">
      <alignment horizontal="right"/>
    </xf>
    <xf numFmtId="0" fontId="20" fillId="47" borderId="25" xfId="2" applyFill="1" applyBorder="1" applyAlignment="1">
      <alignment horizontal="center"/>
    </xf>
    <xf numFmtId="0" fontId="20" fillId="47" borderId="19" xfId="2" applyFill="1" applyBorder="1"/>
    <xf numFmtId="0" fontId="20" fillId="47" borderId="20" xfId="2" applyFill="1" applyBorder="1"/>
    <xf numFmtId="0" fontId="20" fillId="47" borderId="20" xfId="2" applyFill="1" applyBorder="1" applyAlignment="1">
      <alignment horizontal="right"/>
    </xf>
    <xf numFmtId="0" fontId="20" fillId="47" borderId="21" xfId="2" applyFill="1" applyBorder="1" applyAlignment="1">
      <alignment horizontal="center"/>
    </xf>
    <xf numFmtId="0" fontId="15" fillId="0" borderId="18" xfId="2" applyFont="1" applyBorder="1" applyAlignment="1">
      <alignment horizontal="center"/>
    </xf>
    <xf numFmtId="0" fontId="15" fillId="0" borderId="21" xfId="2" applyFont="1" applyBorder="1" applyAlignment="1">
      <alignment horizontal="center"/>
    </xf>
    <xf numFmtId="0" fontId="15" fillId="0" borderId="25" xfId="2" applyFont="1" applyBorder="1" applyAlignment="1">
      <alignment horizontal="center"/>
    </xf>
    <xf numFmtId="0" fontId="7" fillId="0" borderId="7" xfId="2" applyFont="1"/>
    <xf numFmtId="0" fontId="124" fillId="8" borderId="31" xfId="2" applyFont="1" applyFill="1" applyBorder="1" applyAlignment="1" applyProtection="1">
      <alignment horizontal="center" vertical="center"/>
      <protection locked="0"/>
    </xf>
    <xf numFmtId="0" fontId="21" fillId="48" borderId="3" xfId="0" applyFont="1" applyFill="1" applyBorder="1" applyAlignment="1" applyProtection="1">
      <alignment horizontal="center" vertical="center"/>
      <protection locked="0"/>
    </xf>
    <xf numFmtId="0" fontId="23" fillId="48" borderId="1" xfId="0" applyFont="1" applyFill="1" applyBorder="1" applyAlignment="1" applyProtection="1">
      <alignment horizontal="center" vertical="center"/>
      <protection locked="0"/>
    </xf>
    <xf numFmtId="0" fontId="87" fillId="8" borderId="15" xfId="0" applyFont="1" applyFill="1" applyBorder="1" applyAlignment="1">
      <alignment horizontal="left" vertical="center" indent="1"/>
    </xf>
    <xf numFmtId="0" fontId="61" fillId="0" borderId="0" xfId="0" applyFont="1" applyAlignment="1">
      <alignment horizontal="left" vertical="center" indent="1"/>
    </xf>
    <xf numFmtId="0" fontId="70" fillId="0" borderId="30" xfId="2" applyFont="1" applyBorder="1"/>
    <xf numFmtId="0" fontId="0" fillId="0" borderId="24" xfId="0" applyBorder="1"/>
    <xf numFmtId="0" fontId="6" fillId="0" borderId="16" xfId="2" applyFont="1" applyBorder="1"/>
    <xf numFmtId="0" fontId="20" fillId="0" borderId="22" xfId="2" applyBorder="1"/>
    <xf numFmtId="0" fontId="6" fillId="0" borderId="32" xfId="2" applyFont="1" applyBorder="1" applyAlignment="1">
      <alignment horizontal="right"/>
    </xf>
    <xf numFmtId="0" fontId="6" fillId="0" borderId="23" xfId="2" quotePrefix="1" applyFont="1" applyBorder="1" applyAlignment="1">
      <alignment horizontal="center"/>
    </xf>
    <xf numFmtId="0" fontId="15" fillId="34" borderId="29" xfId="2" applyFont="1" applyFill="1" applyBorder="1" applyAlignment="1">
      <alignment horizontal="center"/>
    </xf>
    <xf numFmtId="0" fontId="19" fillId="0" borderId="16" xfId="2" applyFont="1" applyBorder="1" applyAlignment="1">
      <alignment horizontal="center"/>
    </xf>
    <xf numFmtId="0" fontId="6" fillId="0" borderId="18" xfId="2" applyFont="1" applyBorder="1" applyAlignment="1">
      <alignment horizontal="left"/>
    </xf>
    <xf numFmtId="0" fontId="19" fillId="0" borderId="24" xfId="2" applyFont="1" applyBorder="1" applyAlignment="1">
      <alignment horizontal="center"/>
    </xf>
    <xf numFmtId="0" fontId="6" fillId="0" borderId="25" xfId="2" applyFont="1" applyBorder="1" applyAlignment="1">
      <alignment horizontal="left"/>
    </xf>
    <xf numFmtId="0" fontId="6" fillId="0" borderId="19" xfId="2" applyFont="1" applyBorder="1" applyAlignment="1">
      <alignment horizontal="center"/>
    </xf>
    <xf numFmtId="0" fontId="6" fillId="0" borderId="21" xfId="2" applyFont="1" applyBorder="1" applyAlignment="1">
      <alignment horizontal="left"/>
    </xf>
    <xf numFmtId="0" fontId="15" fillId="0" borderId="29" xfId="0" applyFont="1" applyBorder="1" applyAlignment="1">
      <alignment horizontal="center"/>
    </xf>
    <xf numFmtId="0" fontId="5" fillId="0" borderId="19" xfId="2" applyFont="1" applyBorder="1"/>
    <xf numFmtId="0" fontId="63" fillId="0" borderId="29" xfId="0" applyFont="1" applyBorder="1" applyAlignment="1">
      <alignment horizontal="center"/>
    </xf>
    <xf numFmtId="1" fontId="15" fillId="0" borderId="30" xfId="0" applyNumberFormat="1" applyFont="1" applyBorder="1" applyAlignment="1">
      <alignment horizontal="center"/>
    </xf>
    <xf numFmtId="0" fontId="21" fillId="0" borderId="0" xfId="0" applyFont="1" applyAlignment="1">
      <alignment horizontal="center" wrapText="1"/>
    </xf>
    <xf numFmtId="0" fontId="58" fillId="0" borderId="0" xfId="0" applyFont="1"/>
    <xf numFmtId="0" fontId="4" fillId="0" borderId="0" xfId="0" applyFont="1"/>
    <xf numFmtId="0" fontId="4" fillId="0" borderId="7" xfId="2" applyFont="1"/>
    <xf numFmtId="0" fontId="4" fillId="8" borderId="29" xfId="0" applyFont="1" applyFill="1" applyBorder="1"/>
    <xf numFmtId="0" fontId="4" fillId="8" borderId="30" xfId="0" applyFont="1" applyFill="1" applyBorder="1"/>
    <xf numFmtId="0" fontId="4" fillId="8" borderId="31" xfId="0" applyFont="1" applyFill="1" applyBorder="1"/>
    <xf numFmtId="0" fontId="70" fillId="0" borderId="0" xfId="0" applyFont="1"/>
    <xf numFmtId="0" fontId="4" fillId="0" borderId="20" xfId="0" applyFont="1" applyBorder="1"/>
    <xf numFmtId="0" fontId="4" fillId="0" borderId="17" xfId="0" applyFont="1" applyBorder="1"/>
    <xf numFmtId="0" fontId="70" fillId="0" borderId="7" xfId="0" applyFont="1" applyBorder="1"/>
    <xf numFmtId="0" fontId="4" fillId="0" borderId="0" xfId="0" applyFont="1" applyAlignment="1">
      <alignment horizontal="left" indent="1"/>
    </xf>
    <xf numFmtId="0" fontId="4" fillId="0" borderId="17" xfId="0" applyFont="1" applyBorder="1" applyAlignment="1">
      <alignment horizontal="left" indent="1"/>
    </xf>
    <xf numFmtId="0" fontId="4" fillId="0" borderId="20" xfId="0" applyFont="1" applyBorder="1" applyAlignment="1">
      <alignment horizontal="left" indent="1"/>
    </xf>
    <xf numFmtId="0" fontId="3" fillId="0" borderId="0" xfId="0" applyFont="1" applyAlignment="1">
      <alignment horizontal="left" indent="1"/>
    </xf>
    <xf numFmtId="0" fontId="20" fillId="23" borderId="7" xfId="2" applyFill="1"/>
    <xf numFmtId="0" fontId="7" fillId="23" borderId="7" xfId="2" applyFont="1" applyFill="1"/>
    <xf numFmtId="0" fontId="20" fillId="23" borderId="16" xfId="2" applyFill="1" applyBorder="1"/>
    <xf numFmtId="0" fontId="20" fillId="23" borderId="17" xfId="2" applyFill="1" applyBorder="1"/>
    <xf numFmtId="0" fontId="15" fillId="23" borderId="17" xfId="2" applyFont="1" applyFill="1" applyBorder="1" applyAlignment="1">
      <alignment horizontal="right"/>
    </xf>
    <xf numFmtId="0" fontId="15" fillId="23" borderId="18" xfId="2" applyFont="1" applyFill="1" applyBorder="1" applyAlignment="1">
      <alignment horizontal="center"/>
    </xf>
    <xf numFmtId="0" fontId="20" fillId="23" borderId="19" xfId="2" applyFill="1" applyBorder="1"/>
    <xf numFmtId="0" fontId="20" fillId="23" borderId="20" xfId="2" applyFill="1" applyBorder="1"/>
    <xf numFmtId="0" fontId="15" fillId="23" borderId="20" xfId="2" applyFont="1" applyFill="1" applyBorder="1" applyAlignment="1">
      <alignment horizontal="right"/>
    </xf>
    <xf numFmtId="0" fontId="15" fillId="23" borderId="21" xfId="2" applyFont="1" applyFill="1" applyBorder="1" applyAlignment="1">
      <alignment horizontal="center"/>
    </xf>
    <xf numFmtId="0" fontId="80" fillId="23" borderId="69" xfId="0" applyFont="1" applyFill="1" applyBorder="1" applyAlignment="1">
      <alignment horizontal="center" vertical="center"/>
    </xf>
    <xf numFmtId="0" fontId="81" fillId="23" borderId="70" xfId="0" applyFont="1" applyFill="1" applyBorder="1" applyAlignment="1">
      <alignment horizontal="right" vertical="center"/>
    </xf>
    <xf numFmtId="2" fontId="81" fillId="23" borderId="37" xfId="0" applyNumberFormat="1" applyFont="1" applyFill="1" applyBorder="1" applyAlignment="1">
      <alignment horizontal="right" vertical="center"/>
    </xf>
    <xf numFmtId="0" fontId="81" fillId="23" borderId="37" xfId="0" applyFont="1" applyFill="1" applyBorder="1" applyAlignment="1">
      <alignment horizontal="right" vertical="center"/>
    </xf>
    <xf numFmtId="3" fontId="81" fillId="23" borderId="71" xfId="0" applyNumberFormat="1" applyFont="1" applyFill="1" applyBorder="1" applyAlignment="1">
      <alignment vertical="center"/>
    </xf>
    <xf numFmtId="3" fontId="81" fillId="23" borderId="70" xfId="0" applyNumberFormat="1" applyFont="1" applyFill="1" applyBorder="1" applyAlignment="1">
      <alignment vertical="center"/>
    </xf>
    <xf numFmtId="3" fontId="81" fillId="23" borderId="37" xfId="0" applyNumberFormat="1" applyFont="1" applyFill="1" applyBorder="1" applyAlignment="1">
      <alignment vertical="center"/>
    </xf>
    <xf numFmtId="0" fontId="57" fillId="67" borderId="20" xfId="0" applyFont="1" applyFill="1" applyBorder="1"/>
    <xf numFmtId="0" fontId="70" fillId="0" borderId="0" xfId="0" quotePrefix="1" applyFont="1"/>
    <xf numFmtId="0" fontId="70" fillId="0" borderId="0" xfId="0" applyFont="1" applyAlignment="1">
      <alignment horizontal="left" indent="1"/>
    </xf>
    <xf numFmtId="0" fontId="70" fillId="66" borderId="18" xfId="2" applyFont="1" applyFill="1" applyBorder="1" applyAlignment="1">
      <alignment horizontal="center"/>
    </xf>
    <xf numFmtId="0" fontId="2" fillId="0" borderId="16" xfId="2" applyFont="1" applyBorder="1"/>
    <xf numFmtId="0" fontId="101" fillId="0" borderId="47" xfId="0" applyFont="1" applyBorder="1" applyAlignment="1">
      <alignment horizontal="center" vertical="center"/>
    </xf>
    <xf numFmtId="0" fontId="55" fillId="0" borderId="7" xfId="0" applyFont="1" applyBorder="1" applyAlignment="1">
      <alignment horizontal="left" vertical="center"/>
    </xf>
    <xf numFmtId="0" fontId="24" fillId="0" borderId="7" xfId="0" applyFont="1" applyBorder="1" applyAlignment="1">
      <alignment horizontal="left" vertical="center" indent="3"/>
    </xf>
    <xf numFmtId="0" fontId="101" fillId="0" borderId="7" xfId="0" applyFont="1" applyBorder="1" applyAlignment="1">
      <alignment horizontal="center" vertical="center"/>
    </xf>
    <xf numFmtId="0" fontId="40" fillId="46" borderId="9" xfId="0" applyFont="1" applyFill="1" applyBorder="1" applyAlignment="1" applyProtection="1">
      <alignment horizontal="center" vertical="center"/>
      <protection locked="0"/>
    </xf>
    <xf numFmtId="0" fontId="37" fillId="0" borderId="7" xfId="0" applyFont="1" applyBorder="1" applyAlignment="1">
      <alignment horizontal="left" vertical="center"/>
    </xf>
    <xf numFmtId="0" fontId="37" fillId="0" borderId="7" xfId="0" applyFont="1" applyBorder="1" applyAlignment="1">
      <alignment vertical="center"/>
    </xf>
    <xf numFmtId="0" fontId="22" fillId="0" borderId="0" xfId="0" applyFont="1" applyAlignment="1">
      <alignment vertical="center"/>
    </xf>
    <xf numFmtId="169" fontId="37" fillId="52" borderId="10" xfId="0" applyNumberFormat="1" applyFont="1" applyFill="1" applyBorder="1" applyAlignment="1" applyProtection="1">
      <alignment horizontal="left" vertical="center" wrapText="1" indent="1"/>
      <protection locked="0"/>
    </xf>
    <xf numFmtId="0" fontId="0" fillId="45" borderId="0" xfId="0" applyFill="1"/>
    <xf numFmtId="0" fontId="0" fillId="45" borderId="0" xfId="0" applyFill="1" applyAlignment="1">
      <alignment horizontal="left" vertical="top"/>
    </xf>
    <xf numFmtId="0" fontId="99" fillId="45" borderId="0" xfId="0" applyFont="1" applyFill="1" applyAlignment="1">
      <alignment vertical="center" wrapText="1"/>
    </xf>
    <xf numFmtId="0" fontId="99" fillId="45" borderId="0" xfId="0" applyFont="1" applyFill="1" applyAlignment="1">
      <alignment horizontal="center" vertical="center" wrapText="1"/>
    </xf>
    <xf numFmtId="0" fontId="99" fillId="5" borderId="0" xfId="0" applyFont="1" applyFill="1" applyAlignment="1">
      <alignment horizontal="center" vertical="center" wrapText="1"/>
    </xf>
    <xf numFmtId="0" fontId="99" fillId="67" borderId="0" xfId="0" applyFont="1" applyFill="1" applyAlignment="1">
      <alignment horizontal="center" vertical="center" wrapText="1"/>
    </xf>
    <xf numFmtId="0" fontId="99" fillId="68" borderId="0" xfId="0" applyFont="1" applyFill="1" applyAlignment="1">
      <alignment horizontal="center" vertical="center" wrapText="1"/>
    </xf>
    <xf numFmtId="0" fontId="99" fillId="69" borderId="0" xfId="0" applyFont="1" applyFill="1" applyAlignment="1">
      <alignment horizontal="center" vertical="center" wrapText="1"/>
    </xf>
    <xf numFmtId="0" fontId="22" fillId="0" borderId="0" xfId="0" applyFont="1" applyAlignment="1">
      <alignment vertical="top"/>
    </xf>
    <xf numFmtId="0" fontId="0" fillId="0" borderId="0" xfId="0" applyAlignment="1">
      <alignment vertical="top"/>
    </xf>
    <xf numFmtId="0" fontId="31" fillId="5" borderId="7" xfId="0" applyFont="1" applyFill="1" applyBorder="1" applyAlignment="1" applyProtection="1">
      <alignment vertical="center"/>
      <protection hidden="1"/>
    </xf>
    <xf numFmtId="0" fontId="75" fillId="0" borderId="0" xfId="9" applyFont="1" applyAlignment="1">
      <alignment horizontal="left" vertical="center"/>
    </xf>
    <xf numFmtId="0" fontId="31" fillId="0" borderId="4" xfId="0" applyFont="1" applyBorder="1"/>
    <xf numFmtId="0" fontId="56" fillId="0" borderId="0" xfId="9" applyAlignment="1">
      <alignment horizontal="left"/>
    </xf>
    <xf numFmtId="0" fontId="82" fillId="0" borderId="0" xfId="9" applyFont="1"/>
    <xf numFmtId="0" fontId="76" fillId="2" borderId="7" xfId="0" applyFont="1" applyFill="1" applyBorder="1" applyAlignment="1">
      <alignment vertical="center"/>
    </xf>
    <xf numFmtId="4" fontId="37" fillId="70" borderId="10" xfId="0" applyNumberFormat="1" applyFont="1" applyFill="1" applyBorder="1" applyAlignment="1" applyProtection="1">
      <alignment horizontal="center" vertical="center" wrapText="1"/>
      <protection locked="0"/>
    </xf>
    <xf numFmtId="0" fontId="131" fillId="0" borderId="47" xfId="0" applyFont="1" applyBorder="1" applyAlignment="1">
      <alignment horizontal="left"/>
    </xf>
    <xf numFmtId="166" fontId="45" fillId="0" borderId="0" xfId="0" applyNumberFormat="1" applyFont="1" applyAlignment="1">
      <alignment horizontal="right" vertical="center"/>
    </xf>
    <xf numFmtId="0" fontId="132" fillId="0" borderId="0" xfId="0" applyFont="1"/>
    <xf numFmtId="0" fontId="0" fillId="35" borderId="0" xfId="0" applyFill="1"/>
    <xf numFmtId="0" fontId="134" fillId="0" borderId="7" xfId="0" applyFont="1" applyBorder="1" applyAlignment="1">
      <alignment vertical="center"/>
    </xf>
    <xf numFmtId="0" fontId="0" fillId="5" borderId="0" xfId="0" applyFill="1" applyAlignment="1">
      <alignment vertical="top"/>
    </xf>
    <xf numFmtId="0" fontId="120" fillId="46" borderId="7" xfId="0" applyFont="1" applyFill="1" applyBorder="1" applyAlignment="1">
      <alignment horizontal="left" vertical="top" wrapText="1"/>
    </xf>
    <xf numFmtId="0" fontId="25" fillId="0" borderId="7" xfId="0" applyFont="1" applyBorder="1"/>
    <xf numFmtId="0" fontId="57" fillId="45" borderId="0" xfId="0" applyFont="1" applyFill="1" applyAlignment="1">
      <alignment horizontal="left" wrapText="1"/>
    </xf>
    <xf numFmtId="15" fontId="126" fillId="45" borderId="74" xfId="0" applyNumberFormat="1" applyFont="1" applyFill="1" applyBorder="1" applyAlignment="1">
      <alignment horizontal="center" vertical="center" wrapText="1"/>
    </xf>
    <xf numFmtId="15" fontId="126" fillId="45" borderId="75" xfId="0" applyNumberFormat="1" applyFont="1" applyFill="1" applyBorder="1" applyAlignment="1">
      <alignment horizontal="center" vertical="center" wrapText="1"/>
    </xf>
    <xf numFmtId="0" fontId="88" fillId="5" borderId="7" xfId="1" applyFont="1" applyFill="1" applyAlignment="1">
      <alignment horizontal="left" vertical="top" wrapText="1"/>
    </xf>
    <xf numFmtId="0" fontId="126" fillId="45" borderId="77" xfId="0" applyFont="1" applyFill="1" applyBorder="1" applyAlignment="1">
      <alignment vertical="center" wrapText="1"/>
    </xf>
    <xf numFmtId="0" fontId="126" fillId="45" borderId="7" xfId="0" applyFont="1" applyFill="1" applyBorder="1" applyAlignment="1">
      <alignment vertical="center" wrapText="1"/>
    </xf>
    <xf numFmtId="0" fontId="36" fillId="45" borderId="7" xfId="0" applyFont="1" applyFill="1" applyBorder="1" applyAlignment="1" applyProtection="1">
      <alignment horizontal="left" vertical="center" wrapText="1"/>
      <protection hidden="1"/>
    </xf>
    <xf numFmtId="0" fontId="99" fillId="45" borderId="0" xfId="0" applyFont="1" applyFill="1" applyAlignment="1">
      <alignment horizontal="left" vertical="center" wrapText="1"/>
    </xf>
    <xf numFmtId="0" fontId="99" fillId="45" borderId="78" xfId="0" applyFont="1" applyFill="1" applyBorder="1" applyAlignment="1">
      <alignment horizontal="left" vertical="center" wrapText="1"/>
    </xf>
    <xf numFmtId="3" fontId="128" fillId="48" borderId="7" xfId="0" applyNumberFormat="1" applyFont="1" applyFill="1" applyBorder="1" applyAlignment="1">
      <alignment horizontal="center" vertical="center"/>
    </xf>
    <xf numFmtId="3" fontId="128" fillId="3" borderId="7" xfId="0" applyNumberFormat="1" applyFont="1" applyFill="1" applyBorder="1" applyAlignment="1">
      <alignment horizontal="center" vertical="center"/>
    </xf>
    <xf numFmtId="0" fontId="130" fillId="45" borderId="0" xfId="9" applyFont="1" applyFill="1" applyAlignment="1">
      <alignment horizontal="left" vertical="top" wrapText="1"/>
    </xf>
    <xf numFmtId="0" fontId="40" fillId="45" borderId="14" xfId="0" applyFont="1" applyFill="1" applyBorder="1" applyAlignment="1">
      <alignment horizontal="center" vertical="center"/>
    </xf>
    <xf numFmtId="0" fontId="40" fillId="45" borderId="13" xfId="0" applyFont="1" applyFill="1" applyBorder="1" applyAlignment="1">
      <alignment horizontal="center" vertical="center"/>
    </xf>
    <xf numFmtId="0" fontId="99" fillId="45" borderId="0" xfId="0" applyFont="1" applyFill="1" applyAlignment="1">
      <alignment horizontal="left" vertical="top" wrapText="1"/>
    </xf>
    <xf numFmtId="0" fontId="126" fillId="45" borderId="74" xfId="0" applyFont="1" applyFill="1" applyBorder="1" applyAlignment="1">
      <alignment horizontal="center" vertical="center" wrapText="1"/>
    </xf>
    <xf numFmtId="0" fontId="126" fillId="45" borderId="76" xfId="0" applyFont="1" applyFill="1" applyBorder="1" applyAlignment="1">
      <alignment horizontal="center" vertical="center" wrapText="1"/>
    </xf>
    <xf numFmtId="0" fontId="126" fillId="45" borderId="75" xfId="0" applyFont="1" applyFill="1" applyBorder="1" applyAlignment="1">
      <alignment horizontal="center" vertical="center" wrapText="1"/>
    </xf>
    <xf numFmtId="0" fontId="40" fillId="5" borderId="14" xfId="0" applyFont="1" applyFill="1" applyBorder="1" applyAlignment="1">
      <alignment horizontal="center" vertical="center"/>
    </xf>
    <xf numFmtId="0" fontId="40" fillId="5" borderId="13" xfId="0" applyFont="1" applyFill="1" applyBorder="1" applyAlignment="1">
      <alignment horizontal="center" vertical="center"/>
    </xf>
    <xf numFmtId="15" fontId="126" fillId="5" borderId="74" xfId="0" applyNumberFormat="1" applyFont="1" applyFill="1" applyBorder="1" applyAlignment="1">
      <alignment horizontal="center" vertical="center" wrapText="1"/>
    </xf>
    <xf numFmtId="15" fontId="126" fillId="5" borderId="75" xfId="0" applyNumberFormat="1" applyFont="1" applyFill="1" applyBorder="1" applyAlignment="1">
      <alignment horizontal="center" vertical="center" wrapText="1"/>
    </xf>
    <xf numFmtId="0" fontId="40" fillId="45" borderId="8" xfId="0" applyFont="1" applyFill="1" applyBorder="1" applyAlignment="1">
      <alignment horizontal="center" vertical="center"/>
    </xf>
    <xf numFmtId="0" fontId="40" fillId="45" borderId="7" xfId="0" applyFont="1" applyFill="1" applyBorder="1" applyAlignment="1">
      <alignment horizontal="center" vertical="center"/>
    </xf>
    <xf numFmtId="0" fontId="40" fillId="45" borderId="48" xfId="0" applyFont="1" applyFill="1" applyBorder="1" applyAlignment="1">
      <alignment horizontal="center" vertical="center"/>
    </xf>
    <xf numFmtId="0" fontId="96" fillId="0" borderId="0" xfId="0" applyFont="1" applyAlignment="1">
      <alignment horizontal="left" vertical="center"/>
    </xf>
    <xf numFmtId="0" fontId="97" fillId="0" borderId="0" xfId="0" applyFont="1"/>
    <xf numFmtId="0" fontId="55" fillId="0" borderId="8" xfId="0" applyFont="1" applyBorder="1" applyAlignment="1">
      <alignment horizontal="left" vertical="center" wrapText="1"/>
    </xf>
    <xf numFmtId="0" fontId="55"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7" xfId="0" applyFont="1" applyBorder="1" applyAlignment="1">
      <alignment horizontal="left" vertical="center" wrapText="1"/>
    </xf>
    <xf numFmtId="0" fontId="30" fillId="0" borderId="22" xfId="0" applyFont="1" applyBorder="1" applyAlignment="1">
      <alignment horizontal="center"/>
    </xf>
    <xf numFmtId="0" fontId="30" fillId="0" borderId="23" xfId="0" applyFont="1" applyBorder="1" applyAlignment="1">
      <alignment horizontal="center"/>
    </xf>
    <xf numFmtId="0" fontId="30" fillId="0" borderId="7" xfId="0" applyFont="1" applyBorder="1" applyAlignment="1">
      <alignment horizontal="center"/>
    </xf>
    <xf numFmtId="0" fontId="30" fillId="0" borderId="25" xfId="0" applyFont="1" applyBorder="1" applyAlignment="1">
      <alignment horizontal="center"/>
    </xf>
    <xf numFmtId="0" fontId="57" fillId="10" borderId="22" xfId="2" applyFont="1" applyFill="1" applyBorder="1" applyAlignment="1">
      <alignment horizontal="center"/>
    </xf>
    <xf numFmtId="0" fontId="57" fillId="10" borderId="23" xfId="2" applyFont="1" applyFill="1" applyBorder="1" applyAlignment="1">
      <alignment horizontal="center"/>
    </xf>
    <xf numFmtId="0" fontId="57" fillId="10" borderId="16" xfId="2" applyFont="1" applyFill="1" applyBorder="1" applyAlignment="1">
      <alignment horizontal="center"/>
    </xf>
    <xf numFmtId="0" fontId="57" fillId="10" borderId="17" xfId="2" applyFont="1" applyFill="1" applyBorder="1" applyAlignment="1">
      <alignment horizontal="center"/>
    </xf>
    <xf numFmtId="0" fontId="57" fillId="10" borderId="18" xfId="2" applyFont="1" applyFill="1" applyBorder="1" applyAlignment="1">
      <alignment horizontal="center"/>
    </xf>
    <xf numFmtId="0" fontId="62" fillId="0" borderId="24" xfId="2" applyFont="1" applyBorder="1" applyAlignment="1">
      <alignment horizontal="center"/>
    </xf>
    <xf numFmtId="0" fontId="62" fillId="0" borderId="25" xfId="2" applyFont="1" applyBorder="1" applyAlignment="1">
      <alignment horizontal="center"/>
    </xf>
    <xf numFmtId="0" fontId="15" fillId="8" borderId="22" xfId="2" applyFont="1" applyFill="1" applyBorder="1" applyAlignment="1">
      <alignment horizontal="center"/>
    </xf>
    <xf numFmtId="0" fontId="15" fillId="8" borderId="23" xfId="2" applyFont="1" applyFill="1" applyBorder="1" applyAlignment="1">
      <alignment horizontal="center"/>
    </xf>
    <xf numFmtId="0" fontId="62" fillId="0" borderId="7" xfId="2" applyFont="1" applyAlignment="1">
      <alignment horizontal="center"/>
    </xf>
    <xf numFmtId="0" fontId="15" fillId="8" borderId="19" xfId="2" applyFont="1" applyFill="1" applyBorder="1" applyAlignment="1">
      <alignment horizontal="center"/>
    </xf>
    <xf numFmtId="0" fontId="15" fillId="8" borderId="21" xfId="2" applyFont="1" applyFill="1" applyBorder="1" applyAlignment="1">
      <alignment horizontal="center"/>
    </xf>
    <xf numFmtId="0" fontId="15" fillId="8" borderId="20" xfId="2" applyFont="1" applyFill="1" applyBorder="1" applyAlignment="1">
      <alignment horizontal="center"/>
    </xf>
    <xf numFmtId="0" fontId="20" fillId="0" borderId="19" xfId="2" applyBorder="1" applyAlignment="1">
      <alignment horizontal="left" vertical="top" wrapText="1"/>
    </xf>
    <xf numFmtId="0" fontId="20" fillId="0" borderId="20" xfId="2" applyBorder="1" applyAlignment="1">
      <alignment horizontal="left" vertical="top" wrapText="1"/>
    </xf>
    <xf numFmtId="0" fontId="20" fillId="0" borderId="21" xfId="2" applyBorder="1" applyAlignment="1">
      <alignment horizontal="left" vertical="top" wrapText="1"/>
    </xf>
    <xf numFmtId="0" fontId="69" fillId="32" borderId="17" xfId="2" applyFont="1" applyFill="1" applyBorder="1" applyAlignment="1">
      <alignment horizontal="center" vertical="top" textRotation="255" wrapText="1"/>
    </xf>
    <xf numFmtId="0" fontId="69" fillId="32" borderId="7" xfId="2" applyFont="1" applyFill="1" applyAlignment="1">
      <alignment horizontal="center" vertical="top" textRotation="255" wrapText="1"/>
    </xf>
    <xf numFmtId="0" fontId="66" fillId="25" borderId="30" xfId="2" applyFont="1" applyFill="1" applyBorder="1" applyAlignment="1">
      <alignment horizontal="center" vertical="top" textRotation="255" wrapText="1"/>
    </xf>
    <xf numFmtId="0" fontId="69" fillId="31" borderId="17" xfId="2" applyFont="1" applyFill="1" applyBorder="1" applyAlignment="1">
      <alignment horizontal="center" vertical="top" textRotation="255" wrapText="1"/>
    </xf>
    <xf numFmtId="0" fontId="69" fillId="31" borderId="7" xfId="2" applyFont="1" applyFill="1" applyAlignment="1">
      <alignment horizontal="center" vertical="top" textRotation="255" wrapText="1"/>
    </xf>
    <xf numFmtId="0" fontId="66" fillId="30" borderId="29" xfId="2" applyFont="1" applyFill="1" applyBorder="1" applyAlignment="1">
      <alignment horizontal="center" vertical="top" textRotation="255" wrapText="1"/>
    </xf>
    <xf numFmtId="0" fontId="66" fillId="30" borderId="30" xfId="2" applyFont="1" applyFill="1" applyBorder="1" applyAlignment="1">
      <alignment horizontal="center" vertical="top" textRotation="255" wrapText="1"/>
    </xf>
    <xf numFmtId="0" fontId="125" fillId="15" borderId="25" xfId="5" applyNumberFormat="1" applyFont="1" applyFill="1" applyBorder="1" applyAlignment="1">
      <alignment horizontal="center" vertical="top" textRotation="255"/>
    </xf>
    <xf numFmtId="0" fontId="125" fillId="17" borderId="25" xfId="5" applyNumberFormat="1" applyFont="1" applyFill="1" applyBorder="1" applyAlignment="1">
      <alignment horizontal="center" vertical="top" textRotation="255"/>
    </xf>
    <xf numFmtId="0" fontId="125" fillId="18" borderId="29" xfId="2" applyFont="1" applyFill="1" applyBorder="1" applyAlignment="1">
      <alignment horizontal="center" vertical="top" textRotation="255" wrapText="1"/>
    </xf>
    <xf numFmtId="0" fontId="125" fillId="18" borderId="30" xfId="2" applyFont="1" applyFill="1" applyBorder="1" applyAlignment="1">
      <alignment horizontal="center" vertical="top" textRotation="255" wrapText="1"/>
    </xf>
    <xf numFmtId="0" fontId="66" fillId="21" borderId="29" xfId="2" applyFont="1" applyFill="1" applyBorder="1" applyAlignment="1">
      <alignment horizontal="center" vertical="top" textRotation="255" wrapText="1"/>
    </xf>
    <xf numFmtId="0" fontId="66" fillId="21" borderId="30" xfId="2" applyFont="1" applyFill="1" applyBorder="1" applyAlignment="1">
      <alignment horizontal="center" vertical="top" textRotation="255" wrapText="1"/>
    </xf>
    <xf numFmtId="0" fontId="66" fillId="23" borderId="29" xfId="2" applyFont="1" applyFill="1" applyBorder="1" applyAlignment="1">
      <alignment horizontal="center" vertical="top" textRotation="255" wrapText="1"/>
    </xf>
    <xf numFmtId="0" fontId="66" fillId="23" borderId="30" xfId="2" applyFont="1" applyFill="1" applyBorder="1" applyAlignment="1">
      <alignment horizontal="center" vertical="top" textRotation="255" wrapText="1"/>
    </xf>
    <xf numFmtId="0" fontId="66" fillId="24" borderId="29" xfId="2" applyFont="1" applyFill="1" applyBorder="1" applyAlignment="1">
      <alignment horizontal="center" vertical="top" textRotation="255" wrapText="1"/>
    </xf>
    <xf numFmtId="0" fontId="66" fillId="24" borderId="30" xfId="2" applyFont="1" applyFill="1" applyBorder="1" applyAlignment="1">
      <alignment horizontal="center" vertical="top" textRotation="255" wrapText="1"/>
    </xf>
    <xf numFmtId="0" fontId="66" fillId="25" borderId="29" xfId="2" applyFont="1" applyFill="1" applyBorder="1" applyAlignment="1">
      <alignment horizontal="center" vertical="top" textRotation="255" wrapText="1"/>
    </xf>
    <xf numFmtId="0" fontId="66" fillId="26" borderId="29" xfId="2" applyFont="1" applyFill="1" applyBorder="1" applyAlignment="1">
      <alignment horizontal="center" vertical="top" textRotation="255" wrapText="1"/>
    </xf>
    <xf numFmtId="0" fontId="66" fillId="26" borderId="30" xfId="2" applyFont="1" applyFill="1" applyBorder="1" applyAlignment="1">
      <alignment horizontal="center" vertical="top" textRotation="255" wrapText="1"/>
    </xf>
    <xf numFmtId="0" fontId="66" fillId="27" borderId="29" xfId="2" applyFont="1" applyFill="1" applyBorder="1" applyAlignment="1">
      <alignment horizontal="center" vertical="top" textRotation="255" wrapText="1"/>
    </xf>
    <xf numFmtId="0" fontId="66" fillId="27" borderId="30" xfId="2" applyFont="1" applyFill="1" applyBorder="1" applyAlignment="1">
      <alignment horizontal="center" vertical="top" textRotation="255" wrapText="1"/>
    </xf>
    <xf numFmtId="0" fontId="66" fillId="28" borderId="29" xfId="2" applyFont="1" applyFill="1" applyBorder="1" applyAlignment="1">
      <alignment horizontal="center" vertical="top" textRotation="255"/>
    </xf>
    <xf numFmtId="0" fontId="66" fillId="28" borderId="30" xfId="2" applyFont="1" applyFill="1" applyBorder="1" applyAlignment="1">
      <alignment horizontal="center" vertical="top" textRotation="255"/>
    </xf>
    <xf numFmtId="0" fontId="66" fillId="29" borderId="29" xfId="2" applyFont="1" applyFill="1" applyBorder="1" applyAlignment="1">
      <alignment horizontal="center" vertical="top" textRotation="255" wrapText="1"/>
    </xf>
    <xf numFmtId="0" fontId="66" fillId="29" borderId="30" xfId="2" applyFont="1" applyFill="1" applyBorder="1" applyAlignment="1">
      <alignment horizontal="center" vertical="top" textRotation="255" wrapText="1"/>
    </xf>
    <xf numFmtId="0" fontId="125" fillId="20" borderId="25" xfId="5" applyNumberFormat="1" applyFont="1" applyFill="1" applyBorder="1" applyAlignment="1">
      <alignment horizontal="center" vertical="top" textRotation="255"/>
    </xf>
    <xf numFmtId="0" fontId="67" fillId="12" borderId="7" xfId="2" applyFont="1" applyFill="1" applyAlignment="1">
      <alignment horizontal="center" vertical="top" textRotation="255" wrapText="1"/>
    </xf>
    <xf numFmtId="0" fontId="67" fillId="11" borderId="7" xfId="2" applyFont="1" applyFill="1" applyAlignment="1">
      <alignment horizontal="center" vertical="top" textRotation="255" wrapText="1"/>
    </xf>
    <xf numFmtId="0" fontId="125" fillId="19" borderId="25" xfId="5" applyNumberFormat="1" applyFont="1" applyFill="1" applyBorder="1" applyAlignment="1">
      <alignment horizontal="center" vertical="top" textRotation="255"/>
    </xf>
    <xf numFmtId="0" fontId="42" fillId="13" borderId="25" xfId="5" applyNumberFormat="1" applyFont="1" applyFill="1" applyBorder="1" applyAlignment="1">
      <alignment horizontal="center" vertical="top" textRotation="255"/>
    </xf>
    <xf numFmtId="0" fontId="125" fillId="13" borderId="29" xfId="5" applyNumberFormat="1" applyFont="1" applyFill="1" applyBorder="1" applyAlignment="1">
      <alignment horizontal="center" vertical="top" textRotation="255" wrapText="1"/>
    </xf>
    <xf numFmtId="0" fontId="125" fillId="13" borderId="30" xfId="5" applyNumberFormat="1" applyFont="1" applyFill="1" applyBorder="1" applyAlignment="1">
      <alignment horizontal="center" vertical="top" textRotation="255" wrapText="1"/>
    </xf>
    <xf numFmtId="0" fontId="125" fillId="15" borderId="30" xfId="5" applyNumberFormat="1" applyFont="1" applyFill="1" applyBorder="1" applyAlignment="1">
      <alignment horizontal="center" vertical="top" textRotation="255"/>
    </xf>
    <xf numFmtId="0" fontId="68" fillId="23" borderId="29" xfId="2" applyFont="1" applyFill="1" applyBorder="1" applyAlignment="1">
      <alignment horizontal="center" vertical="top" textRotation="255" wrapText="1"/>
    </xf>
    <xf numFmtId="0" fontId="68" fillId="23" borderId="30" xfId="2" applyFont="1" applyFill="1" applyBorder="1" applyAlignment="1">
      <alignment horizontal="center" vertical="top" textRotation="255" wrapText="1"/>
    </xf>
    <xf numFmtId="0" fontId="68" fillId="24" borderId="29" xfId="2" applyFont="1" applyFill="1" applyBorder="1" applyAlignment="1">
      <alignment horizontal="center" vertical="top" textRotation="255" wrapText="1"/>
    </xf>
    <xf numFmtId="0" fontId="68" fillId="24" borderId="30" xfId="2" applyFont="1" applyFill="1" applyBorder="1" applyAlignment="1">
      <alignment horizontal="center" vertical="top" textRotation="255" wrapText="1"/>
    </xf>
    <xf numFmtId="0" fontId="68" fillId="25" borderId="29" xfId="2" applyFont="1" applyFill="1" applyBorder="1" applyAlignment="1">
      <alignment horizontal="center" vertical="top" textRotation="255" wrapText="1"/>
    </xf>
    <xf numFmtId="0" fontId="68" fillId="25" borderId="30" xfId="2" applyFont="1" applyFill="1" applyBorder="1" applyAlignment="1">
      <alignment horizontal="center" vertical="top" textRotation="255" wrapText="1"/>
    </xf>
    <xf numFmtId="0" fontId="68" fillId="26" borderId="29" xfId="2" applyFont="1" applyFill="1" applyBorder="1" applyAlignment="1">
      <alignment horizontal="center" vertical="top" textRotation="255" wrapText="1"/>
    </xf>
    <xf numFmtId="0" fontId="68" fillId="26" borderId="30" xfId="2" applyFont="1" applyFill="1" applyBorder="1" applyAlignment="1">
      <alignment horizontal="center" vertical="top" textRotation="255" wrapText="1"/>
    </xf>
    <xf numFmtId="0" fontId="68" fillId="27" borderId="29" xfId="2" applyFont="1" applyFill="1" applyBorder="1" applyAlignment="1">
      <alignment horizontal="center" vertical="top" textRotation="255" wrapText="1"/>
    </xf>
    <xf numFmtId="0" fontId="68" fillId="27" borderId="30" xfId="2" applyFont="1" applyFill="1" applyBorder="1" applyAlignment="1">
      <alignment horizontal="center" vertical="top" textRotation="255" wrapText="1"/>
    </xf>
    <xf numFmtId="0" fontId="68" fillId="28" borderId="29" xfId="2" applyFont="1" applyFill="1" applyBorder="1" applyAlignment="1">
      <alignment horizontal="center" vertical="top" textRotation="255"/>
    </xf>
    <xf numFmtId="0" fontId="68" fillId="28" borderId="30" xfId="2" applyFont="1" applyFill="1" applyBorder="1" applyAlignment="1">
      <alignment horizontal="center" vertical="top" textRotation="255"/>
    </xf>
    <xf numFmtId="0" fontId="68" fillId="29" borderId="29" xfId="2" applyFont="1" applyFill="1" applyBorder="1" applyAlignment="1">
      <alignment horizontal="center" vertical="top" textRotation="255" wrapText="1"/>
    </xf>
    <xf numFmtId="0" fontId="68" fillId="29" borderId="30" xfId="2" applyFont="1" applyFill="1" applyBorder="1" applyAlignment="1">
      <alignment horizontal="center" vertical="top" textRotation="255" wrapText="1"/>
    </xf>
    <xf numFmtId="0" fontId="68" fillId="30" borderId="29" xfId="2" applyFont="1" applyFill="1" applyBorder="1" applyAlignment="1">
      <alignment horizontal="center" vertical="top" textRotation="255" wrapText="1"/>
    </xf>
    <xf numFmtId="0" fontId="68" fillId="30" borderId="30" xfId="2" applyFont="1" applyFill="1" applyBorder="1" applyAlignment="1">
      <alignment horizontal="center" vertical="top" textRotation="255" wrapText="1"/>
    </xf>
    <xf numFmtId="0" fontId="68" fillId="21" borderId="29" xfId="2" applyFont="1" applyFill="1" applyBorder="1" applyAlignment="1">
      <alignment horizontal="center" vertical="top" textRotation="255" wrapText="1"/>
    </xf>
    <xf numFmtId="0" fontId="68" fillId="21" borderId="30" xfId="2" applyFont="1" applyFill="1" applyBorder="1" applyAlignment="1">
      <alignment horizontal="center" vertical="top" textRotation="255" wrapText="1"/>
    </xf>
    <xf numFmtId="0" fontId="67" fillId="12" borderId="7" xfId="2" applyFont="1" applyFill="1" applyAlignment="1">
      <alignment horizontal="center" vertical="center" textRotation="255" wrapText="1"/>
    </xf>
    <xf numFmtId="0" fontId="67" fillId="11" borderId="7" xfId="2" applyFont="1" applyFill="1" applyAlignment="1">
      <alignment horizontal="center" vertical="center" textRotation="255" wrapText="1"/>
    </xf>
    <xf numFmtId="165" fontId="42" fillId="13" borderId="29" xfId="5" applyNumberFormat="1" applyFont="1" applyFill="1" applyBorder="1" applyAlignment="1">
      <alignment horizontal="center" vertical="top" textRotation="255"/>
    </xf>
    <xf numFmtId="165" fontId="42" fillId="13" borderId="30" xfId="5" applyNumberFormat="1" applyFont="1" applyFill="1" applyBorder="1" applyAlignment="1">
      <alignment horizontal="center" vertical="top" textRotation="255"/>
    </xf>
    <xf numFmtId="165" fontId="42" fillId="15" borderId="7" xfId="5" applyNumberFormat="1" applyFont="1" applyFill="1" applyBorder="1" applyAlignment="1">
      <alignment horizontal="center" vertical="top" textRotation="255"/>
    </xf>
    <xf numFmtId="165" fontId="42" fillId="17" borderId="25" xfId="5" applyNumberFormat="1" applyFont="1" applyFill="1" applyBorder="1" applyAlignment="1">
      <alignment horizontal="center" vertical="center" textRotation="255"/>
    </xf>
    <xf numFmtId="165" fontId="42" fillId="19" borderId="25" xfId="5" applyNumberFormat="1" applyFont="1" applyFill="1" applyBorder="1" applyAlignment="1">
      <alignment horizontal="center" vertical="center" textRotation="255"/>
    </xf>
    <xf numFmtId="165" fontId="42" fillId="13" borderId="25" xfId="5" applyNumberFormat="1" applyFont="1" applyFill="1" applyBorder="1" applyAlignment="1">
      <alignment horizontal="center" vertical="center" textRotation="255"/>
    </xf>
    <xf numFmtId="165" fontId="42" fillId="20" borderId="25" xfId="5" applyNumberFormat="1" applyFont="1" applyFill="1" applyBorder="1" applyAlignment="1">
      <alignment horizontal="center" vertical="center" textRotation="255"/>
    </xf>
    <xf numFmtId="165" fontId="42" fillId="15" borderId="25" xfId="5" applyNumberFormat="1" applyFont="1" applyFill="1" applyBorder="1" applyAlignment="1">
      <alignment horizontal="center" vertical="center" textRotation="255"/>
    </xf>
    <xf numFmtId="0" fontId="42" fillId="18" borderId="29" xfId="2" applyFont="1" applyFill="1" applyBorder="1" applyAlignment="1">
      <alignment horizontal="center" vertical="center" textRotation="255" wrapText="1"/>
    </xf>
    <xf numFmtId="0" fontId="42" fillId="18" borderId="30" xfId="2" applyFont="1" applyFill="1" applyBorder="1" applyAlignment="1">
      <alignment horizontal="center" vertical="center" textRotation="255" wrapText="1"/>
    </xf>
    <xf numFmtId="0" fontId="107" fillId="35" borderId="30" xfId="7" applyFont="1" applyFill="1" applyBorder="1" applyAlignment="1">
      <alignment horizontal="center" vertical="top" textRotation="255"/>
    </xf>
    <xf numFmtId="0" fontId="107" fillId="59" borderId="30" xfId="7" applyFont="1" applyFill="1" applyBorder="1" applyAlignment="1">
      <alignment horizontal="center" vertical="top" textRotation="255"/>
    </xf>
    <xf numFmtId="0" fontId="107" fillId="60" borderId="30" xfId="7" applyFont="1" applyFill="1" applyBorder="1" applyAlignment="1">
      <alignment horizontal="center" vertical="top" textRotation="255"/>
    </xf>
    <xf numFmtId="0" fontId="68" fillId="26" borderId="29" xfId="7" applyFont="1" applyFill="1" applyBorder="1" applyAlignment="1">
      <alignment horizontal="center" vertical="top" textRotation="255" wrapText="1"/>
    </xf>
    <xf numFmtId="0" fontId="68" fillId="26" borderId="30" xfId="7" applyFont="1" applyFill="1" applyBorder="1" applyAlignment="1">
      <alignment horizontal="center" vertical="top" textRotation="255" wrapText="1"/>
    </xf>
    <xf numFmtId="0" fontId="57" fillId="57" borderId="29" xfId="7" applyFont="1" applyFill="1" applyBorder="1" applyAlignment="1">
      <alignment horizontal="center" vertical="top" textRotation="255" wrapText="1"/>
    </xf>
    <xf numFmtId="0" fontId="57" fillId="57" borderId="30" xfId="7" applyFont="1" applyFill="1" applyBorder="1" applyAlignment="1">
      <alignment horizontal="center" vertical="top" textRotation="255" wrapText="1"/>
    </xf>
    <xf numFmtId="0" fontId="68" fillId="29" borderId="16" xfId="7" applyFont="1" applyFill="1" applyBorder="1" applyAlignment="1">
      <alignment horizontal="center" vertical="top" textRotation="255" wrapText="1"/>
    </xf>
    <xf numFmtId="0" fontId="68" fillId="29" borderId="24" xfId="7" applyFont="1" applyFill="1" applyBorder="1" applyAlignment="1">
      <alignment horizontal="center" vertical="top" textRotation="255" wrapText="1"/>
    </xf>
    <xf numFmtId="0" fontId="12" fillId="0" borderId="58" xfId="2" applyFont="1" applyBorder="1" applyAlignment="1">
      <alignment horizontal="center" vertical="center"/>
    </xf>
    <xf numFmtId="0" fontId="20" fillId="0" borderId="64" xfId="2" applyBorder="1" applyAlignment="1">
      <alignment horizontal="center" vertical="center"/>
    </xf>
    <xf numFmtId="0" fontId="20" fillId="0" borderId="65" xfId="2" applyBorder="1" applyAlignment="1">
      <alignment horizontal="center" vertical="center"/>
    </xf>
    <xf numFmtId="0" fontId="15" fillId="0" borderId="60" xfId="2" applyFont="1" applyBorder="1" applyAlignment="1">
      <alignment horizontal="center" vertical="center" wrapText="1"/>
    </xf>
    <xf numFmtId="0" fontId="20" fillId="0" borderId="61" xfId="2" applyBorder="1" applyAlignment="1">
      <alignment horizontal="center" vertical="center" wrapText="1"/>
    </xf>
    <xf numFmtId="0" fontId="12" fillId="0" borderId="58" xfId="2" applyFont="1" applyBorder="1" applyAlignment="1">
      <alignment horizontal="center"/>
    </xf>
    <xf numFmtId="0" fontId="14" fillId="0" borderId="59" xfId="2" applyFont="1" applyBorder="1" applyAlignment="1">
      <alignment horizontal="center"/>
    </xf>
    <xf numFmtId="0" fontId="68" fillId="0" borderId="32" xfId="2" applyFont="1" applyBorder="1" applyAlignment="1">
      <alignment horizontal="center" vertical="center" wrapText="1"/>
    </xf>
    <xf numFmtId="0" fontId="68" fillId="0" borderId="62" xfId="2" applyFont="1" applyBorder="1" applyAlignment="1">
      <alignment horizontal="center" vertical="center" wrapText="1"/>
    </xf>
    <xf numFmtId="0" fontId="13" fillId="0" borderId="18" xfId="2" applyFont="1" applyBorder="1" applyAlignment="1">
      <alignment horizontal="center" wrapText="1"/>
    </xf>
    <xf numFmtId="0" fontId="14" fillId="0" borderId="67" xfId="2" applyFont="1" applyBorder="1" applyAlignment="1">
      <alignment horizontal="center" wrapText="1"/>
    </xf>
    <xf numFmtId="49" fontId="126" fillId="45" borderId="74" xfId="0" applyNumberFormat="1" applyFont="1" applyFill="1" applyBorder="1" applyAlignment="1">
      <alignment horizontal="center" vertical="center" wrapText="1"/>
    </xf>
    <xf numFmtId="49" fontId="126" fillId="45" borderId="75" xfId="0" applyNumberFormat="1" applyFont="1" applyFill="1" applyBorder="1" applyAlignment="1">
      <alignment horizontal="center" vertical="center" wrapText="1"/>
    </xf>
  </cellXfs>
  <cellStyles count="11">
    <cellStyle name="Comma 2" xfId="5" xr:uid="{00000000-0005-0000-0000-000000000000}"/>
    <cellStyle name="Comma 3" xfId="8" xr:uid="{00000000-0005-0000-0000-000001000000}"/>
    <cellStyle name="Hyperlink" xfId="9" builtinId="8"/>
    <cellStyle name="Hyperlink 2" xfId="3" xr:uid="{00000000-0005-0000-0000-000003000000}"/>
    <cellStyle name="Normal" xfId="0" builtinId="0"/>
    <cellStyle name="Normal 13" xfId="1" xr:uid="{00000000-0005-0000-0000-000005000000}"/>
    <cellStyle name="Normal 2" xfId="2" xr:uid="{00000000-0005-0000-0000-000006000000}"/>
    <cellStyle name="Normal 3" xfId="6" xr:uid="{00000000-0005-0000-0000-000007000000}"/>
    <cellStyle name="Normal 4" xfId="7" xr:uid="{00000000-0005-0000-0000-000008000000}"/>
    <cellStyle name="Percent" xfId="10" builtinId="5"/>
    <cellStyle name="Percent 2" xfId="4" xr:uid="{00000000-0005-0000-0000-000009000000}"/>
  </cellStyles>
  <dxfs count="24">
    <dxf>
      <font>
        <color theme="0" tint="-0.499984740745262"/>
      </font>
      <fill>
        <patternFill>
          <bgColor theme="0" tint="-0.24994659260841701"/>
        </patternFill>
      </fill>
    </dxf>
    <dxf>
      <font>
        <color theme="0"/>
      </font>
    </dxf>
    <dxf>
      <font>
        <color theme="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dxf>
    <dxf>
      <font>
        <color theme="0" tint="-0.24994659260841701"/>
      </font>
    </dxf>
    <dxf>
      <font>
        <strike val="0"/>
        <color rgb="FFC00000"/>
      </font>
    </dxf>
    <dxf>
      <font>
        <strike val="0"/>
        <color rgb="FFC00000"/>
      </font>
    </dxf>
    <dxf>
      <font>
        <color theme="0" tint="-0.499984740745262"/>
      </font>
      <fill>
        <patternFill>
          <bgColor theme="0" tint="-0.499984740745262"/>
        </patternFill>
      </fill>
    </dxf>
    <dxf>
      <fill>
        <patternFill>
          <bgColor theme="5" tint="0.59996337778862885"/>
        </patternFill>
      </fill>
    </dxf>
    <dxf>
      <fill>
        <patternFill>
          <bgColor theme="7" tint="0.59996337778862885"/>
        </patternFill>
      </fill>
    </dxf>
    <dxf>
      <font>
        <color theme="0" tint="-0.499984740745262"/>
      </font>
      <fill>
        <patternFill>
          <bgColor theme="0" tint="-0.499984740745262"/>
        </patternFill>
      </fill>
    </dxf>
    <dxf>
      <font>
        <b/>
        <i val="0"/>
        <strike val="0"/>
        <color rgb="FFFF0000"/>
      </font>
    </dxf>
    <dxf>
      <font>
        <color theme="1"/>
      </font>
      <fill>
        <patternFill>
          <bgColor theme="7" tint="0.59996337778862885"/>
        </patternFill>
      </fill>
    </dxf>
    <dxf>
      <font>
        <color theme="0" tint="-0.499984740745262"/>
      </font>
      <fill>
        <patternFill>
          <bgColor theme="0" tint="-0.499984740745262"/>
        </patternFill>
      </fill>
    </dxf>
    <dxf>
      <fill>
        <patternFill>
          <bgColor theme="5" tint="0.59996337778862885"/>
        </patternFill>
      </fill>
    </dxf>
    <dxf>
      <fill>
        <patternFill>
          <bgColor theme="7" tint="0.59996337778862885"/>
        </patternFill>
      </fill>
    </dxf>
    <dxf>
      <font>
        <b/>
        <i val="0"/>
        <strike val="0"/>
        <color rgb="FFFF0000"/>
      </font>
    </dxf>
    <dxf>
      <font>
        <b/>
        <i val="0"/>
        <strike val="0"/>
        <color rgb="FFFF0000"/>
      </font>
    </dxf>
    <dxf>
      <font>
        <color theme="0" tint="-0.14996795556505021"/>
      </font>
      <fill>
        <patternFill>
          <bgColor theme="0" tint="-0.14996795556505021"/>
        </patternFill>
      </fill>
    </dxf>
    <dxf>
      <font>
        <b val="0"/>
        <i val="0"/>
        <strike val="0"/>
        <condense val="0"/>
        <extend val="0"/>
        <outline val="0"/>
        <shadow val="0"/>
        <u val="none"/>
        <vertAlign val="baseline"/>
        <sz val="10"/>
        <color theme="1"/>
        <name val="Arial"/>
        <family val="2"/>
        <scheme val="none"/>
      </font>
      <fill>
        <patternFill patternType="solid">
          <fgColor theme="0"/>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theme="0"/>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theme="0"/>
          <bgColor theme="0"/>
        </patternFill>
      </fill>
      <alignment horizontal="general" vertical="center" textRotation="0" wrapText="0" indent="0" justifyLastLine="0" shrinkToFit="0" readingOrder="0"/>
    </dxf>
  </dxfs>
  <tableStyles count="0" defaultTableStyle="TableStyleMedium2" defaultPivotStyle="PivotStyleLight16"/>
  <colors>
    <mruColors>
      <color rgb="FF00546E"/>
      <color rgb="FFFF7979"/>
      <color rgb="FFFFE699"/>
      <color rgb="FF0000FF"/>
      <color rgb="FFD8D8D8"/>
      <color rgb="FFFF8181"/>
      <color rgb="FF3D3E3F"/>
      <color rgb="FFFFE5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Calculations!$B$35</c:f>
          <c:strCache>
            <c:ptCount val="1"/>
            <c:pt idx="0">
              <c:v>#N/A</c:v>
            </c:pt>
          </c:strCache>
        </c:strRef>
      </c:tx>
      <c:overlay val="0"/>
      <c:txPr>
        <a:bodyPr/>
        <a:lstStyle/>
        <a:p>
          <a:pPr lvl="0">
            <a:defRPr sz="1000" b="1">
              <a:solidFill>
                <a:sysClr val="windowText" lastClr="000000"/>
              </a:solidFill>
              <a:latin typeface="+mn-lt"/>
            </a:defRPr>
          </a:pPr>
          <a:endParaRPr lang="en-US"/>
        </a:p>
      </c:txPr>
    </c:title>
    <c:autoTitleDeleted val="0"/>
    <c:plotArea>
      <c:layout>
        <c:manualLayout>
          <c:layoutTarget val="inner"/>
          <c:xMode val="edge"/>
          <c:yMode val="edge"/>
          <c:x val="0.13416378726287262"/>
          <c:y val="0.15481915239067856"/>
          <c:w val="0.81944901761517619"/>
          <c:h val="0.68302919678742791"/>
        </c:manualLayout>
      </c:layout>
      <c:lineChart>
        <c:grouping val="standard"/>
        <c:varyColors val="1"/>
        <c:ser>
          <c:idx val="0"/>
          <c:order val="0"/>
          <c:tx>
            <c:v>Target</c:v>
          </c:tx>
          <c:marker>
            <c:symbol val="none"/>
          </c:marker>
          <c:cat>
            <c:numRef>
              <c:f>Calculations!$E$18:$AN$18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Calculations!$E$36:$AN$36</c:f>
              <c:numCache>
                <c:formatCode>#,##0.00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1"/>
          <c:extLst>
            <c:ext xmlns:c16="http://schemas.microsoft.com/office/drawing/2014/chart" uri="{C3380CC4-5D6E-409C-BE32-E72D297353CC}">
              <c16:uniqueId val="{00000000-8BEB-42E3-A38D-DC4B42C1BADB}"/>
            </c:ext>
          </c:extLst>
        </c:ser>
        <c:ser>
          <c:idx val="2"/>
          <c:order val="1"/>
          <c:tx>
            <c:strRef>
              <c:f>Calculations!$B$37</c:f>
              <c:strCache>
                <c:ptCount val="1"/>
                <c:pt idx="0">
                  <c:v>Target </c:v>
                </c:pt>
              </c:strCache>
            </c:strRef>
          </c:tx>
          <c:spPr>
            <a:ln>
              <a:noFill/>
            </a:ln>
          </c:spPr>
          <c:marker>
            <c:symbol val="circle"/>
            <c:size val="7"/>
            <c:spPr>
              <a:solidFill>
                <a:srgbClr val="7030A0"/>
              </a:solidFill>
              <a:ln>
                <a:noFill/>
              </a:ln>
            </c:spPr>
          </c:marker>
          <c:dLbls>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Calculations!$E$18:$AN$18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Calculations!$E$37:$AN$37</c:f>
              <c:numCache>
                <c:formatCode>0.00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8BEB-42E3-A38D-DC4B42C1BADB}"/>
            </c:ext>
          </c:extLst>
        </c:ser>
        <c:dLbls>
          <c:showLegendKey val="0"/>
          <c:showVal val="0"/>
          <c:showCatName val="0"/>
          <c:showSerName val="0"/>
          <c:showPercent val="0"/>
          <c:showBubbleSize val="0"/>
        </c:dLbls>
        <c:smooth val="0"/>
        <c:axId val="367945216"/>
        <c:axId val="225671936"/>
      </c:lineChart>
      <c:dateAx>
        <c:axId val="367945216"/>
        <c:scaling>
          <c:orientation val="minMax"/>
        </c:scaling>
        <c:delete val="0"/>
        <c:axPos val="b"/>
        <c:title>
          <c:tx>
            <c:rich>
              <a:bodyPr/>
              <a:lstStyle/>
              <a:p>
                <a:pPr lvl="0">
                  <a:defRPr b="0">
                    <a:solidFill>
                      <a:srgbClr val="000000"/>
                    </a:solidFill>
                    <a:latin typeface="+mn-lt"/>
                  </a:defRPr>
                </a:pPr>
                <a:endParaRPr lang="es-MX"/>
              </a:p>
            </c:rich>
          </c:tx>
          <c:overlay val="0"/>
        </c:title>
        <c:numFmt formatCode="General" sourceLinked="1"/>
        <c:majorTickMark val="out"/>
        <c:minorTickMark val="out"/>
        <c:tickLblPos val="nextTo"/>
        <c:spPr>
          <a:ln/>
        </c:spPr>
        <c:txPr>
          <a:bodyPr/>
          <a:lstStyle/>
          <a:p>
            <a:pPr lvl="0">
              <a:defRPr sz="900" b="0" i="0">
                <a:solidFill>
                  <a:srgbClr val="000000"/>
                </a:solidFill>
                <a:latin typeface="Arial"/>
              </a:defRPr>
            </a:pPr>
            <a:endParaRPr lang="en-US"/>
          </a:p>
        </c:txPr>
        <c:crossAx val="225671936"/>
        <c:crosses val="autoZero"/>
        <c:auto val="0"/>
        <c:lblOffset val="100"/>
        <c:baseTimeUnit val="days"/>
        <c:majorUnit val="5"/>
      </c:dateAx>
      <c:valAx>
        <c:axId val="225671936"/>
        <c:scaling>
          <c:orientation val="minMax"/>
          <c:min val="0"/>
        </c:scaling>
        <c:delete val="0"/>
        <c:axPos val="l"/>
        <c:majorGridlines>
          <c:spPr>
            <a:ln>
              <a:solidFill>
                <a:srgbClr val="B7B7B7"/>
              </a:solidFill>
            </a:ln>
          </c:spPr>
        </c:majorGridlines>
        <c:title>
          <c:tx>
            <c:strRef>
              <c:f>'In-Use NT Targets'!$D$44</c:f>
              <c:strCache>
                <c:ptCount val="1"/>
                <c:pt idx="0">
                  <c:v>#N/A</c:v>
                </c:pt>
              </c:strCache>
            </c:strRef>
          </c:tx>
          <c:layout>
            <c:manualLayout>
              <c:xMode val="edge"/>
              <c:yMode val="edge"/>
              <c:x val="3.4671409214092139E-4"/>
              <c:y val="0.47165838675213673"/>
            </c:manualLayout>
          </c:layout>
          <c:overlay val="0"/>
          <c:txPr>
            <a:bodyPr/>
            <a:lstStyle/>
            <a:p>
              <a:pPr lvl="0" algn="r">
                <a:defRPr b="1">
                  <a:solidFill>
                    <a:srgbClr val="000000"/>
                  </a:solidFill>
                  <a:latin typeface="+mn-lt"/>
                </a:defRPr>
              </a:pPr>
              <a:endParaRPr lang="en-US"/>
            </a:p>
          </c:txPr>
        </c:title>
        <c:numFmt formatCode="#,##0.0" sourceLinked="0"/>
        <c:majorTickMark val="none"/>
        <c:minorTickMark val="none"/>
        <c:tickLblPos val="nextTo"/>
        <c:spPr>
          <a:ln/>
        </c:spPr>
        <c:txPr>
          <a:bodyPr/>
          <a:lstStyle/>
          <a:p>
            <a:pPr lvl="0">
              <a:defRPr sz="900" b="0" i="0">
                <a:solidFill>
                  <a:srgbClr val="000000"/>
                </a:solidFill>
                <a:latin typeface="Arial"/>
              </a:defRPr>
            </a:pPr>
            <a:endParaRPr lang="en-US"/>
          </a:p>
        </c:txPr>
        <c:crossAx val="367945216"/>
        <c:crosses val="autoZero"/>
        <c:crossBetween val="between"/>
      </c:valAx>
    </c:plotArea>
    <c:legend>
      <c:legendPos val="b"/>
      <c:legendEntry>
        <c:idx val="0"/>
        <c:delete val="1"/>
      </c:legendEntry>
      <c:layout>
        <c:manualLayout>
          <c:xMode val="edge"/>
          <c:yMode val="edge"/>
          <c:x val="0.29425829945799459"/>
          <c:y val="0.91830849358974354"/>
          <c:w val="0.4114832317073171"/>
          <c:h val="6.133894230769231E-2"/>
        </c:manualLayout>
      </c:layout>
      <c:overlay val="0"/>
    </c:legend>
    <c:plotVisOnly val="0"/>
    <c:dispBlanksAs val="gap"/>
    <c:showDLblsOverMax val="1"/>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Calculations!$B$30</c:f>
          <c:strCache>
            <c:ptCount val="1"/>
            <c:pt idx="0">
              <c:v>#N/A</c:v>
            </c:pt>
          </c:strCache>
        </c:strRef>
      </c:tx>
      <c:overlay val="0"/>
      <c:txPr>
        <a:bodyPr anchor="t" anchorCtr="1"/>
        <a:lstStyle/>
        <a:p>
          <a:pPr lvl="0">
            <a:defRPr sz="1000" b="1">
              <a:solidFill>
                <a:sysClr val="windowText" lastClr="000000"/>
              </a:solidFill>
              <a:latin typeface="+mn-lt"/>
            </a:defRPr>
          </a:pPr>
          <a:endParaRPr lang="en-US"/>
        </a:p>
      </c:txPr>
    </c:title>
    <c:autoTitleDeleted val="0"/>
    <c:plotArea>
      <c:layout>
        <c:manualLayout>
          <c:layoutTarget val="inner"/>
          <c:xMode val="edge"/>
          <c:yMode val="edge"/>
          <c:x val="0.1165712481962482"/>
          <c:y val="0.14444965738163498"/>
          <c:w val="0.84235371572871576"/>
          <c:h val="0.68943323139653401"/>
        </c:manualLayout>
      </c:layout>
      <c:lineChart>
        <c:grouping val="standard"/>
        <c:varyColors val="1"/>
        <c:ser>
          <c:idx val="1"/>
          <c:order val="0"/>
          <c:tx>
            <c:strRef>
              <c:f>Calculations!$B$31</c:f>
              <c:strCache>
                <c:ptCount val="1"/>
                <c:pt idx="0">
                  <c:v>Tgt intensity - In-Use Operational</c:v>
                </c:pt>
              </c:strCache>
            </c:strRef>
          </c:tx>
          <c:spPr>
            <a:ln w="15875" cmpd="sng">
              <a:solidFill>
                <a:srgbClr val="0070C0"/>
              </a:solidFill>
              <a:prstDash val="solid"/>
            </a:ln>
          </c:spPr>
          <c:marker>
            <c:symbol val="none"/>
          </c:marker>
          <c:cat>
            <c:numRef>
              <c:f>Calculations!$E$18:$AN$18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Calculations!$E$31:$AN$31</c:f>
              <c:numCache>
                <c:formatCode>0.00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1"/>
          <c:extLst>
            <c:ext xmlns:c16="http://schemas.microsoft.com/office/drawing/2014/chart" uri="{C3380CC4-5D6E-409C-BE32-E72D297353CC}">
              <c16:uniqueId val="{00000001-2793-446A-A69C-A547AAB56B3C}"/>
            </c:ext>
          </c:extLst>
        </c:ser>
        <c:ser>
          <c:idx val="2"/>
          <c:order val="1"/>
          <c:tx>
            <c:strRef>
              <c:f>Calculations!$B$32</c:f>
              <c:strCache>
                <c:ptCount val="1"/>
                <c:pt idx="0">
                  <c:v>Target </c:v>
                </c:pt>
              </c:strCache>
            </c:strRef>
          </c:tx>
          <c:spPr>
            <a:ln>
              <a:noFill/>
            </a:ln>
          </c:spPr>
          <c:marker>
            <c:symbol val="circle"/>
            <c:size val="7"/>
            <c:spPr>
              <a:solidFill>
                <a:srgbClr val="7030A0"/>
              </a:solidFill>
              <a:ln>
                <a:solidFill>
                  <a:srgbClr val="7030A0"/>
                </a:solidFill>
              </a:ln>
            </c:spPr>
          </c:marker>
          <c:dLbls>
            <c:numFmt formatCode="#,##0.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Calculations!$E$18:$AN$18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Calculations!$E$32:$AN$32</c:f>
              <c:numCache>
                <c:formatCode>0.00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1"/>
          <c:extLst>
            <c:ext xmlns:c16="http://schemas.microsoft.com/office/drawing/2014/chart" uri="{C3380CC4-5D6E-409C-BE32-E72D297353CC}">
              <c16:uniqueId val="{00000002-2793-446A-A69C-A547AAB56B3C}"/>
            </c:ext>
          </c:extLst>
        </c:ser>
        <c:ser>
          <c:idx val="3"/>
          <c:order val="2"/>
          <c:tx>
            <c:v>Selected Pathway</c:v>
          </c:tx>
          <c:marker>
            <c:symbol val="none"/>
          </c:marker>
          <c:cat>
            <c:numRef>
              <c:f>Calculations!$E$18:$AN$18</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Calculations!$E$24:$AN$24</c:f>
              <c:numCache>
                <c:formatCode>#,##0.00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65A7-4817-8A13-D40134E2A5FD}"/>
            </c:ext>
          </c:extLst>
        </c:ser>
        <c:dLbls>
          <c:showLegendKey val="0"/>
          <c:showVal val="0"/>
          <c:showCatName val="0"/>
          <c:showSerName val="0"/>
          <c:showPercent val="0"/>
          <c:showBubbleSize val="0"/>
        </c:dLbls>
        <c:smooth val="0"/>
        <c:axId val="167321600"/>
        <c:axId val="225699520"/>
      </c:lineChart>
      <c:dateAx>
        <c:axId val="167321600"/>
        <c:scaling>
          <c:orientation val="minMax"/>
        </c:scaling>
        <c:delete val="0"/>
        <c:axPos val="b"/>
        <c:numFmt formatCode="General" sourceLinked="1"/>
        <c:majorTickMark val="out"/>
        <c:minorTickMark val="out"/>
        <c:tickLblPos val="nextTo"/>
        <c:spPr>
          <a:ln/>
        </c:spPr>
        <c:txPr>
          <a:bodyPr/>
          <a:lstStyle/>
          <a:p>
            <a:pPr lvl="0">
              <a:defRPr sz="900" b="0" i="0">
                <a:solidFill>
                  <a:srgbClr val="000000"/>
                </a:solidFill>
                <a:latin typeface="Arial"/>
              </a:defRPr>
            </a:pPr>
            <a:endParaRPr lang="en-US"/>
          </a:p>
        </c:txPr>
        <c:crossAx val="225699520"/>
        <c:crosses val="autoZero"/>
        <c:auto val="0"/>
        <c:lblOffset val="100"/>
        <c:baseTimeUnit val="days"/>
        <c:majorUnit val="5"/>
      </c:dateAx>
      <c:valAx>
        <c:axId val="225699520"/>
        <c:scaling>
          <c:orientation val="minMax"/>
          <c:min val="0"/>
        </c:scaling>
        <c:delete val="0"/>
        <c:axPos val="l"/>
        <c:majorGridlines>
          <c:spPr>
            <a:ln>
              <a:solidFill>
                <a:srgbClr val="B7B7B7"/>
              </a:solidFill>
            </a:ln>
          </c:spPr>
        </c:majorGridlines>
        <c:title>
          <c:tx>
            <c:strRef>
              <c:f>'In-Use NT Targets'!$D$45</c:f>
              <c:strCache>
                <c:ptCount val="1"/>
                <c:pt idx="0">
                  <c:v>kgCO₂e / m²</c:v>
                </c:pt>
              </c:strCache>
            </c:strRef>
          </c:tx>
          <c:overlay val="0"/>
        </c:title>
        <c:numFmt formatCode="0.00" sourceLinked="1"/>
        <c:majorTickMark val="out"/>
        <c:minorTickMark val="none"/>
        <c:tickLblPos val="nextTo"/>
        <c:spPr>
          <a:ln/>
        </c:spPr>
        <c:txPr>
          <a:bodyPr/>
          <a:lstStyle/>
          <a:p>
            <a:pPr lvl="0">
              <a:defRPr sz="900" b="0" i="0">
                <a:solidFill>
                  <a:srgbClr val="000000"/>
                </a:solidFill>
                <a:latin typeface="Arial"/>
              </a:defRPr>
            </a:pPr>
            <a:endParaRPr lang="en-US"/>
          </a:p>
        </c:txPr>
        <c:crossAx val="167321600"/>
        <c:crosses val="autoZero"/>
        <c:crossBetween val="between"/>
      </c:valAx>
    </c:plotArea>
    <c:legend>
      <c:legendPos val="b"/>
      <c:overlay val="0"/>
    </c:legend>
    <c:plotVisOnly val="0"/>
    <c:dispBlanksAs val="gap"/>
    <c:showDLblsOverMax val="1"/>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Calculations!$B$64</c:f>
          <c:strCache>
            <c:ptCount val="1"/>
            <c:pt idx="0">
              <c:v> Buildings
Carbon Intensity (1.5C)</c:v>
            </c:pt>
          </c:strCache>
        </c:strRef>
      </c:tx>
      <c:overlay val="0"/>
      <c:txPr>
        <a:bodyPr/>
        <a:lstStyle/>
        <a:p>
          <a:pPr lvl="0">
            <a:defRPr sz="1000" b="1">
              <a:solidFill>
                <a:sysClr val="windowText" lastClr="000000"/>
              </a:solidFill>
              <a:latin typeface="+mn-lt"/>
            </a:defRPr>
          </a:pPr>
          <a:endParaRPr lang="en-US"/>
        </a:p>
      </c:txPr>
    </c:title>
    <c:autoTitleDeleted val="0"/>
    <c:plotArea>
      <c:layout>
        <c:manualLayout>
          <c:layoutTarget val="inner"/>
          <c:xMode val="edge"/>
          <c:yMode val="edge"/>
          <c:x val="0.11886201298701296"/>
          <c:y val="0.13765560127129092"/>
          <c:w val="0.84235371572871576"/>
          <c:h val="0.70268969726862895"/>
        </c:manualLayout>
      </c:layout>
      <c:lineChart>
        <c:grouping val="standard"/>
        <c:varyColors val="1"/>
        <c:ser>
          <c:idx val="1"/>
          <c:order val="0"/>
          <c:tx>
            <c:strRef>
              <c:f>Calculations!$B$65</c:f>
              <c:strCache>
                <c:ptCount val="1"/>
                <c:pt idx="0">
                  <c:v>Tgt intensity - Upfront Embodied</c:v>
                </c:pt>
              </c:strCache>
            </c:strRef>
          </c:tx>
          <c:spPr>
            <a:ln w="15875" cmpd="sng">
              <a:solidFill>
                <a:srgbClr val="0070C0"/>
              </a:solidFill>
              <a:prstDash val="solid"/>
            </a:ln>
          </c:spPr>
          <c:marker>
            <c:symbol val="none"/>
          </c:marker>
          <c:cat>
            <c:numRef>
              <c:f>Calculations!$E$64:$AN$64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Calculations!$E$65:$AN$65</c:f>
              <c:numCache>
                <c:formatCode>0.00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1"/>
          <c:extLst>
            <c:ext xmlns:c16="http://schemas.microsoft.com/office/drawing/2014/chart" uri="{C3380CC4-5D6E-409C-BE32-E72D297353CC}">
              <c16:uniqueId val="{00000000-FFBC-46A2-8BC4-E5CCF8693E88}"/>
            </c:ext>
          </c:extLst>
        </c:ser>
        <c:ser>
          <c:idx val="2"/>
          <c:order val="1"/>
          <c:tx>
            <c:strRef>
              <c:f>Calculations!$B$67</c:f>
              <c:strCache>
                <c:ptCount val="1"/>
                <c:pt idx="0">
                  <c:v>Target </c:v>
                </c:pt>
              </c:strCache>
            </c:strRef>
          </c:tx>
          <c:spPr>
            <a:ln>
              <a:noFill/>
            </a:ln>
          </c:spPr>
          <c:marker>
            <c:symbol val="circle"/>
            <c:size val="7"/>
            <c:spPr>
              <a:solidFill>
                <a:srgbClr val="7030A0"/>
              </a:solidFill>
              <a:ln>
                <a:solidFill>
                  <a:srgbClr val="7030A0"/>
                </a:solidFill>
              </a:ln>
            </c:spPr>
          </c:marker>
          <c:dLbls>
            <c:numFmt formatCode="#,##0.00" sourceLinked="0"/>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ext>
            </c:extLst>
          </c:dLbls>
          <c:cat>
            <c:numRef>
              <c:f>Calculations!$E$64:$AN$64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Calculations!$E$67:$AN$67</c:f>
              <c:numCache>
                <c:formatCode>0.00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1"/>
          <c:extLst>
            <c:ext xmlns:c16="http://schemas.microsoft.com/office/drawing/2014/chart" uri="{C3380CC4-5D6E-409C-BE32-E72D297353CC}">
              <c16:uniqueId val="{00000001-FFBC-46A2-8BC4-E5CCF8693E88}"/>
            </c:ext>
          </c:extLst>
        </c:ser>
        <c:ser>
          <c:idx val="3"/>
          <c:order val="2"/>
          <c:tx>
            <c:v>Selected Pathway</c:v>
          </c:tx>
          <c:marker>
            <c:symbol val="none"/>
          </c:marker>
          <c:cat>
            <c:numRef>
              <c:f>Calculations!$E$64:$AN$64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Calculations!$E$66:$AN$66</c:f>
              <c:numCache>
                <c:formatCode>0.00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0-16F4-4EF8-8D50-E0813F77BCC2}"/>
            </c:ext>
          </c:extLst>
        </c:ser>
        <c:dLbls>
          <c:showLegendKey val="0"/>
          <c:showVal val="0"/>
          <c:showCatName val="0"/>
          <c:showSerName val="0"/>
          <c:showPercent val="0"/>
          <c:showBubbleSize val="0"/>
        </c:dLbls>
        <c:smooth val="0"/>
        <c:axId val="167313408"/>
        <c:axId val="276767872"/>
      </c:lineChart>
      <c:dateAx>
        <c:axId val="167313408"/>
        <c:scaling>
          <c:orientation val="minMax"/>
        </c:scaling>
        <c:delete val="0"/>
        <c:axPos val="b"/>
        <c:numFmt formatCode="General" sourceLinked="1"/>
        <c:majorTickMark val="out"/>
        <c:minorTickMark val="none"/>
        <c:tickLblPos val="nextTo"/>
        <c:txPr>
          <a:bodyPr/>
          <a:lstStyle/>
          <a:p>
            <a:pPr lvl="0">
              <a:defRPr sz="900" b="0" i="0">
                <a:solidFill>
                  <a:srgbClr val="000000"/>
                </a:solidFill>
                <a:latin typeface="Arial"/>
              </a:defRPr>
            </a:pPr>
            <a:endParaRPr lang="en-US"/>
          </a:p>
        </c:txPr>
        <c:crossAx val="276767872"/>
        <c:crosses val="autoZero"/>
        <c:auto val="0"/>
        <c:lblOffset val="100"/>
        <c:baseTimeUnit val="days"/>
        <c:majorUnit val="5"/>
      </c:dateAx>
      <c:valAx>
        <c:axId val="276767872"/>
        <c:scaling>
          <c:orientation val="minMax"/>
          <c:min val="0"/>
        </c:scaling>
        <c:delete val="0"/>
        <c:axPos val="l"/>
        <c:majorGridlines>
          <c:spPr>
            <a:ln>
              <a:solidFill>
                <a:srgbClr val="B7B7B7"/>
              </a:solidFill>
            </a:ln>
          </c:spPr>
        </c:majorGridlines>
        <c:title>
          <c:tx>
            <c:strRef>
              <c:f>'Embodied NT Targets'!$D$40</c:f>
              <c:strCache>
                <c:ptCount val="1"/>
                <c:pt idx="0">
                  <c:v>kgCO₂e / m²</c:v>
                </c:pt>
              </c:strCache>
            </c:strRef>
          </c:tx>
          <c:overlay val="0"/>
        </c:title>
        <c:numFmt formatCode="0.00" sourceLinked="1"/>
        <c:majorTickMark val="out"/>
        <c:minorTickMark val="none"/>
        <c:tickLblPos val="nextTo"/>
        <c:spPr>
          <a:ln/>
        </c:spPr>
        <c:txPr>
          <a:bodyPr/>
          <a:lstStyle/>
          <a:p>
            <a:pPr lvl="0">
              <a:defRPr sz="900" b="0" i="0">
                <a:solidFill>
                  <a:srgbClr val="000000"/>
                </a:solidFill>
                <a:latin typeface="Arial"/>
              </a:defRPr>
            </a:pPr>
            <a:endParaRPr lang="en-US"/>
          </a:p>
        </c:txPr>
        <c:crossAx val="167313408"/>
        <c:crosses val="autoZero"/>
        <c:crossBetween val="between"/>
      </c:valAx>
    </c:plotArea>
    <c:legend>
      <c:legendPos val="b"/>
      <c:overlay val="0"/>
    </c:legend>
    <c:plotVisOnly val="0"/>
    <c:dispBlanksAs val="gap"/>
    <c:showDLblsOverMax val="1"/>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Calculations!$B$59</c:f>
          <c:strCache>
            <c:ptCount val="1"/>
            <c:pt idx="0">
              <c:v> Buildings
Absolute emissions (1.5C)</c:v>
            </c:pt>
          </c:strCache>
        </c:strRef>
      </c:tx>
      <c:overlay val="0"/>
      <c:txPr>
        <a:bodyPr/>
        <a:lstStyle/>
        <a:p>
          <a:pPr lvl="0">
            <a:defRPr sz="1000" b="1">
              <a:solidFill>
                <a:sysClr val="windowText" lastClr="000000"/>
              </a:solidFill>
              <a:latin typeface="+mn-lt"/>
            </a:defRPr>
          </a:pPr>
          <a:endParaRPr lang="en-US"/>
        </a:p>
      </c:txPr>
    </c:title>
    <c:autoTitleDeleted val="0"/>
    <c:plotArea>
      <c:layout>
        <c:manualLayout>
          <c:layoutTarget val="inner"/>
          <c:xMode val="edge"/>
          <c:yMode val="edge"/>
          <c:x val="0.11910619918699188"/>
          <c:y val="0.13443698405964649"/>
          <c:w val="0.84311094173441736"/>
          <c:h val="0.70341136511846003"/>
        </c:manualLayout>
      </c:layout>
      <c:lineChart>
        <c:grouping val="standard"/>
        <c:varyColors val="1"/>
        <c:ser>
          <c:idx val="0"/>
          <c:order val="0"/>
          <c:tx>
            <c:v>Abs_Emissions</c:v>
          </c:tx>
          <c:marker>
            <c:symbol val="none"/>
          </c:marker>
          <c:cat>
            <c:numRef>
              <c:f>Calculations!$E$64:$AN$64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Calculations!$E$60:$AN$60</c:f>
              <c:numCache>
                <c:formatCode>0.00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1"/>
          <c:extLst>
            <c:ext xmlns:c16="http://schemas.microsoft.com/office/drawing/2014/chart" uri="{C3380CC4-5D6E-409C-BE32-E72D297353CC}">
              <c16:uniqueId val="{00000000-839F-43F4-9B47-AC982BEB16D3}"/>
            </c:ext>
          </c:extLst>
        </c:ser>
        <c:ser>
          <c:idx val="2"/>
          <c:order val="1"/>
          <c:tx>
            <c:strRef>
              <c:f>Calculations!$B$61</c:f>
              <c:strCache>
                <c:ptCount val="1"/>
                <c:pt idx="0">
                  <c:v>Target </c:v>
                </c:pt>
              </c:strCache>
            </c:strRef>
          </c:tx>
          <c:spPr>
            <a:ln>
              <a:noFill/>
            </a:ln>
          </c:spPr>
          <c:marker>
            <c:symbol val="circle"/>
            <c:size val="7"/>
            <c:spPr>
              <a:solidFill>
                <a:srgbClr val="7030A0"/>
              </a:solidFill>
              <a:ln>
                <a:noFill/>
              </a:ln>
            </c:spPr>
          </c:marker>
          <c:dLbls>
            <c:numFmt formatCode="#,##0.0" sourceLinked="0"/>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ext>
            </c:extLst>
          </c:dLbls>
          <c:cat>
            <c:numRef>
              <c:f>Calculations!$E$64:$AN$64</c:f>
              <c:numCache>
                <c:formatCode>General</c:formatCode>
                <c:ptCount val="3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numCache>
            </c:numRef>
          </c:cat>
          <c:val>
            <c:numRef>
              <c:f>Calculations!$E$61:$AN$61</c:f>
              <c:numCache>
                <c:formatCode>0.00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1-839F-43F4-9B47-AC982BEB16D3}"/>
            </c:ext>
          </c:extLst>
        </c:ser>
        <c:dLbls>
          <c:showLegendKey val="0"/>
          <c:showVal val="0"/>
          <c:showCatName val="0"/>
          <c:showSerName val="0"/>
          <c:showPercent val="0"/>
          <c:showBubbleSize val="0"/>
        </c:dLbls>
        <c:smooth val="0"/>
        <c:axId val="167325184"/>
        <c:axId val="276769600"/>
      </c:lineChart>
      <c:dateAx>
        <c:axId val="167325184"/>
        <c:scaling>
          <c:orientation val="minMax"/>
        </c:scaling>
        <c:delete val="0"/>
        <c:axPos val="b"/>
        <c:title>
          <c:tx>
            <c:rich>
              <a:bodyPr/>
              <a:lstStyle/>
              <a:p>
                <a:pPr lvl="0">
                  <a:defRPr b="0">
                    <a:solidFill>
                      <a:srgbClr val="000000"/>
                    </a:solidFill>
                    <a:latin typeface="+mn-lt"/>
                  </a:defRPr>
                </a:pPr>
                <a:endParaRPr lang="es-MX"/>
              </a:p>
            </c:rich>
          </c:tx>
          <c:overlay val="0"/>
        </c:title>
        <c:numFmt formatCode="General" sourceLinked="1"/>
        <c:majorTickMark val="out"/>
        <c:minorTickMark val="none"/>
        <c:tickLblPos val="nextTo"/>
        <c:spPr>
          <a:ln/>
        </c:spPr>
        <c:txPr>
          <a:bodyPr/>
          <a:lstStyle/>
          <a:p>
            <a:pPr lvl="0">
              <a:defRPr sz="900" b="0" i="0">
                <a:solidFill>
                  <a:srgbClr val="000000"/>
                </a:solidFill>
                <a:latin typeface="Arial"/>
              </a:defRPr>
            </a:pPr>
            <a:endParaRPr lang="en-US"/>
          </a:p>
        </c:txPr>
        <c:crossAx val="276769600"/>
        <c:crosses val="autoZero"/>
        <c:auto val="0"/>
        <c:lblOffset val="100"/>
        <c:baseTimeUnit val="days"/>
        <c:majorUnit val="5"/>
      </c:dateAx>
      <c:valAx>
        <c:axId val="276769600"/>
        <c:scaling>
          <c:orientation val="minMax"/>
          <c:min val="0"/>
        </c:scaling>
        <c:delete val="0"/>
        <c:axPos val="l"/>
        <c:majorGridlines>
          <c:spPr>
            <a:ln>
              <a:solidFill>
                <a:srgbClr val="B7B7B7"/>
              </a:solidFill>
            </a:ln>
          </c:spPr>
        </c:majorGridlines>
        <c:title>
          <c:tx>
            <c:strRef>
              <c:f>'Embodied NT Targets'!$D$39</c:f>
              <c:strCache>
                <c:ptCount val="1"/>
                <c:pt idx="0">
                  <c:v>#N/A</c:v>
                </c:pt>
              </c:strCache>
            </c:strRef>
          </c:tx>
          <c:layout>
            <c:manualLayout>
              <c:xMode val="edge"/>
              <c:yMode val="edge"/>
              <c:x val="0.12080741869918699"/>
              <c:y val="0.46486912393162394"/>
            </c:manualLayout>
          </c:layout>
          <c:overlay val="0"/>
          <c:txPr>
            <a:bodyPr rot="-5400000" vert="horz"/>
            <a:lstStyle/>
            <a:p>
              <a:pPr lvl="0">
                <a:defRPr b="1">
                  <a:solidFill>
                    <a:srgbClr val="000000"/>
                  </a:solidFill>
                  <a:latin typeface="+mn-lt"/>
                </a:defRPr>
              </a:pPr>
              <a:endParaRPr lang="en-US"/>
            </a:p>
          </c:txPr>
        </c:title>
        <c:numFmt formatCode="#,##0" sourceLinked="0"/>
        <c:majorTickMark val="none"/>
        <c:minorTickMark val="none"/>
        <c:tickLblPos val="nextTo"/>
        <c:spPr>
          <a:ln/>
        </c:spPr>
        <c:txPr>
          <a:bodyPr/>
          <a:lstStyle/>
          <a:p>
            <a:pPr lvl="0">
              <a:defRPr sz="900" b="0" i="0">
                <a:solidFill>
                  <a:srgbClr val="000000"/>
                </a:solidFill>
                <a:latin typeface="Arial"/>
              </a:defRPr>
            </a:pPr>
            <a:endParaRPr lang="en-US"/>
          </a:p>
        </c:txPr>
        <c:crossAx val="167325184"/>
        <c:crosses val="autoZero"/>
        <c:crossBetween val="between"/>
      </c:valAx>
    </c:plotArea>
    <c:legend>
      <c:legendPos val="b"/>
      <c:legendEntry>
        <c:idx val="0"/>
        <c:delete val="1"/>
      </c:legendEntry>
      <c:layout>
        <c:manualLayout>
          <c:xMode val="edge"/>
          <c:yMode val="edge"/>
          <c:x val="0.29640938346883466"/>
          <c:y val="0.91830849358974354"/>
          <c:w val="0.41363431571815718"/>
          <c:h val="6.133894230769231E-2"/>
        </c:manualLayout>
      </c:layout>
      <c:overlay val="0"/>
    </c:legend>
    <c:plotVisOnly val="0"/>
    <c:dispBlanksAs val="gap"/>
    <c:showDLblsOverMax val="1"/>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a:solidFill>
        <a:schemeClr val="bg1">
          <a:lumMod val="50000"/>
        </a:schemeClr>
      </a:solidFill>
    </a:ln>
  </c:spPr>
  <c:printSettings>
    <c:headerFooter/>
    <c:pageMargins b="0.75" l="0.7" r="0.7" t="0.75" header="0.3" footer="0.3"/>
    <c:pageSetup/>
  </c:printSettings>
</c:chartSpace>
</file>

<file path=xl/ctrlProps/ctrlProp1.xml><?xml version="1.0" encoding="utf-8"?>
<formControlPr xmlns="http://schemas.microsoft.com/office/spreadsheetml/2009/9/main" objectType="Radio" checked="Checked" firstButton="1" fmlaLink="nGeogr" lockText="1" noThreeD="1"/>
</file>

<file path=xl/ctrlProps/ctrlProp2.xml><?xml version="1.0" encoding="utf-8"?>
<formControlPr xmlns="http://schemas.microsoft.com/office/spreadsheetml/2009/9/main" objectType="CheckBox" fmlaLink="m_fi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m_fix_Emb"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jp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194469</xdr:colOff>
      <xdr:row>1</xdr:row>
      <xdr:rowOff>71438</xdr:rowOff>
    </xdr:from>
    <xdr:to>
      <xdr:col>14</xdr:col>
      <xdr:colOff>336867</xdr:colOff>
      <xdr:row>20</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 uri="{28A0092B-C50C-407E-A947-70E740481C1C}">
              <a14:useLocalDpi xmlns:a14="http://schemas.microsoft.com/office/drawing/2010/main"/>
            </a:ext>
          </a:extLst>
        </a:blip>
        <a:stretch>
          <a:fillRect/>
        </a:stretch>
      </xdr:blipFill>
      <xdr:spPr>
        <a:xfrm>
          <a:off x="194469" y="150813"/>
          <a:ext cx="11005343" cy="3690937"/>
        </a:xfrm>
        <a:prstGeom prst="rect">
          <a:avLst/>
        </a:prstGeom>
      </xdr:spPr>
    </xdr:pic>
    <xdr:clientData/>
  </xdr:twoCellAnchor>
  <xdr:twoCellAnchor editAs="oneCell">
    <xdr:from>
      <xdr:col>11</xdr:col>
      <xdr:colOff>406626</xdr:colOff>
      <xdr:row>13</xdr:row>
      <xdr:rowOff>104775</xdr:rowOff>
    </xdr:from>
    <xdr:to>
      <xdr:col>14</xdr:col>
      <xdr:colOff>204076</xdr:colOff>
      <xdr:row>19</xdr:row>
      <xdr:rowOff>136354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17126" y="2590800"/>
          <a:ext cx="2337450" cy="12412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165100</xdr:colOff>
      <xdr:row>45</xdr:row>
      <xdr:rowOff>131762</xdr:rowOff>
    </xdr:from>
    <xdr:ext cx="5904000" cy="3744000"/>
    <xdr:graphicFrame macro="">
      <xdr:nvGraphicFramePr>
        <xdr:cNvPr id="28" name="Chart 4">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223837</xdr:colOff>
      <xdr:row>0</xdr:row>
      <xdr:rowOff>123825</xdr:rowOff>
    </xdr:from>
    <xdr:ext cx="2271713" cy="1021390"/>
    <xdr:pic>
      <xdr:nvPicPr>
        <xdr:cNvPr id="2" name="image2.jpg" descr="Science_Based_Targets_-_Logo_Colour.jpg">
          <a:extLst>
            <a:ext uri="{FF2B5EF4-FFF2-40B4-BE49-F238E27FC236}">
              <a16:creationId xmlns:a16="http://schemas.microsoft.com/office/drawing/2014/main" id="{00000000-0008-0000-0100-000002000000}"/>
            </a:ext>
          </a:extLst>
        </xdr:cNvPr>
        <xdr:cNvPicPr preferRelativeResize="0">
          <a:picLocks noChangeAspect="1"/>
        </xdr:cNvPicPr>
      </xdr:nvPicPr>
      <xdr:blipFill>
        <a:blip xmlns:r="http://schemas.openxmlformats.org/officeDocument/2006/relationships" r:embed="rId2" cstate="print"/>
        <a:stretch>
          <a:fillRect/>
        </a:stretch>
      </xdr:blipFill>
      <xdr:spPr>
        <a:xfrm>
          <a:off x="223837" y="123825"/>
          <a:ext cx="2271713" cy="1021390"/>
        </a:xfrm>
        <a:prstGeom prst="rect">
          <a:avLst/>
        </a:prstGeom>
        <a:noFill/>
      </xdr:spPr>
    </xdr:pic>
    <xdr:clientData fLocksWithSheet="0"/>
  </xdr:oneCellAnchor>
  <xdr:oneCellAnchor>
    <xdr:from>
      <xdr:col>3</xdr:col>
      <xdr:colOff>1040605</xdr:colOff>
      <xdr:row>45</xdr:row>
      <xdr:rowOff>131762</xdr:rowOff>
    </xdr:from>
    <xdr:ext cx="5778590" cy="3744000"/>
    <xdr:graphicFrame macro="">
      <xdr:nvGraphicFramePr>
        <xdr:cNvPr id="40" name="Chart 4">
          <a:extLst>
            <a:ext uri="{FF2B5EF4-FFF2-40B4-BE49-F238E27FC236}">
              <a16:creationId xmlns:a16="http://schemas.microsoft.com/office/drawing/2014/main" id="{00000000-0008-0000-0100-000028000000}"/>
            </a:ext>
            <a:ext uri="{147F2762-F138-4A5C-976F-8EAC2B608ADB}">
              <a16:predDERef xmlns:a16="http://schemas.microsoft.com/office/drawing/2014/main" pre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1</xdr:col>
          <xdr:colOff>127000</xdr:colOff>
          <xdr:row>15</xdr:row>
          <xdr:rowOff>0</xdr:rowOff>
        </xdr:from>
        <xdr:to>
          <xdr:col>1</xdr:col>
          <xdr:colOff>723900</xdr:colOff>
          <xdr:row>16</xdr:row>
          <xdr:rowOff>12700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pitchFamily="2" charset="0"/>
                  <a:cs typeface="Calibri" pitchFamily="2" charset="0"/>
                </a:rPr>
                <a:t>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12700</xdr:rowOff>
        </xdr:from>
        <xdr:to>
          <xdr:col>2</xdr:col>
          <xdr:colOff>1638300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Use "fixed market share" method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1079500</xdr:colOff>
          <xdr:row>15</xdr:row>
          <xdr:rowOff>0</xdr:rowOff>
        </xdr:from>
        <xdr:to>
          <xdr:col>1</xdr:col>
          <xdr:colOff>1892300</xdr:colOff>
          <xdr:row>16</xdr:row>
          <xdr:rowOff>12700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pitchFamily="2" charset="0"/>
                  <a:cs typeface="Calibri" pitchFamily="2" charset="0"/>
                </a:rPr>
                <a:t>Americas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2260600</xdr:colOff>
          <xdr:row>15</xdr:row>
          <xdr:rowOff>0</xdr:rowOff>
        </xdr:from>
        <xdr:to>
          <xdr:col>1</xdr:col>
          <xdr:colOff>2768600</xdr:colOff>
          <xdr:row>16</xdr:row>
          <xdr:rowOff>12700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pitchFamily="2" charset="0"/>
                  <a:cs typeface="Calibri" pitchFamily="2" charset="0"/>
                </a:rPr>
                <a:t>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3124200</xdr:colOff>
          <xdr:row>15</xdr:row>
          <xdr:rowOff>0</xdr:rowOff>
        </xdr:from>
        <xdr:to>
          <xdr:col>2</xdr:col>
          <xdr:colOff>469900</xdr:colOff>
          <xdr:row>16</xdr:row>
          <xdr:rowOff>12700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pitchFamily="2" charset="0"/>
                  <a:cs typeface="Calibri" pitchFamily="2" charset="0"/>
                </a:rPr>
                <a:t>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15</xdr:row>
          <xdr:rowOff>0</xdr:rowOff>
        </xdr:from>
        <xdr:to>
          <xdr:col>2</xdr:col>
          <xdr:colOff>1600200</xdr:colOff>
          <xdr:row>16</xdr:row>
          <xdr:rowOff>12700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100" b="0" i="0" u="none" strike="noStrike" baseline="0">
                  <a:solidFill>
                    <a:srgbClr val="000000"/>
                  </a:solidFill>
                  <a:latin typeface="Calibri" pitchFamily="2" charset="0"/>
                  <a:cs typeface="Calibri" pitchFamily="2" charset="0"/>
                </a:rPr>
                <a:t>Oceania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223837</xdr:colOff>
      <xdr:row>0</xdr:row>
      <xdr:rowOff>123825</xdr:rowOff>
    </xdr:from>
    <xdr:ext cx="2271713" cy="1021390"/>
    <xdr:pic>
      <xdr:nvPicPr>
        <xdr:cNvPr id="2" name="image2.jpg" descr="Science_Based_Targets_-_Logo_Colour.jpg">
          <a:extLst>
            <a:ext uri="{FF2B5EF4-FFF2-40B4-BE49-F238E27FC236}">
              <a16:creationId xmlns:a16="http://schemas.microsoft.com/office/drawing/2014/main" id="{00000000-0008-0000-0200-000002000000}"/>
            </a:ext>
          </a:extLst>
        </xdr:cNvPr>
        <xdr:cNvPicPr preferRelativeResize="0">
          <a:picLocks noChangeAspect="1"/>
        </xdr:cNvPicPr>
      </xdr:nvPicPr>
      <xdr:blipFill>
        <a:blip xmlns:r="http://schemas.openxmlformats.org/officeDocument/2006/relationships" r:embed="rId1" cstate="print"/>
        <a:stretch>
          <a:fillRect/>
        </a:stretch>
      </xdr:blipFill>
      <xdr:spPr>
        <a:xfrm>
          <a:off x="223837" y="123825"/>
          <a:ext cx="2271713" cy="1021390"/>
        </a:xfrm>
        <a:prstGeom prst="rect">
          <a:avLst/>
        </a:prstGeom>
        <a:noFill/>
      </xdr:spPr>
    </xdr:pic>
    <xdr:clientData fLocksWithSheet="0"/>
  </xdr:oneCellAnchor>
  <xdr:oneCellAnchor>
    <xdr:from>
      <xdr:col>3</xdr:col>
      <xdr:colOff>897730</xdr:colOff>
      <xdr:row>40</xdr:row>
      <xdr:rowOff>166689</xdr:rowOff>
    </xdr:from>
    <xdr:ext cx="5544000" cy="3744000"/>
    <xdr:graphicFrame macro="">
      <xdr:nvGraphicFramePr>
        <xdr:cNvPr id="17" name="Chart 4">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314325</xdr:colOff>
      <xdr:row>40</xdr:row>
      <xdr:rowOff>166689</xdr:rowOff>
    </xdr:from>
    <xdr:ext cx="5904000" cy="3744000"/>
    <xdr:graphicFrame macro="">
      <xdr:nvGraphicFramePr>
        <xdr:cNvPr id="4" name="Chart 4">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2</xdr:col>
          <xdr:colOff>0</xdr:colOff>
          <xdr:row>30</xdr:row>
          <xdr:rowOff>12700</xdr:rowOff>
        </xdr:from>
        <xdr:to>
          <xdr:col>2</xdr:col>
          <xdr:colOff>1714500</xdr:colOff>
          <xdr:row>31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Use "fixed market share" method</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266699</xdr:colOff>
      <xdr:row>0</xdr:row>
      <xdr:rowOff>107155</xdr:rowOff>
    </xdr:from>
    <xdr:ext cx="2381250" cy="1070639"/>
    <xdr:pic>
      <xdr:nvPicPr>
        <xdr:cNvPr id="3" name="image2.jpg" descr="Science_Based_Targets_-_Logo_Colour.jpg">
          <a:extLst>
            <a:ext uri="{FF2B5EF4-FFF2-40B4-BE49-F238E27FC236}">
              <a16:creationId xmlns:a16="http://schemas.microsoft.com/office/drawing/2014/main" id="{00000000-0008-0000-0300-000003000000}"/>
            </a:ext>
          </a:extLst>
        </xdr:cNvPr>
        <xdr:cNvPicPr preferRelativeResize="0">
          <a:picLocks noChangeAspect="1"/>
        </xdr:cNvPicPr>
      </xdr:nvPicPr>
      <xdr:blipFill>
        <a:blip xmlns:r="http://schemas.openxmlformats.org/officeDocument/2006/relationships" r:embed="rId1" cstate="print"/>
        <a:stretch>
          <a:fillRect/>
        </a:stretch>
      </xdr:blipFill>
      <xdr:spPr>
        <a:xfrm>
          <a:off x="421480" y="107155"/>
          <a:ext cx="2381250" cy="107063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223837</xdr:colOff>
      <xdr:row>0</xdr:row>
      <xdr:rowOff>123825</xdr:rowOff>
    </xdr:from>
    <xdr:ext cx="2271713" cy="1021390"/>
    <xdr:pic>
      <xdr:nvPicPr>
        <xdr:cNvPr id="2" name="image2.jpg" descr="Science_Based_Targets_-_Logo_Colour.jpg">
          <a:extLst>
            <a:ext uri="{FF2B5EF4-FFF2-40B4-BE49-F238E27FC236}">
              <a16:creationId xmlns:a16="http://schemas.microsoft.com/office/drawing/2014/main" id="{00000000-0008-0000-0400-000002000000}"/>
            </a:ext>
          </a:extLst>
        </xdr:cNvPr>
        <xdr:cNvPicPr preferRelativeResize="0">
          <a:picLocks noChangeAspect="1"/>
        </xdr:cNvPicPr>
      </xdr:nvPicPr>
      <xdr:blipFill>
        <a:blip xmlns:r="http://schemas.openxmlformats.org/officeDocument/2006/relationships" r:embed="rId1" cstate="print"/>
        <a:stretch>
          <a:fillRect/>
        </a:stretch>
      </xdr:blipFill>
      <xdr:spPr>
        <a:xfrm>
          <a:off x="223837" y="123825"/>
          <a:ext cx="2271713" cy="102139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266699</xdr:colOff>
      <xdr:row>0</xdr:row>
      <xdr:rowOff>107155</xdr:rowOff>
    </xdr:from>
    <xdr:ext cx="2381250" cy="1070639"/>
    <xdr:pic>
      <xdr:nvPicPr>
        <xdr:cNvPr id="2" name="image2.jpg" descr="Science_Based_Targets_-_Logo_Colour.jpg">
          <a:extLst>
            <a:ext uri="{FF2B5EF4-FFF2-40B4-BE49-F238E27FC236}">
              <a16:creationId xmlns:a16="http://schemas.microsoft.com/office/drawing/2014/main" id="{00000000-0008-0000-0500-000002000000}"/>
            </a:ext>
          </a:extLst>
        </xdr:cNvPr>
        <xdr:cNvPicPr preferRelativeResize="0">
          <a:picLocks noChangeAspect="1"/>
        </xdr:cNvPicPr>
      </xdr:nvPicPr>
      <xdr:blipFill>
        <a:blip xmlns:r="http://schemas.openxmlformats.org/officeDocument/2006/relationships" r:embed="rId1" cstate="print"/>
        <a:stretch>
          <a:fillRect/>
        </a:stretch>
      </xdr:blipFill>
      <xdr:spPr>
        <a:xfrm>
          <a:off x="431799" y="107155"/>
          <a:ext cx="2381250" cy="1070639"/>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xdr:from>
      <xdr:col>16</xdr:col>
      <xdr:colOff>85725</xdr:colOff>
      <xdr:row>3</xdr:row>
      <xdr:rowOff>38100</xdr:rowOff>
    </xdr:from>
    <xdr:to>
      <xdr:col>26</xdr:col>
      <xdr:colOff>28291</xdr:colOff>
      <xdr:row>33</xdr:row>
      <xdr:rowOff>66674</xdr:rowOff>
    </xdr:to>
    <xdr:grpSp>
      <xdr:nvGrpSpPr>
        <xdr:cNvPr id="12" name="Group 1">
          <a:extLst>
            <a:ext uri="{FF2B5EF4-FFF2-40B4-BE49-F238E27FC236}">
              <a16:creationId xmlns:a16="http://schemas.microsoft.com/office/drawing/2014/main" id="{00000000-0008-0000-0600-00000C000000}"/>
            </a:ext>
          </a:extLst>
        </xdr:cNvPr>
        <xdr:cNvGrpSpPr/>
      </xdr:nvGrpSpPr>
      <xdr:grpSpPr>
        <a:xfrm>
          <a:off x="8251825" y="482600"/>
          <a:ext cx="6673566" cy="5743574"/>
          <a:chOff x="3603009" y="356975"/>
          <a:chExt cx="6038566" cy="5743574"/>
        </a:xfrm>
      </xdr:grpSpPr>
      <xdr:pic>
        <xdr:nvPicPr>
          <xdr:cNvPr id="13" name="Picture 2">
            <a:extLst>
              <a:ext uri="{FF2B5EF4-FFF2-40B4-BE49-F238E27FC236}">
                <a16:creationId xmlns:a16="http://schemas.microsoft.com/office/drawing/2014/main" id="{00000000-0008-0000-06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603009" y="356975"/>
            <a:ext cx="6038566" cy="5743574"/>
          </a:xfrm>
          <a:prstGeom prst="rect">
            <a:avLst/>
          </a:prstGeom>
        </xdr:spPr>
      </xdr:pic>
      <xdr:pic>
        <xdr:nvPicPr>
          <xdr:cNvPr id="14" name="Picture 3">
            <a:extLst>
              <a:ext uri="{FF2B5EF4-FFF2-40B4-BE49-F238E27FC236}">
                <a16:creationId xmlns:a16="http://schemas.microsoft.com/office/drawing/2014/main" id="{00000000-0008-0000-0600-00000E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t="11681" b="14759"/>
          <a:stretch/>
        </xdr:blipFill>
        <xdr:spPr>
          <a:xfrm>
            <a:off x="4276231" y="4541117"/>
            <a:ext cx="1009366" cy="1474152"/>
          </a:xfrm>
          <a:prstGeom prst="rect">
            <a:avLst/>
          </a:prstGeom>
        </xdr:spPr>
      </xdr:pic>
      <xdr:pic>
        <xdr:nvPicPr>
          <xdr:cNvPr id="15" name="Picture 4">
            <a:extLst>
              <a:ext uri="{FF2B5EF4-FFF2-40B4-BE49-F238E27FC236}">
                <a16:creationId xmlns:a16="http://schemas.microsoft.com/office/drawing/2014/main" id="{00000000-0008-0000-0600-00000F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8745941" y="356975"/>
            <a:ext cx="895634" cy="655093"/>
          </a:xfrm>
          <a:prstGeom prst="rect">
            <a:avLst/>
          </a:prstGeom>
        </xdr:spPr>
      </xdr:pic>
      <xdr:pic>
        <xdr:nvPicPr>
          <xdr:cNvPr id="16" name="Picture 5">
            <a:extLst>
              <a:ext uri="{FF2B5EF4-FFF2-40B4-BE49-F238E27FC236}">
                <a16:creationId xmlns:a16="http://schemas.microsoft.com/office/drawing/2014/main" id="{00000000-0008-0000-0600-000010000000}"/>
              </a:ext>
            </a:extLst>
          </xdr:cNvPr>
          <xdr:cNvPicPr>
            <a:picLocks noChangeAspect="1"/>
          </xdr:cNvPicPr>
        </xdr:nvPicPr>
        <xdr:blipFill rotWithShape="1">
          <a:blip xmlns:r="http://schemas.openxmlformats.org/officeDocument/2006/relationships" r:embed="rId4"/>
          <a:srcRect l="3366" r="2918"/>
          <a:stretch/>
        </xdr:blipFill>
        <xdr:spPr>
          <a:xfrm>
            <a:off x="5183524" y="4541117"/>
            <a:ext cx="1774960" cy="1474151"/>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142876</xdr:colOff>
      <xdr:row>0</xdr:row>
      <xdr:rowOff>104775</xdr:rowOff>
    </xdr:from>
    <xdr:to>
      <xdr:col>1</xdr:col>
      <xdr:colOff>408077</xdr:colOff>
      <xdr:row>4</xdr:row>
      <xdr:rowOff>93345</xdr:rowOff>
    </xdr:to>
    <xdr:pic>
      <xdr:nvPicPr>
        <xdr:cNvPr id="2" name="Grafik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104775"/>
          <a:ext cx="1027201" cy="7505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0899E9-4610-49CC-BE01-87DD526FC558}" name="Table1" displayName="Table1" ref="B39:G41" totalsRowShown="0" headerRowDxfId="23">
  <autoFilter ref="B39:G41" xr:uid="{C70899E9-4610-49CC-BE01-87DD526FC558}"/>
  <tableColumns count="6">
    <tableColumn id="1" xr3:uid="{56F94272-59B3-4183-B467-7F1AA5D95024}" name="Column1"/>
    <tableColumn id="2" xr3:uid="{5F7CA329-BFBA-437D-8694-28B8B4EC4BD2}" name="Column2" dataDxfId="22"/>
    <tableColumn id="3" xr3:uid="{006A9979-BA1C-4C3F-955C-B27E0EE7BD0D}" name="Column3" dataDxfId="21"/>
    <tableColumn id="4" xr3:uid="{2B520FA6-F564-4DBD-8BC3-60B7F47D471A}" name="Column4"/>
    <tableColumn id="5" xr3:uid="{8E058582-3DE3-4857-9CC4-005711AB66A5}" name="Column5"/>
    <tableColumn id="6" xr3:uid="{84CFFE27-0F55-4622-BC08-156A1E34CCF9}" name="Column6"/>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ciencebasedtargets.org/step-by-step-process" TargetMode="Externa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info@sciencebasedtargets.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ciencebasedtargets.org/resources/files/SBTi-Criteria-Assessment-Indicators.pdf" TargetMode="External"/><Relationship Id="rId5" Type="http://schemas.openxmlformats.org/officeDocument/2006/relationships/ctrlProp" Target="../ctrlProps/ctrlProp7.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cb.gov.au/resources/climate-zone-ma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D8D8D8"/>
  </sheetPr>
  <dimension ref="A1:R62"/>
  <sheetViews>
    <sheetView showGridLines="0" showRowColHeaders="0" tabSelected="1" zoomScale="85" zoomScaleNormal="85" workbookViewId="0">
      <selection activeCell="N62" sqref="N62:O62"/>
    </sheetView>
  </sheetViews>
  <sheetFormatPr baseColWidth="10" defaultColWidth="12.5" defaultRowHeight="18.25" customHeight="1" x14ac:dyDescent="0.2"/>
  <cols>
    <col min="1" max="1" width="2.83203125" customWidth="1"/>
    <col min="2" max="13" width="11.5" customWidth="1"/>
    <col min="14" max="15" width="14.83203125" customWidth="1"/>
  </cols>
  <sheetData>
    <row r="1" spans="1:5" ht="6.75" customHeight="1" x14ac:dyDescent="0.2">
      <c r="A1" s="1"/>
      <c r="B1" s="1"/>
      <c r="C1" s="1"/>
      <c r="D1" s="1"/>
      <c r="E1" s="1"/>
    </row>
    <row r="2" spans="1:5" s="181" customFormat="1" ht="16" x14ac:dyDescent="0.2">
      <c r="A2" s="180"/>
      <c r="B2" s="180"/>
      <c r="C2" s="180"/>
      <c r="D2" s="180"/>
      <c r="E2" s="180"/>
    </row>
    <row r="3" spans="1:5" s="181" customFormat="1" ht="16" x14ac:dyDescent="0.2">
      <c r="A3" s="180"/>
      <c r="B3" s="180"/>
      <c r="C3" s="180"/>
      <c r="D3" s="180"/>
      <c r="E3" s="180"/>
    </row>
    <row r="4" spans="1:5" s="181" customFormat="1" ht="16" x14ac:dyDescent="0.2">
      <c r="A4" s="180"/>
      <c r="B4" s="180"/>
      <c r="C4" s="180"/>
      <c r="D4" s="180"/>
      <c r="E4" s="180"/>
    </row>
    <row r="5" spans="1:5" s="181" customFormat="1" ht="16" x14ac:dyDescent="0.2">
      <c r="A5" s="180"/>
      <c r="B5" s="180"/>
      <c r="C5" s="180"/>
      <c r="D5" s="180"/>
      <c r="E5" s="180"/>
    </row>
    <row r="6" spans="1:5" s="181" customFormat="1" ht="16" x14ac:dyDescent="0.2">
      <c r="A6" s="180"/>
      <c r="B6" s="180"/>
      <c r="C6" s="180"/>
      <c r="D6" s="180"/>
      <c r="E6" s="180"/>
    </row>
    <row r="7" spans="1:5" s="181" customFormat="1" ht="16" x14ac:dyDescent="0.2">
      <c r="A7" s="180"/>
      <c r="B7" s="180"/>
      <c r="C7" s="180"/>
      <c r="D7" s="180"/>
      <c r="E7" s="180"/>
    </row>
    <row r="8" spans="1:5" s="181" customFormat="1" ht="16" x14ac:dyDescent="0.2">
      <c r="A8" s="180"/>
      <c r="B8" s="180"/>
      <c r="C8" s="180"/>
      <c r="D8" s="180"/>
      <c r="E8" s="180"/>
    </row>
    <row r="9" spans="1:5" s="181" customFormat="1" ht="16" x14ac:dyDescent="0.2">
      <c r="A9" s="180"/>
      <c r="B9" s="180"/>
      <c r="C9" s="180"/>
      <c r="D9" s="180"/>
      <c r="E9" s="180"/>
    </row>
    <row r="10" spans="1:5" s="181" customFormat="1" ht="16" x14ac:dyDescent="0.2">
      <c r="A10" s="180"/>
      <c r="B10" s="180"/>
      <c r="C10" s="180"/>
      <c r="D10" s="180"/>
      <c r="E10" s="180"/>
    </row>
    <row r="11" spans="1:5" s="181" customFormat="1" ht="16" x14ac:dyDescent="0.2">
      <c r="A11" s="180"/>
      <c r="B11" s="180"/>
      <c r="C11" s="180"/>
      <c r="D11" s="180"/>
      <c r="E11" s="180"/>
    </row>
    <row r="12" spans="1:5" s="181" customFormat="1" ht="16" x14ac:dyDescent="0.2">
      <c r="A12" s="180"/>
      <c r="B12" s="180"/>
      <c r="C12" s="180"/>
      <c r="D12" s="180"/>
      <c r="E12" s="180"/>
    </row>
    <row r="13" spans="1:5" s="181" customFormat="1" ht="16" x14ac:dyDescent="0.2">
      <c r="A13" s="180"/>
      <c r="B13" s="180"/>
      <c r="C13" s="180"/>
      <c r="D13" s="180"/>
      <c r="E13" s="180"/>
    </row>
    <row r="14" spans="1:5" s="181" customFormat="1" ht="16" x14ac:dyDescent="0.2">
      <c r="A14" s="180"/>
      <c r="B14" s="180"/>
      <c r="C14" s="180"/>
      <c r="D14" s="180"/>
      <c r="E14" s="180"/>
    </row>
    <row r="15" spans="1:5" s="181" customFormat="1" ht="16" x14ac:dyDescent="0.2">
      <c r="A15" s="180"/>
      <c r="B15" s="180"/>
      <c r="C15" s="180"/>
      <c r="D15" s="180"/>
      <c r="E15" s="180"/>
    </row>
    <row r="16" spans="1:5" s="181" customFormat="1" ht="16" x14ac:dyDescent="0.2">
      <c r="A16" s="180"/>
      <c r="B16" s="180"/>
      <c r="C16" s="180"/>
      <c r="D16" s="180"/>
      <c r="E16" s="180"/>
    </row>
    <row r="17" spans="1:15" s="181" customFormat="1" ht="16" x14ac:dyDescent="0.2">
      <c r="A17" s="180"/>
      <c r="B17" s="180"/>
      <c r="C17" s="180"/>
      <c r="D17" s="180"/>
      <c r="E17" s="180"/>
    </row>
    <row r="18" spans="1:15" s="181" customFormat="1" ht="16" x14ac:dyDescent="0.2">
      <c r="A18" s="180"/>
      <c r="B18" s="180"/>
      <c r="C18" s="180"/>
      <c r="D18" s="180"/>
      <c r="E18" s="180"/>
    </row>
    <row r="19" spans="1:15" s="181" customFormat="1" ht="16" x14ac:dyDescent="0.2">
      <c r="A19" s="180"/>
      <c r="B19" s="180"/>
      <c r="C19" s="180"/>
      <c r="D19" s="180"/>
      <c r="E19" s="180"/>
    </row>
    <row r="20" spans="1:15" s="181" customFormat="1" ht="16" x14ac:dyDescent="0.2">
      <c r="A20" s="180"/>
      <c r="B20" s="180"/>
      <c r="C20" s="180"/>
      <c r="D20" s="180"/>
      <c r="E20" s="180"/>
    </row>
    <row r="21" spans="1:15" s="181" customFormat="1" ht="30" customHeight="1" x14ac:dyDescent="0.2">
      <c r="A21" s="180"/>
      <c r="C21" s="193"/>
      <c r="F21" s="193" t="s">
        <v>0</v>
      </c>
      <c r="G21" s="193"/>
      <c r="H21" s="193"/>
      <c r="I21" s="193"/>
      <c r="J21" s="193"/>
      <c r="M21" s="236" t="s">
        <v>1</v>
      </c>
      <c r="N21" s="235" t="s">
        <v>2017</v>
      </c>
    </row>
    <row r="22" spans="1:15" ht="17.5" customHeight="1" thickBot="1" x14ac:dyDescent="0.3">
      <c r="A22" s="1"/>
      <c r="B22" s="173"/>
      <c r="C22" s="173"/>
      <c r="D22" s="173"/>
      <c r="E22" s="173"/>
      <c r="F22" s="174"/>
      <c r="G22" s="174"/>
      <c r="H22" s="174"/>
      <c r="I22" s="174"/>
      <c r="J22" s="174"/>
      <c r="K22" s="174"/>
      <c r="L22" s="174"/>
      <c r="M22" s="658"/>
      <c r="N22" s="174"/>
      <c r="O22" s="174"/>
    </row>
    <row r="23" spans="1:15" ht="7.5" customHeight="1" x14ac:dyDescent="0.2">
      <c r="A23" s="1"/>
      <c r="B23" s="172"/>
      <c r="C23" s="172"/>
      <c r="D23" s="172"/>
      <c r="E23" s="172"/>
      <c r="F23" s="135"/>
      <c r="G23" s="135"/>
      <c r="H23" s="135"/>
      <c r="I23" s="135"/>
      <c r="J23" s="135"/>
      <c r="K23" s="135"/>
      <c r="L23" s="135"/>
      <c r="M23" s="135"/>
      <c r="N23" s="135"/>
      <c r="O23" s="135"/>
    </row>
    <row r="24" spans="1:15" ht="36.5" customHeight="1" x14ac:dyDescent="0.2">
      <c r="A24" s="1"/>
      <c r="B24" s="669" t="s">
        <v>1994</v>
      </c>
      <c r="C24" s="669"/>
      <c r="D24" s="669"/>
      <c r="E24" s="669"/>
      <c r="F24" s="669"/>
      <c r="G24" s="669"/>
      <c r="H24" s="669"/>
      <c r="I24" s="669"/>
      <c r="J24" s="669"/>
      <c r="K24" s="669"/>
      <c r="L24" s="669"/>
      <c r="M24" s="669"/>
      <c r="N24" s="669"/>
      <c r="O24" s="669"/>
    </row>
    <row r="25" spans="1:15" ht="13.5" customHeight="1" x14ac:dyDescent="0.2">
      <c r="A25" s="1"/>
      <c r="B25" s="179"/>
      <c r="C25" s="179"/>
      <c r="D25" s="179"/>
      <c r="E25" s="179"/>
      <c r="F25" s="179"/>
      <c r="G25" s="179"/>
      <c r="H25" s="179"/>
      <c r="I25" s="179"/>
      <c r="J25" s="179"/>
      <c r="K25" s="179"/>
      <c r="L25" s="179"/>
      <c r="M25" s="179"/>
      <c r="N25" s="179"/>
      <c r="O25" s="179"/>
    </row>
    <row r="26" spans="1:15" ht="20.5" customHeight="1" thickBot="1" x14ac:dyDescent="0.25">
      <c r="A26" s="151"/>
      <c r="B26" s="152" t="s">
        <v>2</v>
      </c>
      <c r="C26" s="152"/>
      <c r="D26" s="152"/>
      <c r="E26" s="152"/>
    </row>
    <row r="27" spans="1:15" s="184" customFormat="1" ht="61" customHeight="1" x14ac:dyDescent="0.2">
      <c r="A27" s="151"/>
      <c r="B27" s="670" t="s">
        <v>1975</v>
      </c>
      <c r="C27" s="670"/>
      <c r="D27" s="670"/>
      <c r="E27" s="670"/>
      <c r="F27" s="670"/>
      <c r="G27" s="670"/>
      <c r="H27" s="670"/>
      <c r="I27" s="670"/>
      <c r="J27" s="670"/>
      <c r="K27" s="670"/>
      <c r="L27" s="670"/>
      <c r="M27" s="670"/>
      <c r="N27" s="670"/>
      <c r="O27" s="670"/>
    </row>
    <row r="28" spans="1:15" s="184" customFormat="1" ht="39" customHeight="1" x14ac:dyDescent="0.2">
      <c r="A28" s="151"/>
      <c r="B28" s="671"/>
      <c r="C28" s="671"/>
      <c r="D28" s="671"/>
      <c r="E28" s="671"/>
      <c r="F28" s="671"/>
      <c r="G28" s="671"/>
      <c r="H28" s="671"/>
      <c r="I28" s="671"/>
      <c r="J28" s="671"/>
      <c r="K28" s="671"/>
      <c r="L28" s="671"/>
      <c r="M28" s="671"/>
      <c r="N28" s="671"/>
      <c r="O28" s="671"/>
    </row>
    <row r="29" spans="1:15" s="184" customFormat="1" ht="13.5" customHeight="1" x14ac:dyDescent="0.2">
      <c r="A29" s="639"/>
      <c r="B29" s="671"/>
      <c r="C29" s="671"/>
      <c r="D29" s="671"/>
      <c r="E29" s="671"/>
      <c r="F29" s="671"/>
      <c r="G29" s="671"/>
      <c r="H29" s="671"/>
      <c r="I29" s="671"/>
      <c r="J29" s="671"/>
      <c r="K29" s="671"/>
      <c r="L29" s="671"/>
      <c r="M29" s="671"/>
      <c r="N29" s="671"/>
      <c r="O29" s="671"/>
    </row>
    <row r="30" spans="1:15" ht="10.5" customHeight="1" x14ac:dyDescent="0.2">
      <c r="A30" s="1"/>
      <c r="B30" s="153"/>
      <c r="C30" s="153"/>
      <c r="D30" s="153"/>
      <c r="E30" s="153"/>
    </row>
    <row r="31" spans="1:15" ht="21" thickBot="1" x14ac:dyDescent="0.25">
      <c r="A31" s="151"/>
      <c r="B31" s="152" t="s">
        <v>3</v>
      </c>
      <c r="C31" s="152"/>
      <c r="D31" s="152"/>
      <c r="E31" s="152"/>
    </row>
    <row r="32" spans="1:15" ht="118.5" customHeight="1" x14ac:dyDescent="0.2">
      <c r="A32" s="1"/>
      <c r="B32" s="670" t="s">
        <v>1974</v>
      </c>
      <c r="C32" s="670"/>
      <c r="D32" s="670"/>
      <c r="E32" s="670"/>
      <c r="F32" s="670"/>
      <c r="G32" s="670"/>
      <c r="H32" s="670"/>
      <c r="I32" s="670"/>
      <c r="J32" s="670"/>
      <c r="K32" s="670"/>
      <c r="L32" s="670"/>
      <c r="M32" s="670"/>
      <c r="N32" s="670"/>
      <c r="O32" s="670"/>
    </row>
    <row r="33" spans="1:15" ht="61.75" customHeight="1" x14ac:dyDescent="0.2">
      <c r="A33" s="1"/>
      <c r="B33" s="671"/>
      <c r="C33" s="671"/>
      <c r="D33" s="671"/>
      <c r="E33" s="671"/>
      <c r="F33" s="671"/>
      <c r="G33" s="671"/>
      <c r="H33" s="671"/>
      <c r="I33" s="671"/>
      <c r="J33" s="671"/>
      <c r="K33" s="671"/>
      <c r="L33" s="671"/>
      <c r="M33" s="671"/>
      <c r="N33" s="671"/>
      <c r="O33" s="671"/>
    </row>
    <row r="34" spans="1:15" ht="56.5" customHeight="1" x14ac:dyDescent="0.2">
      <c r="A34" s="1"/>
      <c r="B34" s="671"/>
      <c r="C34" s="671"/>
      <c r="D34" s="671"/>
      <c r="E34" s="671"/>
      <c r="F34" s="671"/>
      <c r="G34" s="671"/>
      <c r="H34" s="671"/>
      <c r="I34" s="671"/>
      <c r="J34" s="671"/>
      <c r="K34" s="671"/>
      <c r="L34" s="671"/>
      <c r="M34" s="671"/>
      <c r="N34" s="671"/>
      <c r="O34" s="671"/>
    </row>
    <row r="35" spans="1:15" ht="45.75" customHeight="1" x14ac:dyDescent="0.2">
      <c r="A35" s="1"/>
      <c r="B35" s="671"/>
      <c r="C35" s="671"/>
      <c r="D35" s="671"/>
      <c r="E35" s="671"/>
      <c r="F35" s="671"/>
      <c r="G35" s="671"/>
      <c r="H35" s="671"/>
      <c r="I35" s="671"/>
      <c r="J35" s="671"/>
      <c r="K35" s="671"/>
      <c r="L35" s="671"/>
      <c r="M35" s="671"/>
      <c r="N35" s="671"/>
      <c r="O35" s="671"/>
    </row>
    <row r="36" spans="1:15" ht="16.5" customHeight="1" x14ac:dyDescent="0.2">
      <c r="A36" s="1"/>
      <c r="B36" s="671"/>
      <c r="C36" s="671"/>
      <c r="D36" s="671"/>
      <c r="E36" s="671"/>
      <c r="F36" s="671"/>
      <c r="G36" s="671"/>
      <c r="H36" s="671"/>
      <c r="I36" s="671"/>
      <c r="J36" s="671"/>
      <c r="K36" s="671"/>
      <c r="L36" s="671"/>
      <c r="M36" s="671"/>
      <c r="N36" s="671"/>
      <c r="O36" s="671"/>
    </row>
    <row r="37" spans="1:15" ht="16" x14ac:dyDescent="0.2">
      <c r="A37" s="1"/>
      <c r="B37" s="11"/>
      <c r="C37" s="11"/>
      <c r="D37" s="11"/>
      <c r="E37" s="11"/>
    </row>
    <row r="38" spans="1:15" ht="20" x14ac:dyDescent="0.2">
      <c r="A38" s="151"/>
      <c r="B38" s="152" t="s">
        <v>4</v>
      </c>
      <c r="C38" s="152"/>
      <c r="D38" s="152"/>
      <c r="E38" s="152"/>
    </row>
    <row r="39" spans="1:15" ht="26.25" customHeight="1" x14ac:dyDescent="0.2">
      <c r="A39" s="1"/>
      <c r="B39" s="672" t="s">
        <v>2002</v>
      </c>
      <c r="C39" s="672"/>
      <c r="D39" s="672"/>
      <c r="E39" s="672"/>
      <c r="F39" s="672"/>
      <c r="G39" s="672"/>
      <c r="H39" s="672"/>
      <c r="I39" s="672"/>
      <c r="J39" s="672"/>
      <c r="K39" s="672"/>
      <c r="L39" s="672"/>
      <c r="M39" s="672"/>
      <c r="N39" s="672"/>
      <c r="O39" s="672"/>
    </row>
    <row r="40" spans="1:15" ht="16" x14ac:dyDescent="0.2">
      <c r="A40" s="1"/>
      <c r="B40" s="11"/>
      <c r="C40" s="11"/>
      <c r="D40" s="11"/>
      <c r="E40" s="11"/>
    </row>
    <row r="41" spans="1:15" ht="16" x14ac:dyDescent="0.2">
      <c r="A41" s="1"/>
      <c r="B41" s="457" t="s">
        <v>5</v>
      </c>
      <c r="C41" s="458" t="s">
        <v>6</v>
      </c>
      <c r="D41" s="459" t="s">
        <v>7</v>
      </c>
      <c r="E41" s="133"/>
      <c r="F41" s="459" t="s">
        <v>8</v>
      </c>
      <c r="G41" s="133"/>
      <c r="H41" s="460" t="s">
        <v>9</v>
      </c>
    </row>
    <row r="42" spans="1:15" ht="16" x14ac:dyDescent="0.2">
      <c r="A42" s="1"/>
      <c r="B42" s="11"/>
      <c r="C42" s="11"/>
      <c r="D42" s="11"/>
      <c r="E42" s="11"/>
    </row>
    <row r="43" spans="1:15" ht="20" x14ac:dyDescent="0.2">
      <c r="A43" s="295"/>
      <c r="B43" s="152" t="s">
        <v>10</v>
      </c>
      <c r="C43" s="152"/>
      <c r="D43" s="152"/>
      <c r="E43" s="152"/>
      <c r="F43" s="152"/>
      <c r="G43" s="152"/>
      <c r="H43" s="152"/>
      <c r="I43" s="152"/>
      <c r="J43" s="152"/>
      <c r="K43" s="152"/>
      <c r="L43" s="152"/>
      <c r="M43" s="152"/>
      <c r="N43" s="152"/>
      <c r="O43" s="152"/>
    </row>
    <row r="44" spans="1:15" s="184" customFormat="1" ht="157" customHeight="1" x14ac:dyDescent="0.2">
      <c r="A44" s="639"/>
      <c r="B44" s="674" t="s">
        <v>1992</v>
      </c>
      <c r="C44" s="674"/>
      <c r="D44" s="674"/>
      <c r="E44" s="674"/>
      <c r="F44" s="674"/>
      <c r="G44" s="674"/>
      <c r="H44" s="674"/>
      <c r="I44" s="674"/>
      <c r="J44" s="674"/>
      <c r="K44" s="674"/>
      <c r="L44" s="674"/>
      <c r="M44" s="674"/>
      <c r="N44" s="674"/>
      <c r="O44" s="674"/>
    </row>
    <row r="45" spans="1:15" ht="16" x14ac:dyDescent="0.2">
      <c r="A45" s="1"/>
      <c r="B45" s="641"/>
      <c r="C45" s="642"/>
      <c r="D45" s="642"/>
      <c r="E45" s="675" t="s">
        <v>23</v>
      </c>
      <c r="F45" s="675"/>
      <c r="G45" s="676" t="s">
        <v>24</v>
      </c>
      <c r="H45" s="676"/>
      <c r="I45" s="641"/>
      <c r="J45" s="641"/>
      <c r="K45" s="641"/>
      <c r="L45" s="641"/>
      <c r="M45" s="641"/>
      <c r="N45" s="641"/>
      <c r="O45" s="641"/>
    </row>
    <row r="46" spans="1:15" s="184" customFormat="1" ht="22" customHeight="1" x14ac:dyDescent="0.2">
      <c r="A46" s="639"/>
      <c r="B46" s="666" t="s">
        <v>1984</v>
      </c>
      <c r="C46" s="666"/>
      <c r="D46" s="666"/>
      <c r="E46" s="666"/>
      <c r="F46" s="666"/>
      <c r="G46" s="666"/>
      <c r="H46" s="666"/>
      <c r="I46" s="666"/>
      <c r="J46" s="644"/>
      <c r="K46" s="643"/>
      <c r="L46" s="643"/>
      <c r="M46" s="643"/>
      <c r="N46" s="643"/>
      <c r="O46" s="643"/>
    </row>
    <row r="47" spans="1:15" s="184" customFormat="1" ht="17.5" customHeight="1" x14ac:dyDescent="0.2">
      <c r="B47" s="645"/>
      <c r="C47" s="673" t="s">
        <v>1996</v>
      </c>
      <c r="D47" s="673"/>
      <c r="E47" s="673"/>
      <c r="F47" s="673"/>
      <c r="G47" s="673"/>
      <c r="H47" s="673"/>
      <c r="I47" s="673"/>
      <c r="J47" s="673"/>
      <c r="K47" s="643"/>
      <c r="L47" s="643"/>
      <c r="M47" s="643"/>
      <c r="N47" s="643"/>
      <c r="O47" s="643"/>
    </row>
    <row r="48" spans="1:15" s="184" customFormat="1" ht="17.5" customHeight="1" x14ac:dyDescent="0.2">
      <c r="B48" s="646"/>
      <c r="C48" s="673"/>
      <c r="D48" s="673"/>
      <c r="E48" s="673"/>
      <c r="F48" s="673"/>
      <c r="G48" s="673"/>
      <c r="H48" s="673"/>
      <c r="I48" s="673"/>
      <c r="J48" s="673"/>
      <c r="K48" s="643"/>
      <c r="L48" s="643"/>
      <c r="M48" s="643"/>
      <c r="N48" s="643"/>
      <c r="O48" s="643"/>
    </row>
    <row r="49" spans="1:18" s="184" customFormat="1" ht="17.5" customHeight="1" x14ac:dyDescent="0.2">
      <c r="B49" s="647"/>
      <c r="C49" s="673"/>
      <c r="D49" s="673"/>
      <c r="E49" s="673"/>
      <c r="F49" s="673"/>
      <c r="G49" s="673"/>
      <c r="H49" s="673"/>
      <c r="I49" s="673"/>
      <c r="J49" s="673"/>
      <c r="K49" s="643"/>
      <c r="L49" s="643"/>
      <c r="M49" s="643"/>
      <c r="N49" s="643"/>
      <c r="O49" s="643"/>
    </row>
    <row r="50" spans="1:18" s="184" customFormat="1" ht="17.5" customHeight="1" x14ac:dyDescent="0.2">
      <c r="B50" s="648"/>
      <c r="C50" s="673"/>
      <c r="D50" s="673"/>
      <c r="E50" s="673"/>
      <c r="F50" s="673"/>
      <c r="G50" s="673"/>
      <c r="H50" s="673"/>
      <c r="I50" s="673"/>
      <c r="J50" s="673"/>
      <c r="K50" s="643"/>
      <c r="L50" s="643"/>
      <c r="M50" s="643"/>
      <c r="N50" s="643"/>
      <c r="O50" s="643"/>
    </row>
    <row r="51" spans="1:18" s="650" customFormat="1" ht="357" customHeight="1" x14ac:dyDescent="0.2">
      <c r="A51" s="649"/>
      <c r="B51" s="664" t="s">
        <v>2003</v>
      </c>
      <c r="C51" s="665"/>
      <c r="D51" s="665"/>
      <c r="E51" s="665"/>
      <c r="F51" s="665"/>
      <c r="G51" s="665"/>
      <c r="H51" s="665"/>
      <c r="I51" s="665"/>
      <c r="J51" s="665"/>
      <c r="K51" s="665"/>
      <c r="L51" s="665"/>
      <c r="M51" s="665"/>
      <c r="N51" s="665"/>
      <c r="O51" s="665"/>
    </row>
    <row r="52" spans="1:18" ht="16" x14ac:dyDescent="0.2">
      <c r="A52" s="1"/>
      <c r="B52" s="294"/>
      <c r="C52" s="294"/>
      <c r="D52" s="294"/>
      <c r="E52" s="294"/>
    </row>
    <row r="53" spans="1:18" ht="20" x14ac:dyDescent="0.2">
      <c r="A53" s="151"/>
      <c r="B53" s="152" t="s">
        <v>1985</v>
      </c>
      <c r="C53" s="152"/>
      <c r="D53" s="152"/>
      <c r="E53" s="152"/>
      <c r="F53" s="152"/>
      <c r="G53" s="152"/>
      <c r="H53" s="152"/>
      <c r="I53" s="152"/>
      <c r="J53" s="152"/>
      <c r="K53" s="152"/>
      <c r="L53" s="152"/>
      <c r="M53" s="152"/>
      <c r="N53" s="152"/>
      <c r="O53" s="152"/>
    </row>
    <row r="54" spans="1:18" s="650" customFormat="1" ht="137.5" customHeight="1" x14ac:dyDescent="0.2">
      <c r="A54" s="649"/>
      <c r="B54" s="680" t="s">
        <v>1993</v>
      </c>
      <c r="C54" s="680"/>
      <c r="D54" s="680"/>
      <c r="E54" s="680"/>
      <c r="F54" s="680"/>
      <c r="G54" s="680"/>
      <c r="H54" s="680"/>
      <c r="I54" s="680"/>
      <c r="J54" s="680"/>
      <c r="K54" s="680"/>
      <c r="L54" s="680"/>
      <c r="M54" s="680"/>
      <c r="N54" s="680"/>
      <c r="O54" s="680"/>
      <c r="P54" s="663"/>
      <c r="Q54" s="663"/>
      <c r="R54" s="663"/>
    </row>
    <row r="55" spans="1:18" s="650" customFormat="1" ht="20.5" customHeight="1" x14ac:dyDescent="0.2">
      <c r="A55" s="649"/>
      <c r="B55" s="677" t="s">
        <v>1986</v>
      </c>
      <c r="C55" s="677"/>
      <c r="D55" s="677"/>
      <c r="E55" s="677"/>
      <c r="F55" s="677"/>
      <c r="G55" s="677"/>
      <c r="H55" s="677"/>
      <c r="I55" s="677"/>
      <c r="J55" s="677"/>
      <c r="K55" s="677"/>
      <c r="L55" s="677"/>
      <c r="M55" s="677"/>
      <c r="N55" s="677"/>
      <c r="O55" s="677"/>
      <c r="P55" s="663"/>
      <c r="Q55" s="663"/>
      <c r="R55" s="663"/>
    </row>
    <row r="56" spans="1:18" ht="20" x14ac:dyDescent="0.2">
      <c r="A56" s="151"/>
      <c r="B56" s="651"/>
      <c r="C56" s="651"/>
      <c r="D56" s="651"/>
      <c r="E56" s="651"/>
      <c r="F56" s="651"/>
      <c r="G56" s="651"/>
      <c r="H56" s="651"/>
      <c r="I56" s="651"/>
      <c r="J56" s="651"/>
      <c r="K56" s="651"/>
      <c r="L56" s="651"/>
      <c r="M56" s="651"/>
      <c r="N56" s="651"/>
      <c r="O56" s="651"/>
      <c r="P56" s="12"/>
      <c r="Q56" s="12"/>
      <c r="R56" s="12"/>
    </row>
    <row r="57" spans="1:18" ht="20" x14ac:dyDescent="0.2">
      <c r="A57" s="151"/>
      <c r="B57" s="152" t="s">
        <v>11</v>
      </c>
      <c r="C57" s="152"/>
      <c r="D57" s="152"/>
      <c r="E57" s="152"/>
      <c r="F57" s="152"/>
      <c r="G57" s="152"/>
      <c r="H57" s="152"/>
      <c r="I57" s="152"/>
      <c r="J57" s="152"/>
      <c r="K57" s="152"/>
      <c r="L57" s="152"/>
      <c r="M57" s="152"/>
      <c r="N57" s="152"/>
      <c r="O57" s="152"/>
      <c r="P57" s="12"/>
      <c r="Q57" s="12"/>
      <c r="R57" s="12"/>
    </row>
    <row r="58" spans="1:18" ht="16" x14ac:dyDescent="0.2">
      <c r="A58" s="1"/>
      <c r="B58" s="12"/>
      <c r="C58" s="12"/>
      <c r="D58" s="12"/>
      <c r="E58" s="12"/>
      <c r="F58" s="12"/>
      <c r="G58" s="12"/>
      <c r="H58" s="12"/>
      <c r="I58" s="12"/>
      <c r="J58" s="12"/>
      <c r="K58" s="12"/>
      <c r="L58" s="12"/>
      <c r="M58" s="12"/>
      <c r="N58" s="12"/>
      <c r="O58" s="12"/>
      <c r="P58" s="12"/>
      <c r="Q58" s="12"/>
      <c r="R58" s="12"/>
    </row>
    <row r="59" spans="1:18" ht="17" thickBot="1" x14ac:dyDescent="0.25">
      <c r="A59" s="1"/>
      <c r="B59" s="182" t="s">
        <v>12</v>
      </c>
      <c r="C59" s="688" t="s">
        <v>14</v>
      </c>
      <c r="D59" s="689"/>
      <c r="E59" s="689"/>
      <c r="F59" s="689"/>
      <c r="G59" s="689"/>
      <c r="H59" s="689"/>
      <c r="I59" s="689"/>
      <c r="J59" s="689"/>
      <c r="K59" s="690"/>
      <c r="L59" s="678" t="s">
        <v>13</v>
      </c>
      <c r="M59" s="679"/>
      <c r="N59" s="678" t="s">
        <v>2014</v>
      </c>
      <c r="O59" s="679"/>
      <c r="P59" s="684"/>
      <c r="Q59" s="685"/>
      <c r="R59" s="12"/>
    </row>
    <row r="60" spans="1:18" ht="18.25" customHeight="1" thickTop="1" thickBot="1" x14ac:dyDescent="0.25">
      <c r="B60" s="183" t="s">
        <v>2008</v>
      </c>
      <c r="C60" s="681" t="s">
        <v>2007</v>
      </c>
      <c r="D60" s="682"/>
      <c r="E60" s="682"/>
      <c r="F60" s="682"/>
      <c r="G60" s="682"/>
      <c r="H60" s="682"/>
      <c r="I60" s="682"/>
      <c r="J60" s="682"/>
      <c r="K60" s="683"/>
      <c r="L60" s="667">
        <v>45532</v>
      </c>
      <c r="M60" s="668"/>
      <c r="N60" s="667" t="s">
        <v>2015</v>
      </c>
      <c r="O60" s="668"/>
      <c r="P60" s="686"/>
      <c r="Q60" s="687"/>
      <c r="R60" s="12"/>
    </row>
    <row r="61" spans="1:18" ht="18.25" customHeight="1" thickTop="1" thickBot="1" x14ac:dyDescent="0.25">
      <c r="B61" s="183" t="s">
        <v>2009</v>
      </c>
      <c r="C61" s="681" t="s">
        <v>2013</v>
      </c>
      <c r="D61" s="682"/>
      <c r="E61" s="682"/>
      <c r="F61" s="682"/>
      <c r="G61" s="682"/>
      <c r="H61" s="682"/>
      <c r="I61" s="682"/>
      <c r="J61" s="682"/>
      <c r="K61" s="683"/>
      <c r="L61" s="667">
        <v>45812</v>
      </c>
      <c r="M61" s="668"/>
      <c r="N61" s="667" t="s">
        <v>2020</v>
      </c>
      <c r="O61" s="668"/>
      <c r="P61" s="686"/>
      <c r="Q61" s="687"/>
      <c r="R61" s="12"/>
    </row>
    <row r="62" spans="1:18" ht="18.25" customHeight="1" thickTop="1" x14ac:dyDescent="0.2">
      <c r="B62" s="183" t="s">
        <v>2018</v>
      </c>
      <c r="C62" s="681" t="s">
        <v>2016</v>
      </c>
      <c r="D62" s="682"/>
      <c r="E62" s="682"/>
      <c r="F62" s="682"/>
      <c r="G62" s="682"/>
      <c r="H62" s="682"/>
      <c r="I62" s="682"/>
      <c r="J62" s="682"/>
      <c r="K62" s="683"/>
      <c r="L62" s="667">
        <v>45887</v>
      </c>
      <c r="M62" s="668"/>
      <c r="N62" s="801" t="s">
        <v>2019</v>
      </c>
      <c r="O62" s="802"/>
      <c r="P62" s="12"/>
      <c r="Q62" s="12"/>
      <c r="R62" s="12"/>
    </row>
  </sheetData>
  <sheetProtection algorithmName="SHA-512" hashValue="tCVve229BJ96q3gF4oPOuh2WblZWNzSW2aHGQG1xJmpGDjvwzdzcJ6BJyWC/jAaIV1DDPBMIswKtrWNkKK3d9A==" saltValue="LktC15z6XWl2VhKaQrss6A==" spinCount="100000" sheet="1" objects="1" scenarios="1"/>
  <mergeCells count="27">
    <mergeCell ref="C62:K62"/>
    <mergeCell ref="L62:M62"/>
    <mergeCell ref="N62:O62"/>
    <mergeCell ref="P59:Q59"/>
    <mergeCell ref="P60:Q60"/>
    <mergeCell ref="P61:Q61"/>
    <mergeCell ref="C59:K59"/>
    <mergeCell ref="C60:K60"/>
    <mergeCell ref="C61:K61"/>
    <mergeCell ref="L59:M59"/>
    <mergeCell ref="L60:M60"/>
    <mergeCell ref="L61:M61"/>
    <mergeCell ref="B51:O51"/>
    <mergeCell ref="B46:I46"/>
    <mergeCell ref="N60:O60"/>
    <mergeCell ref="N61:O61"/>
    <mergeCell ref="B24:O24"/>
    <mergeCell ref="B27:O29"/>
    <mergeCell ref="B32:O36"/>
    <mergeCell ref="B39:O39"/>
    <mergeCell ref="C47:J50"/>
    <mergeCell ref="B44:O44"/>
    <mergeCell ref="E45:F45"/>
    <mergeCell ref="G45:H45"/>
    <mergeCell ref="B55:O55"/>
    <mergeCell ref="N59:O59"/>
    <mergeCell ref="B54:O54"/>
  </mergeCells>
  <phoneticPr fontId="135" type="noConversion"/>
  <hyperlinks>
    <hyperlink ref="B55:O55" r:id="rId1" location="submit" display="Step by Step process" xr:uid="{26A5C89E-29DC-489C-880F-D76BD2323234}"/>
  </hyperlinks>
  <pageMargins left="0.7" right="0.7" top="0.75" bottom="0.75" header="0" footer="0"/>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N42"/>
  <sheetViews>
    <sheetView zoomScale="80" zoomScaleNormal="80" workbookViewId="0"/>
  </sheetViews>
  <sheetFormatPr baseColWidth="10" defaultColWidth="8.83203125" defaultRowHeight="15" x14ac:dyDescent="0.2"/>
  <cols>
    <col min="1" max="1" width="4.33203125" customWidth="1"/>
    <col min="2" max="2" width="7.5" customWidth="1"/>
    <col min="3" max="3" width="10.1640625" bestFit="1" customWidth="1"/>
    <col min="4" max="4" width="11.6640625" customWidth="1"/>
    <col min="5" max="5" width="14.5" customWidth="1"/>
    <col min="6" max="6" width="11.1640625" customWidth="1"/>
    <col min="8" max="10" width="12.33203125" style="125" customWidth="1"/>
    <col min="12" max="12" width="22" customWidth="1"/>
    <col min="13" max="14" width="9.1640625" customWidth="1"/>
    <col min="15" max="15" width="14.5" customWidth="1"/>
    <col min="21" max="21" width="8" customWidth="1"/>
  </cols>
  <sheetData>
    <row r="1" spans="2:40" s="158" customFormat="1" x14ac:dyDescent="0.2">
      <c r="B1" s="463"/>
      <c r="C1" s="463"/>
      <c r="D1" s="463"/>
      <c r="E1" s="463"/>
      <c r="F1" s="463"/>
      <c r="G1" s="463"/>
      <c r="H1" s="463"/>
      <c r="I1" s="125"/>
      <c r="J1" s="463"/>
      <c r="K1" s="463"/>
      <c r="L1" s="463"/>
      <c r="M1"/>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row>
    <row r="2" spans="2:40" s="158" customFormat="1" x14ac:dyDescent="0.2">
      <c r="B2" s="584">
        <v>1</v>
      </c>
      <c r="D2" s="463"/>
      <c r="E2" s="701" t="s">
        <v>151</v>
      </c>
      <c r="F2" s="702"/>
      <c r="G2" s="463"/>
      <c r="H2" s="18"/>
      <c r="I2" s="482" t="s">
        <v>158</v>
      </c>
      <c r="J2" s="531" t="s">
        <v>1925</v>
      </c>
      <c r="K2" s="463"/>
      <c r="L2" s="703" t="s">
        <v>153</v>
      </c>
      <c r="M2" s="704"/>
      <c r="N2" s="705"/>
      <c r="O2" s="463"/>
      <c r="P2" s="114" t="s">
        <v>288</v>
      </c>
      <c r="Q2" s="18"/>
      <c r="R2" s="18"/>
      <c r="S2" s="463"/>
      <c r="T2" s="463"/>
      <c r="U2" s="463"/>
      <c r="V2" s="463"/>
      <c r="W2" s="463"/>
      <c r="X2" s="463"/>
      <c r="Y2" s="463"/>
      <c r="Z2" s="463"/>
      <c r="AA2" s="463"/>
      <c r="AB2" s="463"/>
      <c r="AC2" s="463"/>
      <c r="AD2" s="463"/>
      <c r="AE2" s="463"/>
      <c r="AF2" s="463"/>
      <c r="AG2" s="463"/>
      <c r="AH2" s="463"/>
      <c r="AI2" s="463"/>
      <c r="AJ2" s="463"/>
      <c r="AK2" s="463"/>
      <c r="AL2" s="463"/>
      <c r="AM2" s="463"/>
      <c r="AN2" s="463"/>
    </row>
    <row r="3" spans="2:40" s="158" customFormat="1" x14ac:dyDescent="0.2">
      <c r="B3" s="585">
        <v>1</v>
      </c>
      <c r="C3" s="586" t="s">
        <v>1928</v>
      </c>
      <c r="D3" s="463"/>
      <c r="E3" s="706">
        <f>rngCountry</f>
        <v>0</v>
      </c>
      <c r="F3" s="707"/>
      <c r="G3" s="463"/>
      <c r="H3" s="292" t="s">
        <v>63</v>
      </c>
      <c r="I3" s="126" t="s">
        <v>73</v>
      </c>
      <c r="J3" s="126" t="s">
        <v>73</v>
      </c>
      <c r="K3" s="463"/>
      <c r="L3" s="706">
        <f>'In-Use NT Targets'!B21</f>
        <v>0</v>
      </c>
      <c r="M3" s="710"/>
      <c r="N3" s="707"/>
      <c r="O3" s="463"/>
      <c r="P3" s="529" t="s">
        <v>55</v>
      </c>
      <c r="Q3" s="117"/>
      <c r="R3" s="117"/>
      <c r="S3" s="486"/>
      <c r="T3" s="463"/>
      <c r="U3" s="553"/>
      <c r="V3" s="463"/>
      <c r="W3" s="463"/>
      <c r="X3" s="463"/>
      <c r="Y3" s="463"/>
      <c r="Z3" s="463"/>
      <c r="AA3" s="463"/>
      <c r="AB3" s="463"/>
      <c r="AC3" s="463"/>
      <c r="AD3" s="463"/>
      <c r="AE3" s="463"/>
      <c r="AF3" s="463"/>
      <c r="AG3" s="463"/>
      <c r="AH3" s="463"/>
      <c r="AI3" s="463"/>
      <c r="AJ3" s="463"/>
      <c r="AK3" s="463"/>
      <c r="AL3" s="463"/>
      <c r="AM3" s="463"/>
      <c r="AN3" s="463"/>
    </row>
    <row r="4" spans="2:40" s="158" customFormat="1" x14ac:dyDescent="0.2">
      <c r="B4" s="587">
        <v>2</v>
      </c>
      <c r="C4" s="588" t="s">
        <v>1929</v>
      </c>
      <c r="D4" s="463"/>
      <c r="E4" s="711" t="e">
        <f>VLOOKUP(E3,CHOOSE(nGeogr,lstAfri,lstAmer,lstAsia,lstEuro,lstOcea),2,FALSE)</f>
        <v>#N/A</v>
      </c>
      <c r="F4" s="712"/>
      <c r="G4" s="463"/>
      <c r="H4" s="593">
        <v>2015</v>
      </c>
      <c r="I4" s="485">
        <v>2028</v>
      </c>
      <c r="J4" s="485">
        <v>2034</v>
      </c>
      <c r="K4" s="463"/>
      <c r="L4" s="711" t="e">
        <f>VLOOKUP(L3,IF(bUseDflt,lstGlobalTypes,lstBuildingType),2,FALSE)</f>
        <v>#N/A</v>
      </c>
      <c r="M4" s="713"/>
      <c r="N4" s="712"/>
      <c r="O4" s="463"/>
      <c r="P4" s="592" t="s">
        <v>1950</v>
      </c>
      <c r="Q4" s="124"/>
      <c r="R4" s="124"/>
      <c r="S4" s="491"/>
      <c r="T4" s="463"/>
      <c r="U4" s="463"/>
      <c r="V4" s="463"/>
      <c r="W4" s="463"/>
      <c r="X4" s="463"/>
      <c r="Y4" s="463"/>
      <c r="Z4" s="463"/>
      <c r="AA4" s="463"/>
      <c r="AB4" s="463"/>
      <c r="AC4" s="463"/>
      <c r="AD4" s="463"/>
      <c r="AE4" s="463"/>
      <c r="AF4" s="463"/>
      <c r="AG4" s="463"/>
      <c r="AH4" s="463"/>
      <c r="AI4" s="463"/>
      <c r="AJ4" s="463"/>
      <c r="AK4" s="463"/>
      <c r="AL4" s="463"/>
      <c r="AM4" s="463"/>
      <c r="AN4" s="463"/>
    </row>
    <row r="5" spans="2:40" s="158" customFormat="1" x14ac:dyDescent="0.2">
      <c r="B5" s="587">
        <v>3</v>
      </c>
      <c r="C5" s="588" t="s">
        <v>1927</v>
      </c>
      <c r="D5" s="463"/>
      <c r="E5" s="463"/>
      <c r="F5" s="463"/>
      <c r="G5" s="463"/>
      <c r="H5" s="594">
        <v>2016</v>
      </c>
      <c r="I5" s="487">
        <v>2029</v>
      </c>
      <c r="J5" s="291">
        <v>2035</v>
      </c>
      <c r="K5" s="463"/>
      <c r="L5" s="463"/>
      <c r="M5" s="463"/>
      <c r="N5" s="463"/>
      <c r="O5" s="463"/>
      <c r="P5" s="18"/>
      <c r="Q5" s="18"/>
      <c r="R5" s="18"/>
      <c r="S5" s="463"/>
      <c r="T5" s="463"/>
      <c r="U5" s="463"/>
      <c r="V5" s="463"/>
      <c r="W5" s="463"/>
      <c r="X5" s="463"/>
      <c r="Y5" s="463"/>
      <c r="Z5" s="463"/>
      <c r="AA5" s="463"/>
      <c r="AB5" s="463"/>
      <c r="AC5" s="463"/>
      <c r="AD5" s="463"/>
      <c r="AE5" s="463"/>
      <c r="AF5" s="463"/>
      <c r="AG5" s="463"/>
      <c r="AH5" s="463"/>
      <c r="AI5" s="463"/>
      <c r="AJ5" s="463"/>
      <c r="AK5" s="463"/>
      <c r="AL5" s="463"/>
      <c r="AM5" s="463"/>
      <c r="AN5" s="463"/>
    </row>
    <row r="6" spans="2:40" s="158" customFormat="1" x14ac:dyDescent="0.2">
      <c r="B6" s="587">
        <v>4</v>
      </c>
      <c r="C6" s="588" t="s">
        <v>163</v>
      </c>
      <c r="D6" s="463"/>
      <c r="E6" s="463"/>
      <c r="F6" s="463"/>
      <c r="G6" s="463"/>
      <c r="H6" s="291">
        <v>2017</v>
      </c>
      <c r="I6" s="487">
        <v>2030</v>
      </c>
      <c r="J6" s="487">
        <v>2036</v>
      </c>
      <c r="K6" s="463"/>
      <c r="L6" s="483" t="s">
        <v>157</v>
      </c>
      <c r="M6" s="484" t="e">
        <f>OR(L4=W10,L4=S10,L4=S11)</f>
        <v>#N/A</v>
      </c>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row>
    <row r="7" spans="2:40" x14ac:dyDescent="0.2">
      <c r="B7" s="589">
        <v>5</v>
      </c>
      <c r="C7" s="590" t="s">
        <v>1930</v>
      </c>
      <c r="D7" s="18"/>
      <c r="E7" s="701" t="s">
        <v>26</v>
      </c>
      <c r="F7" s="702"/>
      <c r="G7" s="18"/>
      <c r="H7" s="291">
        <v>2018</v>
      </c>
      <c r="I7" s="487">
        <v>2031</v>
      </c>
      <c r="J7" s="487">
        <v>2037</v>
      </c>
    </row>
    <row r="8" spans="2:40" s="18" customFormat="1" x14ac:dyDescent="0.2">
      <c r="E8" s="706" t="str">
        <f>rngRegion</f>
        <v>San Francisco </v>
      </c>
      <c r="F8" s="707"/>
      <c r="H8" s="291">
        <v>2019</v>
      </c>
      <c r="I8" s="487">
        <v>2032</v>
      </c>
      <c r="J8" s="487">
        <v>2038</v>
      </c>
    </row>
    <row r="9" spans="2:40" s="18" customFormat="1" x14ac:dyDescent="0.2">
      <c r="B9" s="534" t="s">
        <v>259</v>
      </c>
      <c r="C9" s="51"/>
      <c r="E9" s="711" t="e">
        <f>IF(bHasRegions,IF(bANYregion,"",VLOOKUP(E8,IF(E4="USA",tblUSA,IF(E4="AUS",tblAustralia,lstWorld)),2,FALSE)),lbl_NA)</f>
        <v>#N/A</v>
      </c>
      <c r="F9" s="712"/>
      <c r="H9" s="291">
        <v>2020</v>
      </c>
      <c r="I9" s="487">
        <v>2033</v>
      </c>
      <c r="J9" s="487">
        <v>2039</v>
      </c>
      <c r="L9" s="114" t="s">
        <v>160</v>
      </c>
      <c r="Q9" s="463" t="s">
        <v>161</v>
      </c>
      <c r="U9" s="463" t="s">
        <v>162</v>
      </c>
    </row>
    <row r="10" spans="2:40" s="18" customFormat="1" x14ac:dyDescent="0.2">
      <c r="B10" s="546" t="s">
        <v>266</v>
      </c>
      <c r="C10" s="547" t="s">
        <v>267</v>
      </c>
      <c r="H10" s="291">
        <v>2021</v>
      </c>
      <c r="I10" s="487">
        <v>2034</v>
      </c>
      <c r="J10" s="487">
        <v>2040</v>
      </c>
      <c r="L10" s="557"/>
      <c r="M10" s="558" t="str">
        <f>IF(nGeogr=4,R10,V10)</f>
        <v>Residential (any size)</v>
      </c>
      <c r="N10" s="559" t="str">
        <f>IF(nGeogr=4,S10,W10)</f>
        <v>Resi</v>
      </c>
      <c r="O10" s="560"/>
      <c r="P10" s="557"/>
      <c r="Q10" s="561"/>
      <c r="R10" s="558" t="s">
        <v>165</v>
      </c>
      <c r="S10" s="559" t="s">
        <v>138</v>
      </c>
      <c r="T10" s="557"/>
      <c r="U10" s="561"/>
      <c r="V10" s="558" t="s">
        <v>166</v>
      </c>
      <c r="W10" s="559" t="s">
        <v>149</v>
      </c>
    </row>
    <row r="11" spans="2:40" s="18" customFormat="1" x14ac:dyDescent="0.2">
      <c r="B11" s="51"/>
      <c r="C11" s="51"/>
      <c r="H11" s="291">
        <v>2022</v>
      </c>
      <c r="I11" s="487">
        <v>2035</v>
      </c>
      <c r="J11" s="487">
        <v>2041</v>
      </c>
      <c r="L11" s="562"/>
      <c r="M11" s="563" t="str">
        <f>IF(nGeogr=4,R11,V11)</f>
        <v>------</v>
      </c>
      <c r="N11" s="564" t="e">
        <f>IF(nGeogr=4,S11,W11)</f>
        <v>#N/A</v>
      </c>
      <c r="O11" s="560"/>
      <c r="P11" s="565"/>
      <c r="Q11" s="566"/>
      <c r="R11" s="567" t="s">
        <v>172</v>
      </c>
      <c r="S11" s="568" t="s">
        <v>139</v>
      </c>
      <c r="T11" s="565"/>
      <c r="U11" s="566"/>
      <c r="V11" s="567" t="s">
        <v>173</v>
      </c>
      <c r="W11" s="568" t="e">
        <f>NA()</f>
        <v>#N/A</v>
      </c>
    </row>
    <row r="12" spans="2:40" s="18" customFormat="1" x14ac:dyDescent="0.2">
      <c r="E12" s="701" t="s">
        <v>152</v>
      </c>
      <c r="F12" s="702"/>
      <c r="H12" s="291">
        <v>2023</v>
      </c>
      <c r="I12" s="591"/>
      <c r="J12" s="487">
        <v>2042</v>
      </c>
      <c r="L12" s="120"/>
      <c r="M12" s="22" t="s">
        <v>179</v>
      </c>
      <c r="N12" s="122" t="s">
        <v>140</v>
      </c>
    </row>
    <row r="13" spans="2:40" s="18" customFormat="1" x14ac:dyDescent="0.2">
      <c r="E13" s="708" t="e">
        <f>E4 &amp; IF(bHasRegions, IF(bANYregion,"",IF(E4="USA","-",""))&amp;E9,"")</f>
        <v>#N/A</v>
      </c>
      <c r="F13" s="709"/>
      <c r="H13" s="291">
        <v>2024</v>
      </c>
      <c r="I13" s="291"/>
      <c r="J13" s="487">
        <v>2043</v>
      </c>
      <c r="L13" s="120"/>
      <c r="M13" s="22" t="s">
        <v>184</v>
      </c>
      <c r="N13" s="122" t="s">
        <v>141</v>
      </c>
      <c r="P13" s="610"/>
      <c r="Q13" s="611" t="s">
        <v>1933</v>
      </c>
      <c r="R13" s="610"/>
      <c r="S13" s="610"/>
    </row>
    <row r="14" spans="2:40" s="18" customFormat="1" x14ac:dyDescent="0.2">
      <c r="H14" s="293">
        <v>2025</v>
      </c>
      <c r="I14" s="291"/>
      <c r="J14" s="487">
        <v>2044</v>
      </c>
      <c r="L14" s="120"/>
      <c r="M14" s="22" t="s">
        <v>191</v>
      </c>
      <c r="N14" s="122" t="s">
        <v>142</v>
      </c>
      <c r="P14" s="612"/>
      <c r="Q14" s="613"/>
      <c r="R14" s="614" t="s">
        <v>53</v>
      </c>
      <c r="S14" s="615" t="s">
        <v>149</v>
      </c>
    </row>
    <row r="15" spans="2:40" s="18" customFormat="1" x14ac:dyDescent="0.2">
      <c r="H15"/>
      <c r="I15"/>
      <c r="J15" s="487">
        <v>2045</v>
      </c>
      <c r="L15" s="120"/>
      <c r="M15" s="22" t="s">
        <v>198</v>
      </c>
      <c r="N15" s="122" t="s">
        <v>143</v>
      </c>
      <c r="P15" s="616"/>
      <c r="Q15" s="617"/>
      <c r="R15" s="618" t="s">
        <v>199</v>
      </c>
      <c r="S15" s="619" t="s">
        <v>200</v>
      </c>
    </row>
    <row r="16" spans="2:40" s="18" customFormat="1" x14ac:dyDescent="0.2">
      <c r="E16" s="464" t="s">
        <v>154</v>
      </c>
      <c r="F16" s="481" t="s">
        <v>155</v>
      </c>
      <c r="H16"/>
      <c r="I16"/>
      <c r="J16" s="487">
        <v>2046</v>
      </c>
      <c r="L16" s="120"/>
      <c r="M16" s="22" t="s">
        <v>31</v>
      </c>
      <c r="N16" s="122" t="s">
        <v>144</v>
      </c>
    </row>
    <row r="17" spans="2:19" s="18" customFormat="1" x14ac:dyDescent="0.2">
      <c r="E17" s="464" t="s">
        <v>156</v>
      </c>
      <c r="F17" s="481" t="s">
        <v>155</v>
      </c>
      <c r="H17"/>
      <c r="I17"/>
      <c r="J17" s="487">
        <v>2047</v>
      </c>
      <c r="L17" s="120"/>
      <c r="M17" s="22" t="s">
        <v>212</v>
      </c>
      <c r="N17" s="122" t="s">
        <v>145</v>
      </c>
      <c r="Q17" s="572" t="s">
        <v>1934</v>
      </c>
    </row>
    <row r="18" spans="2:19" s="18" customFormat="1" x14ac:dyDescent="0.2">
      <c r="H18"/>
      <c r="I18"/>
      <c r="J18" s="487">
        <v>2048</v>
      </c>
      <c r="L18" s="120"/>
      <c r="M18" s="22" t="s">
        <v>216</v>
      </c>
      <c r="N18" s="122" t="s">
        <v>146</v>
      </c>
      <c r="P18" s="119"/>
      <c r="Q18" s="117"/>
      <c r="R18" s="488" t="s">
        <v>53</v>
      </c>
      <c r="S18" s="569" t="s">
        <v>149</v>
      </c>
    </row>
    <row r="19" spans="2:19" s="18" customFormat="1" x14ac:dyDescent="0.2">
      <c r="E19" s="580" t="s">
        <v>1932</v>
      </c>
      <c r="F19" s="118"/>
      <c r="H19"/>
      <c r="I19"/>
      <c r="J19" s="487">
        <v>2049</v>
      </c>
      <c r="L19" s="120"/>
      <c r="M19" s="22" t="s">
        <v>222</v>
      </c>
      <c r="N19" s="122" t="s">
        <v>147</v>
      </c>
      <c r="P19" s="120"/>
      <c r="R19" s="464" t="s">
        <v>179</v>
      </c>
      <c r="S19" s="571" t="s">
        <v>140</v>
      </c>
    </row>
    <row r="20" spans="2:19" s="18" customFormat="1" x14ac:dyDescent="0.2">
      <c r="E20" s="121" t="b">
        <f>(rngCountry="Other")</f>
        <v>0</v>
      </c>
      <c r="F20" s="555"/>
      <c r="H20"/>
      <c r="I20"/>
      <c r="J20" s="489">
        <v>2050</v>
      </c>
      <c r="L20" s="121"/>
      <c r="M20" s="490" t="s">
        <v>227</v>
      </c>
      <c r="N20" s="123" t="s">
        <v>148</v>
      </c>
      <c r="P20" s="120"/>
      <c r="R20" s="22" t="s">
        <v>228</v>
      </c>
      <c r="S20" s="122" t="s">
        <v>200</v>
      </c>
    </row>
    <row r="21" spans="2:19" s="18" customFormat="1" x14ac:dyDescent="0.2">
      <c r="H21"/>
      <c r="I21"/>
      <c r="J21" s="125"/>
      <c r="L21" s="581"/>
      <c r="M21" s="582" t="s">
        <v>164</v>
      </c>
      <c r="N21" s="583" t="s">
        <v>1946</v>
      </c>
      <c r="P21" s="121"/>
      <c r="Q21" s="124"/>
      <c r="R21" s="490" t="s">
        <v>164</v>
      </c>
      <c r="S21" s="570" t="s">
        <v>234</v>
      </c>
    </row>
    <row r="22" spans="2:19" s="18" customFormat="1" x14ac:dyDescent="0.2">
      <c r="E22" s="580" t="s">
        <v>1945</v>
      </c>
      <c r="F22" s="118"/>
      <c r="H22"/>
      <c r="I22"/>
      <c r="J22" s="125"/>
    </row>
    <row r="23" spans="2:19" s="18" customFormat="1" x14ac:dyDescent="0.2">
      <c r="E23" s="121" t="b">
        <f>OR(bOtherCntry, BuildType="Other")</f>
        <v>0</v>
      </c>
      <c r="F23" s="555"/>
      <c r="H23"/>
      <c r="I23"/>
      <c r="J23" s="125"/>
      <c r="L23" s="114" t="s">
        <v>245</v>
      </c>
    </row>
    <row r="24" spans="2:19" s="18" customFormat="1" x14ac:dyDescent="0.2">
      <c r="B24" s="556"/>
      <c r="H24"/>
      <c r="I24"/>
      <c r="J24" s="125"/>
      <c r="L24" s="119"/>
      <c r="M24" s="488" t="s">
        <v>21</v>
      </c>
      <c r="N24" s="195">
        <v>1</v>
      </c>
      <c r="O24" s="488" t="s">
        <v>37</v>
      </c>
      <c r="P24" s="488">
        <v>1</v>
      </c>
      <c r="Q24" s="492" t="s">
        <v>249</v>
      </c>
    </row>
    <row r="25" spans="2:19" s="18" customFormat="1" x14ac:dyDescent="0.2">
      <c r="E25" s="580" t="s">
        <v>1947</v>
      </c>
      <c r="F25" s="118"/>
      <c r="H25" s="127"/>
      <c r="I25"/>
      <c r="J25" s="125"/>
      <c r="L25" s="120"/>
      <c r="M25" s="464" t="s">
        <v>254</v>
      </c>
      <c r="N25" s="194">
        <v>1000</v>
      </c>
      <c r="O25" s="464" t="s">
        <v>255</v>
      </c>
      <c r="P25" s="464">
        <v>1000</v>
      </c>
      <c r="Q25" s="493" t="s">
        <v>256</v>
      </c>
    </row>
    <row r="26" spans="2:19" s="18" customFormat="1" x14ac:dyDescent="0.2">
      <c r="E26" s="121" t="e">
        <f>OR(CountryAbbr="USA",CountryAbbr="AUS")</f>
        <v>#N/A</v>
      </c>
      <c r="F26" s="555"/>
      <c r="H26" s="127"/>
      <c r="I26"/>
      <c r="J26" s="125"/>
      <c r="L26" s="120"/>
      <c r="M26" s="464" t="s">
        <v>261</v>
      </c>
      <c r="N26" s="194">
        <v>1000000</v>
      </c>
      <c r="O26" s="464" t="s">
        <v>262</v>
      </c>
      <c r="P26" s="464">
        <v>1000000</v>
      </c>
      <c r="Q26" s="493" t="s">
        <v>263</v>
      </c>
    </row>
    <row r="27" spans="2:19" s="18" customFormat="1" x14ac:dyDescent="0.2">
      <c r="H27" s="127"/>
      <c r="I27" s="125"/>
      <c r="J27" s="125"/>
      <c r="L27" s="120"/>
      <c r="M27" s="464" t="s">
        <v>270</v>
      </c>
      <c r="N27" s="105">
        <v>10.763999999999999</v>
      </c>
      <c r="O27" s="464" t="s">
        <v>271</v>
      </c>
      <c r="P27" s="464">
        <v>1</v>
      </c>
      <c r="Q27" s="196" t="s">
        <v>249</v>
      </c>
    </row>
    <row r="28" spans="2:19" s="18" customFormat="1" x14ac:dyDescent="0.2">
      <c r="E28" s="631" t="s">
        <v>1965</v>
      </c>
      <c r="F28" s="118"/>
      <c r="H28" s="127"/>
      <c r="I28" s="125"/>
      <c r="J28" s="125"/>
      <c r="L28" s="121"/>
      <c r="M28" s="490" t="s">
        <v>276</v>
      </c>
      <c r="N28" s="203">
        <f>N27*1000</f>
        <v>10764</v>
      </c>
      <c r="O28" s="490" t="s">
        <v>277</v>
      </c>
      <c r="P28" s="490">
        <v>1000</v>
      </c>
      <c r="Q28" s="494" t="s">
        <v>256</v>
      </c>
    </row>
    <row r="29" spans="2:19" s="18" customFormat="1" x14ac:dyDescent="0.2">
      <c r="E29" s="121" t="b">
        <f>(E8="Any")</f>
        <v>0</v>
      </c>
      <c r="F29" s="555"/>
      <c r="H29" s="127"/>
      <c r="I29" s="125"/>
      <c r="J29" s="125"/>
    </row>
    <row r="30" spans="2:19" s="18" customFormat="1" x14ac:dyDescent="0.2">
      <c r="H30" s="127"/>
      <c r="I30" s="125"/>
      <c r="J30" s="125"/>
    </row>
    <row r="31" spans="2:19" s="18" customFormat="1" x14ac:dyDescent="0.2">
      <c r="H31" s="127"/>
      <c r="I31" s="125"/>
      <c r="J31" s="125"/>
    </row>
    <row r="32" spans="2:19" s="18" customFormat="1" x14ac:dyDescent="0.2">
      <c r="H32" s="125"/>
      <c r="I32" s="125"/>
      <c r="J32" s="125"/>
    </row>
    <row r="33" spans="2:25" s="18" customFormat="1" x14ac:dyDescent="0.2">
      <c r="H33" s="125"/>
      <c r="I33" s="125"/>
      <c r="J33" s="125"/>
    </row>
    <row r="34" spans="2:25" s="18" customFormat="1" x14ac:dyDescent="0.2">
      <c r="H34" s="125"/>
      <c r="I34" s="125"/>
      <c r="J34" s="125"/>
    </row>
    <row r="35" spans="2:25" s="18" customFormat="1" x14ac:dyDescent="0.2">
      <c r="H35" s="125"/>
      <c r="I35" s="125"/>
      <c r="J35" s="125"/>
    </row>
    <row r="36" spans="2:25" s="18" customFormat="1" x14ac:dyDescent="0.2">
      <c r="H36" s="125"/>
      <c r="I36" s="125"/>
      <c r="J36" s="125"/>
    </row>
    <row r="37" spans="2:25" s="18" customFormat="1" x14ac:dyDescent="0.2">
      <c r="H37" s="125"/>
      <c r="I37" s="125"/>
      <c r="J37" s="125"/>
    </row>
    <row r="38" spans="2:25" s="18" customFormat="1" x14ac:dyDescent="0.2">
      <c r="H38" s="125"/>
      <c r="I38" s="125"/>
      <c r="J38" s="125"/>
    </row>
    <row r="39" spans="2:25" s="18" customFormat="1" x14ac:dyDescent="0.2">
      <c r="H39" s="125"/>
      <c r="I39" s="125"/>
      <c r="J39" s="125"/>
    </row>
    <row r="40" spans="2:25" s="18" customFormat="1" x14ac:dyDescent="0.2">
      <c r="H40" s="125"/>
      <c r="I40" s="125"/>
      <c r="J40" s="125"/>
      <c r="P40"/>
    </row>
    <row r="41" spans="2:25" s="18" customFormat="1" x14ac:dyDescent="0.2">
      <c r="B41"/>
      <c r="C41"/>
      <c r="D41"/>
      <c r="E41"/>
      <c r="F41"/>
      <c r="G41"/>
      <c r="H41" s="125"/>
      <c r="I41" s="125"/>
      <c r="J41" s="125"/>
      <c r="P41"/>
      <c r="Q41"/>
      <c r="R41"/>
      <c r="S41"/>
      <c r="T41"/>
      <c r="U41"/>
      <c r="V41"/>
      <c r="W41"/>
      <c r="X41"/>
      <c r="Y41"/>
    </row>
    <row r="42" spans="2:25" x14ac:dyDescent="0.2">
      <c r="K42" s="18"/>
      <c r="L42" s="18"/>
      <c r="M42" s="18"/>
      <c r="N42" s="18"/>
      <c r="O42" s="18"/>
    </row>
  </sheetData>
  <mergeCells count="11">
    <mergeCell ref="E12:F12"/>
    <mergeCell ref="L2:N2"/>
    <mergeCell ref="E3:F3"/>
    <mergeCell ref="E8:F8"/>
    <mergeCell ref="E13:F13"/>
    <mergeCell ref="L3:N3"/>
    <mergeCell ref="E4:F4"/>
    <mergeCell ref="E9:F9"/>
    <mergeCell ref="L4:N4"/>
    <mergeCell ref="E2:F2"/>
    <mergeCell ref="E7:F7"/>
  </mergeCells>
  <conditionalFormatting sqref="E8">
    <cfRule type="expression" dxfId="0" priority="81">
      <formula>NOT(bHasRegions)</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AR17"/>
  <sheetViews>
    <sheetView zoomScale="80" zoomScaleNormal="80" workbookViewId="0">
      <selection activeCell="D2" sqref="D2"/>
    </sheetView>
  </sheetViews>
  <sheetFormatPr baseColWidth="10" defaultColWidth="9.1640625" defaultRowHeight="15" x14ac:dyDescent="0.2"/>
  <cols>
    <col min="1" max="1" width="4.33203125" style="158" customWidth="1"/>
    <col min="2" max="2" width="11.5" style="158" bestFit="1" customWidth="1"/>
    <col min="3" max="3" width="12.5" style="158" customWidth="1"/>
    <col min="4" max="4" width="16.33203125" style="158" customWidth="1"/>
    <col min="5" max="6" width="10.6640625" style="158" customWidth="1"/>
    <col min="7" max="53" width="9.33203125" style="158" customWidth="1"/>
    <col min="54" max="16384" width="9.1640625" style="158"/>
  </cols>
  <sheetData>
    <row r="1" spans="1:44" x14ac:dyDescent="0.2">
      <c r="A1" s="463"/>
      <c r="B1" s="463"/>
      <c r="C1" s="463"/>
      <c r="D1" s="463"/>
      <c r="E1" s="463"/>
      <c r="F1" s="463"/>
      <c r="G1" s="463"/>
      <c r="H1" s="464"/>
      <c r="I1" s="464"/>
      <c r="J1" s="464"/>
      <c r="K1" s="464"/>
      <c r="L1" s="464"/>
      <c r="M1" s="464"/>
      <c r="N1" s="464"/>
      <c r="O1" s="464"/>
      <c r="P1" s="464"/>
      <c r="Q1" s="464"/>
      <c r="R1" s="464"/>
      <c r="S1" s="464"/>
      <c r="T1" s="464"/>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row>
    <row r="2" spans="1:44" x14ac:dyDescent="0.2">
      <c r="A2" s="463"/>
      <c r="B2" s="463"/>
      <c r="C2" s="463"/>
      <c r="D2" s="465" t="s">
        <v>123</v>
      </c>
      <c r="E2" s="466">
        <f>DropDowns!E3</f>
        <v>0</v>
      </c>
      <c r="F2" s="466"/>
      <c r="G2" s="467"/>
      <c r="H2" s="464"/>
      <c r="I2" s="464"/>
      <c r="J2" s="464"/>
      <c r="K2" s="464"/>
      <c r="L2" s="464"/>
      <c r="M2" s="464"/>
      <c r="N2" s="464"/>
      <c r="O2" s="464"/>
      <c r="P2" s="464"/>
      <c r="Q2" s="464"/>
      <c r="R2" s="464"/>
      <c r="S2" s="464"/>
      <c r="T2" s="464"/>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row>
    <row r="3" spans="1:44" x14ac:dyDescent="0.2">
      <c r="A3" s="463"/>
      <c r="B3" s="463"/>
      <c r="C3" s="463"/>
      <c r="D3" s="468" t="s">
        <v>124</v>
      </c>
      <c r="E3" s="469" t="e">
        <f>RegionAbbr</f>
        <v>#N/A</v>
      </c>
      <c r="F3" s="469"/>
      <c r="G3" s="470"/>
      <c r="H3" s="464"/>
      <c r="I3" s="464"/>
      <c r="J3" s="464"/>
      <c r="K3" s="464"/>
      <c r="L3" s="464"/>
      <c r="M3" s="464"/>
      <c r="N3" s="464"/>
      <c r="O3" s="464"/>
      <c r="P3" s="464"/>
      <c r="Q3" s="464"/>
      <c r="R3" s="464"/>
      <c r="S3" s="464"/>
      <c r="T3" s="464"/>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row>
    <row r="4" spans="1:44" x14ac:dyDescent="0.2">
      <c r="A4" s="463"/>
      <c r="B4" s="463"/>
      <c r="C4" s="463"/>
      <c r="D4" s="471" t="s">
        <v>125</v>
      </c>
      <c r="E4" s="472">
        <f>DropDowns!L3</f>
        <v>0</v>
      </c>
      <c r="F4" s="472"/>
      <c r="G4" s="473"/>
      <c r="H4" s="464"/>
      <c r="I4" s="464"/>
      <c r="J4" s="464"/>
      <c r="K4" s="464"/>
      <c r="L4" s="464"/>
      <c r="M4" s="464"/>
      <c r="N4" s="464"/>
      <c r="O4" s="464"/>
      <c r="P4" s="464"/>
      <c r="Q4" s="464"/>
      <c r="R4" s="464"/>
      <c r="S4" s="464"/>
      <c r="T4" s="464"/>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row>
    <row r="5" spans="1:44" x14ac:dyDescent="0.2">
      <c r="A5" s="463"/>
      <c r="B5" s="463"/>
      <c r="C5" s="463"/>
      <c r="D5" s="463"/>
      <c r="E5" s="463"/>
      <c r="F5" s="463"/>
      <c r="G5" s="463"/>
      <c r="H5" s="464"/>
      <c r="I5" s="464"/>
      <c r="J5" s="464"/>
      <c r="K5" s="464"/>
      <c r="L5" s="464"/>
      <c r="M5" s="464"/>
      <c r="N5" s="464"/>
      <c r="O5" s="464"/>
      <c r="P5" s="464"/>
      <c r="Q5" s="464"/>
      <c r="R5" s="464"/>
      <c r="S5" s="464"/>
      <c r="T5" s="464"/>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row>
    <row r="6" spans="1:44" ht="16" x14ac:dyDescent="0.2">
      <c r="A6" s="463"/>
      <c r="B6" s="159" t="s">
        <v>126</v>
      </c>
      <c r="C6" s="159" t="s">
        <v>127</v>
      </c>
      <c r="D6" s="159" t="s">
        <v>128</v>
      </c>
      <c r="E6" s="159">
        <v>2020</v>
      </c>
      <c r="F6" s="160">
        <v>2021</v>
      </c>
      <c r="G6" s="159">
        <v>2022</v>
      </c>
      <c r="H6" s="160">
        <v>2023</v>
      </c>
      <c r="I6" s="159">
        <v>2024</v>
      </c>
      <c r="J6" s="160">
        <v>2025</v>
      </c>
      <c r="K6" s="159">
        <v>2026</v>
      </c>
      <c r="L6" s="160">
        <v>2027</v>
      </c>
      <c r="M6" s="159">
        <v>2028</v>
      </c>
      <c r="N6" s="160">
        <v>2029</v>
      </c>
      <c r="O6" s="159">
        <v>2030</v>
      </c>
      <c r="P6" s="160">
        <v>2031</v>
      </c>
      <c r="Q6" s="159">
        <v>2032</v>
      </c>
      <c r="R6" s="160">
        <v>2033</v>
      </c>
      <c r="S6" s="159">
        <v>2034</v>
      </c>
      <c r="T6" s="160">
        <v>2035</v>
      </c>
      <c r="U6" s="159">
        <v>2036</v>
      </c>
      <c r="V6" s="160">
        <v>2037</v>
      </c>
      <c r="W6" s="159">
        <v>2038</v>
      </c>
      <c r="X6" s="160">
        <v>2039</v>
      </c>
      <c r="Y6" s="159">
        <v>2040</v>
      </c>
      <c r="Z6" s="160">
        <v>2041</v>
      </c>
      <c r="AA6" s="159">
        <v>2042</v>
      </c>
      <c r="AB6" s="160">
        <v>2043</v>
      </c>
      <c r="AC6" s="159">
        <v>2044</v>
      </c>
      <c r="AD6" s="160">
        <v>2045</v>
      </c>
      <c r="AE6" s="159">
        <v>2046</v>
      </c>
      <c r="AF6" s="160">
        <v>2047</v>
      </c>
      <c r="AG6" s="159">
        <v>2048</v>
      </c>
      <c r="AH6" s="160">
        <v>2049</v>
      </c>
      <c r="AI6" s="159">
        <v>2050</v>
      </c>
      <c r="AJ6" s="463"/>
      <c r="AK6" s="463"/>
      <c r="AL6" s="463"/>
      <c r="AM6" s="463"/>
      <c r="AN6" s="463"/>
      <c r="AO6" s="463"/>
      <c r="AP6" s="463"/>
      <c r="AQ6" s="463"/>
      <c r="AR6" s="463"/>
    </row>
    <row r="7" spans="1:44" s="162" customFormat="1" ht="32" x14ac:dyDescent="0.2">
      <c r="A7" s="202">
        <f>ROW()-ROW($B$7)+2</f>
        <v>2</v>
      </c>
      <c r="B7" s="132" t="s">
        <v>129</v>
      </c>
      <c r="C7" s="474" t="s">
        <v>130</v>
      </c>
      <c r="D7" s="475" t="e">
        <f>DropDowns!$E$13&amp;"."&amp;DropDowns!$L$4&amp;"."&amp;B7&amp;"-int"</f>
        <v>#N/A</v>
      </c>
      <c r="E7" s="161" t="str">
        <f>IFERROR(HLOOKUP($D7,tbl_1_CO2,(E$6-2017),FALSE),DropDowns!$F$16)</f>
        <v>N/A</v>
      </c>
      <c r="F7" s="161" t="str">
        <f>IFERROR(HLOOKUP($D7,tbl_1_CO2,(F$6-2017),FALSE),DropDowns!$F$16)</f>
        <v>N/A</v>
      </c>
      <c r="G7" s="161" t="str">
        <f>IFERROR(HLOOKUP($D7,tbl_1_CO2,(G$6-2017),FALSE),DropDowns!$F$16)</f>
        <v>N/A</v>
      </c>
      <c r="H7" s="161" t="str">
        <f>IFERROR(HLOOKUP($D7,tbl_1_CO2,(H$6-2017),FALSE),DropDowns!$F$16)</f>
        <v>N/A</v>
      </c>
      <c r="I7" s="161" t="str">
        <f>IFERROR(HLOOKUP($D7,tbl_1_CO2,(I$6-2017),FALSE),DropDowns!$F$16)</f>
        <v>N/A</v>
      </c>
      <c r="J7" s="161" t="str">
        <f>IFERROR(HLOOKUP($D7,tbl_1_CO2,(J$6-2017),FALSE),DropDowns!$F$16)</f>
        <v>N/A</v>
      </c>
      <c r="K7" s="161" t="str">
        <f>IFERROR(HLOOKUP($D7,tbl_1_CO2,(K$6-2017),FALSE),DropDowns!$F$16)</f>
        <v>N/A</v>
      </c>
      <c r="L7" s="161" t="str">
        <f>IFERROR(HLOOKUP($D7,tbl_1_CO2,(L$6-2017),FALSE),DropDowns!$F$16)</f>
        <v>N/A</v>
      </c>
      <c r="M7" s="161" t="str">
        <f>IFERROR(HLOOKUP($D7,tbl_1_CO2,(M$6-2017),FALSE),DropDowns!$F$16)</f>
        <v>N/A</v>
      </c>
      <c r="N7" s="161" t="str">
        <f>IFERROR(HLOOKUP($D7,tbl_1_CO2,(N$6-2017),FALSE),DropDowns!$F$16)</f>
        <v>N/A</v>
      </c>
      <c r="O7" s="161" t="str">
        <f>IFERROR(HLOOKUP($D7,tbl_1_CO2,(O$6-2017),FALSE),DropDowns!$F$16)</f>
        <v>N/A</v>
      </c>
      <c r="P7" s="161" t="str">
        <f>IFERROR(HLOOKUP($D7,tbl_1_CO2,(P$6-2017),FALSE),DropDowns!$F$16)</f>
        <v>N/A</v>
      </c>
      <c r="Q7" s="161" t="str">
        <f>IFERROR(HLOOKUP($D7,tbl_1_CO2,(Q$6-2017),FALSE),DropDowns!$F$16)</f>
        <v>N/A</v>
      </c>
      <c r="R7" s="161" t="str">
        <f>IFERROR(HLOOKUP($D7,tbl_1_CO2,(R$6-2017),FALSE),DropDowns!$F$16)</f>
        <v>N/A</v>
      </c>
      <c r="S7" s="161" t="str">
        <f>IFERROR(HLOOKUP($D7,tbl_1_CO2,(S$6-2017),FALSE),DropDowns!$F$16)</f>
        <v>N/A</v>
      </c>
      <c r="T7" s="161" t="str">
        <f>IFERROR(HLOOKUP($D7,tbl_1_CO2,(T$6-2017),FALSE),DropDowns!$F$16)</f>
        <v>N/A</v>
      </c>
      <c r="U7" s="161" t="str">
        <f>IFERROR(HLOOKUP($D7,tbl_1_CO2,(U$6-2017),FALSE),DropDowns!$F$16)</f>
        <v>N/A</v>
      </c>
      <c r="V7" s="161" t="str">
        <f>IFERROR(HLOOKUP($D7,tbl_1_CO2,(V$6-2017),FALSE),DropDowns!$F$16)</f>
        <v>N/A</v>
      </c>
      <c r="W7" s="161" t="str">
        <f>IFERROR(HLOOKUP($D7,tbl_1_CO2,(W$6-2017),FALSE),DropDowns!$F$16)</f>
        <v>N/A</v>
      </c>
      <c r="X7" s="161" t="str">
        <f>IFERROR(HLOOKUP($D7,tbl_1_CO2,(X$6-2017),FALSE),DropDowns!$F$16)</f>
        <v>N/A</v>
      </c>
      <c r="Y7" s="161" t="str">
        <f>IFERROR(HLOOKUP($D7,tbl_1_CO2,(Y$6-2017),FALSE),DropDowns!$F$16)</f>
        <v>N/A</v>
      </c>
      <c r="Z7" s="161" t="str">
        <f>IFERROR(HLOOKUP($D7,tbl_1_CO2,(Z$6-2017),FALSE),DropDowns!$F$16)</f>
        <v>N/A</v>
      </c>
      <c r="AA7" s="161" t="str">
        <f>IFERROR(HLOOKUP($D7,tbl_1_CO2,(AA$6-2017),FALSE),DropDowns!$F$16)</f>
        <v>N/A</v>
      </c>
      <c r="AB7" s="161" t="str">
        <f>IFERROR(HLOOKUP($D7,tbl_1_CO2,(AB$6-2017),FALSE),DropDowns!$F$16)</f>
        <v>N/A</v>
      </c>
      <c r="AC7" s="161" t="str">
        <f>IFERROR(HLOOKUP($D7,tbl_1_CO2,(AC$6-2017),FALSE),DropDowns!$F$16)</f>
        <v>N/A</v>
      </c>
      <c r="AD7" s="161" t="str">
        <f>IFERROR(HLOOKUP($D7,tbl_1_CO2,(AD$6-2017),FALSE),DropDowns!$F$16)</f>
        <v>N/A</v>
      </c>
      <c r="AE7" s="161" t="str">
        <f>IFERROR(HLOOKUP($D7,tbl_1_CO2,(AE$6-2017),FALSE),DropDowns!$F$16)</f>
        <v>N/A</v>
      </c>
      <c r="AF7" s="161" t="str">
        <f>IFERROR(HLOOKUP($D7,tbl_1_CO2,(AF$6-2017),FALSE),DropDowns!$F$16)</f>
        <v>N/A</v>
      </c>
      <c r="AG7" s="161" t="str">
        <f>IFERROR(HLOOKUP($D7,tbl_1_CO2,(AG$6-2017),FALSE),DropDowns!$F$16)</f>
        <v>N/A</v>
      </c>
      <c r="AH7" s="161" t="str">
        <f>IFERROR(HLOOKUP($D7,tbl_1_CO2,(AH$6-2017),FALSE),DropDowns!$F$16)</f>
        <v>N/A</v>
      </c>
      <c r="AI7" s="161" t="str">
        <f>IFERROR(HLOOKUP($D7,tbl_1_CO2,(AI$6-2017),FALSE),DropDowns!$F$16)</f>
        <v>N/A</v>
      </c>
      <c r="AJ7" s="476"/>
      <c r="AK7" s="476"/>
      <c r="AL7" s="476"/>
      <c r="AM7" s="476"/>
      <c r="AN7" s="476"/>
      <c r="AO7" s="476"/>
      <c r="AP7" s="476"/>
      <c r="AQ7" s="476"/>
      <c r="AR7" s="476"/>
    </row>
    <row r="8" spans="1:44" s="162" customFormat="1" ht="30" customHeight="1" x14ac:dyDescent="0.2">
      <c r="A8" s="202">
        <f t="shared" ref="A8:A17" si="0">ROW()-ROW($B$7)+2</f>
        <v>3</v>
      </c>
      <c r="B8" s="132" t="s">
        <v>131</v>
      </c>
      <c r="C8" s="476" t="s">
        <v>132</v>
      </c>
      <c r="D8" s="475" t="e">
        <f>DropDowns!$E$13&amp;"."&amp;DropDowns!$L$4&amp;"."&amp;B8&amp;"-int"</f>
        <v>#N/A</v>
      </c>
      <c r="E8" s="161" t="str">
        <f>IFERROR(HLOOKUP($D8,tbl_3_GHG,(E$6-2017),FALSE),DropDowns!$F$16)</f>
        <v>N/A</v>
      </c>
      <c r="F8" s="161" t="str">
        <f>IFERROR(HLOOKUP($D8,tbl_3_GHG,(F$6-2017),FALSE),DropDowns!$F$16)</f>
        <v>N/A</v>
      </c>
      <c r="G8" s="161" t="str">
        <f>IFERROR(HLOOKUP($D8,tbl_3_GHG,(G$6-2017),FALSE),DropDowns!$F$16)</f>
        <v>N/A</v>
      </c>
      <c r="H8" s="161" t="str">
        <f>IFERROR(HLOOKUP($D8,tbl_3_GHG,(H$6-2017),FALSE),DropDowns!$F$16)</f>
        <v>N/A</v>
      </c>
      <c r="I8" s="161" t="str">
        <f>IFERROR(HLOOKUP($D8,tbl_3_GHG,(I$6-2017),FALSE),DropDowns!$F$16)</f>
        <v>N/A</v>
      </c>
      <c r="J8" s="161" t="str">
        <f>IFERROR(HLOOKUP($D8,tbl_3_GHG,(J$6-2017),FALSE),DropDowns!$F$16)</f>
        <v>N/A</v>
      </c>
      <c r="K8" s="161" t="str">
        <f>IFERROR(HLOOKUP($D8,tbl_3_GHG,(K$6-2017),FALSE),DropDowns!$F$16)</f>
        <v>N/A</v>
      </c>
      <c r="L8" s="161" t="str">
        <f>IFERROR(HLOOKUP($D8,tbl_3_GHG,(L$6-2017),FALSE),DropDowns!$F$16)</f>
        <v>N/A</v>
      </c>
      <c r="M8" s="161" t="str">
        <f>IFERROR(HLOOKUP($D8,tbl_3_GHG,(M$6-2017),FALSE),DropDowns!$F$16)</f>
        <v>N/A</v>
      </c>
      <c r="N8" s="161" t="str">
        <f>IFERROR(HLOOKUP($D8,tbl_3_GHG,(N$6-2017),FALSE),DropDowns!$F$16)</f>
        <v>N/A</v>
      </c>
      <c r="O8" s="161" t="str">
        <f>IFERROR(HLOOKUP($D8,tbl_3_GHG,(O$6-2017),FALSE),DropDowns!$F$16)</f>
        <v>N/A</v>
      </c>
      <c r="P8" s="161" t="str">
        <f>IFERROR(HLOOKUP($D8,tbl_3_GHG,(P$6-2017),FALSE),DropDowns!$F$16)</f>
        <v>N/A</v>
      </c>
      <c r="Q8" s="161" t="str">
        <f>IFERROR(HLOOKUP($D8,tbl_3_GHG,(Q$6-2017),FALSE),DropDowns!$F$16)</f>
        <v>N/A</v>
      </c>
      <c r="R8" s="161" t="str">
        <f>IFERROR(HLOOKUP($D8,tbl_3_GHG,(R$6-2017),FALSE),DropDowns!$F$16)</f>
        <v>N/A</v>
      </c>
      <c r="S8" s="161" t="str">
        <f>IFERROR(HLOOKUP($D8,tbl_3_GHG,(S$6-2017),FALSE),DropDowns!$F$16)</f>
        <v>N/A</v>
      </c>
      <c r="T8" s="161" t="str">
        <f>IFERROR(HLOOKUP($D8,tbl_3_GHG,(T$6-2017),FALSE),DropDowns!$F$16)</f>
        <v>N/A</v>
      </c>
      <c r="U8" s="161" t="str">
        <f>IFERROR(HLOOKUP($D8,tbl_3_GHG,(U$6-2017),FALSE),DropDowns!$F$16)</f>
        <v>N/A</v>
      </c>
      <c r="V8" s="161" t="str">
        <f>IFERROR(HLOOKUP($D8,tbl_3_GHG,(V$6-2017),FALSE),DropDowns!$F$16)</f>
        <v>N/A</v>
      </c>
      <c r="W8" s="161" t="str">
        <f>IFERROR(HLOOKUP($D8,tbl_3_GHG,(W$6-2017),FALSE),DropDowns!$F$16)</f>
        <v>N/A</v>
      </c>
      <c r="X8" s="161" t="str">
        <f>IFERROR(HLOOKUP($D8,tbl_3_GHG,(X$6-2017),FALSE),DropDowns!$F$16)</f>
        <v>N/A</v>
      </c>
      <c r="Y8" s="161" t="str">
        <f>IFERROR(HLOOKUP($D8,tbl_3_GHG,(Y$6-2017),FALSE),DropDowns!$F$16)</f>
        <v>N/A</v>
      </c>
      <c r="Z8" s="161" t="str">
        <f>IFERROR(HLOOKUP($D8,tbl_3_GHG,(Z$6-2017),FALSE),DropDowns!$F$16)</f>
        <v>N/A</v>
      </c>
      <c r="AA8" s="161" t="str">
        <f>IFERROR(HLOOKUP($D8,tbl_3_GHG,(AA$6-2017),FALSE),DropDowns!$F$16)</f>
        <v>N/A</v>
      </c>
      <c r="AB8" s="161" t="str">
        <f>IFERROR(HLOOKUP($D8,tbl_3_GHG,(AB$6-2017),FALSE),DropDowns!$F$16)</f>
        <v>N/A</v>
      </c>
      <c r="AC8" s="161" t="str">
        <f>IFERROR(HLOOKUP($D8,tbl_3_GHG,(AC$6-2017),FALSE),DropDowns!$F$16)</f>
        <v>N/A</v>
      </c>
      <c r="AD8" s="161" t="str">
        <f>IFERROR(HLOOKUP($D8,tbl_3_GHG,(AD$6-2017),FALSE),DropDowns!$F$16)</f>
        <v>N/A</v>
      </c>
      <c r="AE8" s="161" t="str">
        <f>IFERROR(HLOOKUP($D8,tbl_3_GHG,(AE$6-2017),FALSE),DropDowns!$F$16)</f>
        <v>N/A</v>
      </c>
      <c r="AF8" s="161" t="str">
        <f>IFERROR(HLOOKUP($D8,tbl_3_GHG,(AF$6-2017),FALSE),DropDowns!$F$16)</f>
        <v>N/A</v>
      </c>
      <c r="AG8" s="161" t="str">
        <f>IFERROR(HLOOKUP($D8,tbl_3_GHG,(AG$6-2017),FALSE),DropDowns!$F$16)</f>
        <v>N/A</v>
      </c>
      <c r="AH8" s="161" t="str">
        <f>IFERROR(HLOOKUP($D8,tbl_3_GHG,(AH$6-2017),FALSE),DropDowns!$F$16)</f>
        <v>N/A</v>
      </c>
      <c r="AI8" s="161" t="str">
        <f>IFERROR(HLOOKUP($D8,tbl_3_GHG,(AI$6-2017),FALSE),DropDowns!$F$16)</f>
        <v>N/A</v>
      </c>
      <c r="AJ8" s="476"/>
      <c r="AK8" s="476"/>
      <c r="AL8" s="476"/>
      <c r="AM8" s="476"/>
      <c r="AN8" s="476"/>
      <c r="AO8" s="476"/>
      <c r="AP8" s="476"/>
      <c r="AQ8" s="476"/>
      <c r="AR8" s="476"/>
    </row>
    <row r="9" spans="1:44" ht="32" x14ac:dyDescent="0.2">
      <c r="A9" s="202">
        <f t="shared" si="0"/>
        <v>4</v>
      </c>
      <c r="B9" s="474" t="s">
        <v>133</v>
      </c>
      <c r="C9" s="476" t="s">
        <v>134</v>
      </c>
      <c r="D9" s="477" t="e">
        <f>CountryAbbr&amp;"."&amp;IF(bResidential,"RESI","CRE")</f>
        <v>#N/A</v>
      </c>
      <c r="E9" s="478" t="str">
        <f>IFERROR(HLOOKUP($D9,tbl_Country_Area,(E$6-2017),FALSE)/1000000,DropDowns!$F$16)</f>
        <v>N/A</v>
      </c>
      <c r="F9" s="478" t="str">
        <f>IFERROR(HLOOKUP($D9,tbl_Country_Area,(F$6-2017),FALSE)/1000000,DropDowns!$F$16)</f>
        <v>N/A</v>
      </c>
      <c r="G9" s="478" t="str">
        <f>IFERROR(HLOOKUP($D9,tbl_Country_Area,(G$6-2017),FALSE)/1000000,DropDowns!$F$16)</f>
        <v>N/A</v>
      </c>
      <c r="H9" s="478" t="str">
        <f>IFERROR(HLOOKUP($D9,tbl_Country_Area,(H$6-2017),FALSE)/1000000,DropDowns!$F$16)</f>
        <v>N/A</v>
      </c>
      <c r="I9" s="478" t="str">
        <f>IFERROR(HLOOKUP($D9,tbl_Country_Area,(I$6-2017),FALSE)/1000000,DropDowns!$F$16)</f>
        <v>N/A</v>
      </c>
      <c r="J9" s="478" t="str">
        <f>IFERROR(HLOOKUP($D9,tbl_Country_Area,(J$6-2017),FALSE)/1000000,DropDowns!$F$16)</f>
        <v>N/A</v>
      </c>
      <c r="K9" s="478" t="str">
        <f>IFERROR(HLOOKUP($D9,tbl_Country_Area,(K$6-2017),FALSE)/1000000,DropDowns!$F$16)</f>
        <v>N/A</v>
      </c>
      <c r="L9" s="478" t="str">
        <f>IFERROR(HLOOKUP($D9,tbl_Country_Area,(L$6-2017),FALSE)/1000000,DropDowns!$F$16)</f>
        <v>N/A</v>
      </c>
      <c r="M9" s="478" t="str">
        <f>IFERROR(HLOOKUP($D9,tbl_Country_Area,(M$6-2017),FALSE)/1000000,DropDowns!$F$16)</f>
        <v>N/A</v>
      </c>
      <c r="N9" s="478" t="str">
        <f>IFERROR(HLOOKUP($D9,tbl_Country_Area,(N$6-2017),FALSE)/1000000,DropDowns!$F$16)</f>
        <v>N/A</v>
      </c>
      <c r="O9" s="478" t="str">
        <f>IFERROR(HLOOKUP($D9,tbl_Country_Area,(O$6-2017),FALSE)/1000000,DropDowns!$F$16)</f>
        <v>N/A</v>
      </c>
      <c r="P9" s="478" t="str">
        <f>IFERROR(HLOOKUP($D9,tbl_Country_Area,(P$6-2017),FALSE)/1000000,DropDowns!$F$16)</f>
        <v>N/A</v>
      </c>
      <c r="Q9" s="478" t="str">
        <f>IFERROR(HLOOKUP($D9,tbl_Country_Area,(Q$6-2017),FALSE)/1000000,DropDowns!$F$16)</f>
        <v>N/A</v>
      </c>
      <c r="R9" s="478" t="str">
        <f>IFERROR(HLOOKUP($D9,tbl_Country_Area,(R$6-2017),FALSE)/1000000,DropDowns!$F$16)</f>
        <v>N/A</v>
      </c>
      <c r="S9" s="478" t="str">
        <f>IFERROR(HLOOKUP($D9,tbl_Country_Area,(S$6-2017),FALSE)/1000000,DropDowns!$F$16)</f>
        <v>N/A</v>
      </c>
      <c r="T9" s="478" t="str">
        <f>IFERROR(HLOOKUP($D9,tbl_Country_Area,(T$6-2017),FALSE)/1000000,DropDowns!$F$16)</f>
        <v>N/A</v>
      </c>
      <c r="U9" s="478" t="str">
        <f>IFERROR(HLOOKUP($D9,tbl_Country_Area,(U$6-2017),FALSE)/1000000,DropDowns!$F$16)</f>
        <v>N/A</v>
      </c>
      <c r="V9" s="478" t="str">
        <f>IFERROR(HLOOKUP($D9,tbl_Country_Area,(V$6-2017),FALSE)/1000000,DropDowns!$F$16)</f>
        <v>N/A</v>
      </c>
      <c r="W9" s="478" t="str">
        <f>IFERROR(HLOOKUP($D9,tbl_Country_Area,(W$6-2017),FALSE)/1000000,DropDowns!$F$16)</f>
        <v>N/A</v>
      </c>
      <c r="X9" s="478" t="str">
        <f>IFERROR(HLOOKUP($D9,tbl_Country_Area,(X$6-2017),FALSE)/1000000,DropDowns!$F$16)</f>
        <v>N/A</v>
      </c>
      <c r="Y9" s="478" t="str">
        <f>IFERROR(HLOOKUP($D9,tbl_Country_Area,(Y$6-2017),FALSE)/1000000,DropDowns!$F$16)</f>
        <v>N/A</v>
      </c>
      <c r="Z9" s="478" t="str">
        <f>IFERROR(HLOOKUP($D9,tbl_Country_Area,(Z$6-2017),FALSE)/1000000,DropDowns!$F$16)</f>
        <v>N/A</v>
      </c>
      <c r="AA9" s="478" t="str">
        <f>IFERROR(HLOOKUP($D9,tbl_Country_Area,(AA$6-2017),FALSE)/1000000,DropDowns!$F$16)</f>
        <v>N/A</v>
      </c>
      <c r="AB9" s="478" t="str">
        <f>IFERROR(HLOOKUP($D9,tbl_Country_Area,(AB$6-2017),FALSE)/1000000,DropDowns!$F$16)</f>
        <v>N/A</v>
      </c>
      <c r="AC9" s="478" t="str">
        <f>IFERROR(HLOOKUP($D9,tbl_Country_Area,(AC$6-2017),FALSE)/1000000,DropDowns!$F$16)</f>
        <v>N/A</v>
      </c>
      <c r="AD9" s="478" t="str">
        <f>IFERROR(HLOOKUP($D9,tbl_Country_Area,(AD$6-2017),FALSE)/1000000,DropDowns!$F$16)</f>
        <v>N/A</v>
      </c>
      <c r="AE9" s="478" t="str">
        <f>IFERROR(HLOOKUP($D9,tbl_Country_Area,(AE$6-2017),FALSE)/1000000,DropDowns!$F$16)</f>
        <v>N/A</v>
      </c>
      <c r="AF9" s="478" t="str">
        <f>IFERROR(HLOOKUP($D9,tbl_Country_Area,(AF$6-2017),FALSE)/1000000,DropDowns!$F$16)</f>
        <v>N/A</v>
      </c>
      <c r="AG9" s="478" t="str">
        <f>IFERROR(HLOOKUP($D9,tbl_Country_Area,(AG$6-2017),FALSE)/1000000,DropDowns!$F$16)</f>
        <v>N/A</v>
      </c>
      <c r="AH9" s="478" t="str">
        <f>IFERROR(HLOOKUP($D9,tbl_Country_Area,(AH$6-2017),FALSE)/1000000,DropDowns!$F$16)</f>
        <v>N/A</v>
      </c>
      <c r="AI9" s="478" t="str">
        <f>IFERROR(HLOOKUP($D9,tbl_Country_Area,(AI$6-2017),FALSE)/1000000,DropDowns!$F$16)</f>
        <v>N/A</v>
      </c>
      <c r="AJ9" s="463"/>
      <c r="AK9" s="463"/>
      <c r="AL9" s="463"/>
      <c r="AM9" s="463"/>
      <c r="AN9" s="463"/>
      <c r="AO9" s="463"/>
      <c r="AP9" s="463"/>
      <c r="AQ9" s="463"/>
      <c r="AR9" s="463"/>
    </row>
    <row r="10" spans="1:44" ht="5.25" customHeight="1" x14ac:dyDescent="0.2">
      <c r="A10" s="202">
        <f t="shared" si="0"/>
        <v>5</v>
      </c>
      <c r="B10" s="285"/>
      <c r="C10" s="285"/>
      <c r="D10" s="285"/>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463"/>
      <c r="AK10" s="463"/>
      <c r="AL10" s="463"/>
      <c r="AM10" s="463"/>
      <c r="AN10" s="463"/>
      <c r="AO10" s="463"/>
      <c r="AP10" s="463"/>
      <c r="AQ10" s="463"/>
      <c r="AR10" s="463"/>
    </row>
    <row r="11" spans="1:44" ht="32" x14ac:dyDescent="0.2">
      <c r="A11" s="202">
        <f t="shared" si="0"/>
        <v>6</v>
      </c>
      <c r="B11" s="474" t="s">
        <v>135</v>
      </c>
      <c r="C11" s="476" t="s">
        <v>134</v>
      </c>
      <c r="D11" s="477" t="e">
        <f>IF(bUseDflt,"Default",IF(bResidential,"Residential","Services"))</f>
        <v>#N/A</v>
      </c>
      <c r="E11" s="478" t="e">
        <f>VLOOKUP(E6,tbl_GlobalData,IF(bUseDflt,Global!$E$1,IF(bResidential,Global!$C$2,Global!$B$2)),FALSE)</f>
        <v>#N/A</v>
      </c>
      <c r="F11" s="478" t="e">
        <f>VLOOKUP(F6,tbl_GlobalData,IF(bUseDflt,Global!$E$1,IF(bResidential,Global!$C$2,Global!$B$2)),FALSE)</f>
        <v>#N/A</v>
      </c>
      <c r="G11" s="478" t="e">
        <f>VLOOKUP(G6,tbl_GlobalData,IF(bUseDflt,Global!$E$1,IF(bResidential,Global!$C$2,Global!$B$2)),FALSE)</f>
        <v>#N/A</v>
      </c>
      <c r="H11" s="478" t="e">
        <f>VLOOKUP(H6,tbl_GlobalData,IF(bUseDflt,Global!$E$1,IF(bResidential,Global!$C$2,Global!$B$2)),FALSE)</f>
        <v>#N/A</v>
      </c>
      <c r="I11" s="478" t="e">
        <f>VLOOKUP(I6,tbl_GlobalData,IF(bUseDflt,Global!$E$1,IF(bResidential,Global!$C$2,Global!$B$2)),FALSE)</f>
        <v>#N/A</v>
      </c>
      <c r="J11" s="478" t="e">
        <f>VLOOKUP(J6,tbl_GlobalData,IF(bUseDflt,Global!$E$1,IF(bResidential,Global!$C$2,Global!$B$2)),FALSE)</f>
        <v>#N/A</v>
      </c>
      <c r="K11" s="478" t="e">
        <f>VLOOKUP(K6,tbl_GlobalData,IF(bUseDflt,Global!$E$1,IF(bResidential,Global!$C$2,Global!$B$2)),FALSE)</f>
        <v>#N/A</v>
      </c>
      <c r="L11" s="478" t="e">
        <f>VLOOKUP(L6,tbl_GlobalData,IF(bUseDflt,Global!$E$1,IF(bResidential,Global!$C$2,Global!$B$2)),FALSE)</f>
        <v>#N/A</v>
      </c>
      <c r="M11" s="478" t="e">
        <f>VLOOKUP(M6,tbl_GlobalData,IF(bUseDflt,Global!$E$1,IF(bResidential,Global!$C$2,Global!$B$2)),FALSE)</f>
        <v>#N/A</v>
      </c>
      <c r="N11" s="478" t="e">
        <f>VLOOKUP(N6,tbl_GlobalData,IF(bUseDflt,Global!$E$1,IF(bResidential,Global!$C$2,Global!$B$2)),FALSE)</f>
        <v>#N/A</v>
      </c>
      <c r="O11" s="478" t="e">
        <f>VLOOKUP(O6,tbl_GlobalData,IF(bUseDflt,Global!$E$1,IF(bResidential,Global!$C$2,Global!$B$2)),FALSE)</f>
        <v>#N/A</v>
      </c>
      <c r="P11" s="478" t="e">
        <f>VLOOKUP(P6,tbl_GlobalData,IF(bUseDflt,Global!$E$1,IF(bResidential,Global!$C$2,Global!$B$2)),FALSE)</f>
        <v>#N/A</v>
      </c>
      <c r="Q11" s="478" t="e">
        <f>VLOOKUP(Q6,tbl_GlobalData,IF(bUseDflt,Global!$E$1,IF(bResidential,Global!$C$2,Global!$B$2)),FALSE)</f>
        <v>#N/A</v>
      </c>
      <c r="R11" s="478" t="e">
        <f>VLOOKUP(R6,tbl_GlobalData,IF(bUseDflt,Global!$E$1,IF(bResidential,Global!$C$2,Global!$B$2)),FALSE)</f>
        <v>#N/A</v>
      </c>
      <c r="S11" s="478" t="e">
        <f>VLOOKUP(S6,tbl_GlobalData,IF(bUseDflt,Global!$E$1,IF(bResidential,Global!$C$2,Global!$B$2)),FALSE)</f>
        <v>#N/A</v>
      </c>
      <c r="T11" s="478" t="e">
        <f>VLOOKUP(T6,tbl_GlobalData,IF(bUseDflt,Global!$E$1,IF(bResidential,Global!$C$2,Global!$B$2)),FALSE)</f>
        <v>#N/A</v>
      </c>
      <c r="U11" s="478" t="e">
        <f>VLOOKUP(U6,tbl_GlobalData,IF(bUseDflt,Global!$E$1,IF(bResidential,Global!$C$2,Global!$B$2)),FALSE)</f>
        <v>#N/A</v>
      </c>
      <c r="V11" s="478" t="e">
        <f>VLOOKUP(V6,tbl_GlobalData,IF(bUseDflt,Global!$E$1,IF(bResidential,Global!$C$2,Global!$B$2)),FALSE)</f>
        <v>#N/A</v>
      </c>
      <c r="W11" s="478" t="e">
        <f>VLOOKUP(W6,tbl_GlobalData,IF(bUseDflt,Global!$E$1,IF(bResidential,Global!$C$2,Global!$B$2)),FALSE)</f>
        <v>#N/A</v>
      </c>
      <c r="X11" s="478" t="e">
        <f>VLOOKUP(X6,tbl_GlobalData,IF(bUseDflt,Global!$E$1,IF(bResidential,Global!$C$2,Global!$B$2)),FALSE)</f>
        <v>#N/A</v>
      </c>
      <c r="Y11" s="478" t="e">
        <f>VLOOKUP(Y6,tbl_GlobalData,IF(bUseDflt,Global!$E$1,IF(bResidential,Global!$C$2,Global!$B$2)),FALSE)</f>
        <v>#N/A</v>
      </c>
      <c r="Z11" s="478" t="e">
        <f>VLOOKUP(Z6,tbl_GlobalData,IF(bUseDflt,Global!$E$1,IF(bResidential,Global!$C$2,Global!$B$2)),FALSE)</f>
        <v>#N/A</v>
      </c>
      <c r="AA11" s="478" t="e">
        <f>VLOOKUP(AA6,tbl_GlobalData,IF(bUseDflt,Global!$E$1,IF(bResidential,Global!$C$2,Global!$B$2)),FALSE)</f>
        <v>#N/A</v>
      </c>
      <c r="AB11" s="478" t="e">
        <f>VLOOKUP(AB6,tbl_GlobalData,IF(bUseDflt,Global!$E$1,IF(bResidential,Global!$C$2,Global!$B$2)),FALSE)</f>
        <v>#N/A</v>
      </c>
      <c r="AC11" s="478" t="e">
        <f>VLOOKUP(AC6,tbl_GlobalData,IF(bUseDflt,Global!$E$1,IF(bResidential,Global!$C$2,Global!$B$2)),FALSE)</f>
        <v>#N/A</v>
      </c>
      <c r="AD11" s="478" t="e">
        <f>VLOOKUP(AD6,tbl_GlobalData,IF(bUseDflt,Global!$E$1,IF(bResidential,Global!$C$2,Global!$B$2)),FALSE)</f>
        <v>#N/A</v>
      </c>
      <c r="AE11" s="478" t="e">
        <f>VLOOKUP(AE6,tbl_GlobalData,IF(bUseDflt,Global!$E$1,IF(bResidential,Global!$C$2,Global!$B$2)),FALSE)</f>
        <v>#N/A</v>
      </c>
      <c r="AF11" s="478" t="e">
        <f>VLOOKUP(AF6,tbl_GlobalData,IF(bUseDflt,Global!$E$1,IF(bResidential,Global!$C$2,Global!$B$2)),FALSE)</f>
        <v>#N/A</v>
      </c>
      <c r="AG11" s="478" t="e">
        <f>VLOOKUP(AG6,tbl_GlobalData,IF(bUseDflt,Global!$E$1,IF(bResidential,Global!$C$2,Global!$B$2)),FALSE)</f>
        <v>#N/A</v>
      </c>
      <c r="AH11" s="478" t="e">
        <f>VLOOKUP(AH6,tbl_GlobalData,IF(bUseDflt,Global!$E$1,IF(bResidential,Global!$C$2,Global!$B$2)),FALSE)</f>
        <v>#N/A</v>
      </c>
      <c r="AI11" s="478" t="e">
        <f>VLOOKUP(AI6,tbl_GlobalData,IF(bUseDflt,Global!$E$1,IF(bResidential,Global!$C$2,Global!$B$2)),FALSE)</f>
        <v>#N/A</v>
      </c>
      <c r="AJ11" s="463"/>
      <c r="AK11" s="463"/>
      <c r="AL11" s="463"/>
      <c r="AM11" s="463"/>
      <c r="AN11" s="463"/>
      <c r="AO11" s="463"/>
      <c r="AP11" s="463"/>
      <c r="AQ11" s="463"/>
      <c r="AR11" s="463"/>
    </row>
    <row r="12" spans="1:44" ht="32" x14ac:dyDescent="0.2">
      <c r="A12" s="202">
        <f t="shared" si="0"/>
        <v>7</v>
      </c>
      <c r="B12" s="503" t="s">
        <v>1907</v>
      </c>
      <c r="C12" s="476" t="s">
        <v>132</v>
      </c>
      <c r="D12" s="505" t="str">
        <f>Global!D3</f>
        <v>Residual 2</v>
      </c>
      <c r="E12" s="504" t="str">
        <f>IF(bUseDflt,VLOOKUP(E6,tbl_GlobalData,Global!$D$1,FALSE),lbl_NA)</f>
        <v>N/A</v>
      </c>
      <c r="F12" s="504" t="str">
        <f>IF(bUseDflt,VLOOKUP(F6,tbl_GlobalData,Global!$D$1,FALSE),lbl_NA)</f>
        <v>N/A</v>
      </c>
      <c r="G12" s="504" t="str">
        <f>IF(bUseDflt,VLOOKUP(G6,tbl_GlobalData,Global!$D$1,FALSE),lbl_NA)</f>
        <v>N/A</v>
      </c>
      <c r="H12" s="504" t="str">
        <f>IF(bUseDflt,VLOOKUP(H6,tbl_GlobalData,Global!$D$1,FALSE),lbl_NA)</f>
        <v>N/A</v>
      </c>
      <c r="I12" s="504" t="str">
        <f>IF(bUseDflt,VLOOKUP(I6,tbl_GlobalData,Global!$D$1,FALSE),lbl_NA)</f>
        <v>N/A</v>
      </c>
      <c r="J12" s="504" t="str">
        <f>IF(bUseDflt,VLOOKUP(J6,tbl_GlobalData,Global!$D$1,FALSE),lbl_NA)</f>
        <v>N/A</v>
      </c>
      <c r="K12" s="504" t="str">
        <f>IF(bUseDflt,VLOOKUP(K6,tbl_GlobalData,Global!$D$1,FALSE),lbl_NA)</f>
        <v>N/A</v>
      </c>
      <c r="L12" s="504" t="str">
        <f>IF(bUseDflt,VLOOKUP(L6,tbl_GlobalData,Global!$D$1,FALSE),lbl_NA)</f>
        <v>N/A</v>
      </c>
      <c r="M12" s="504" t="str">
        <f>IF(bUseDflt,VLOOKUP(M6,tbl_GlobalData,Global!$D$1,FALSE),lbl_NA)</f>
        <v>N/A</v>
      </c>
      <c r="N12" s="504" t="str">
        <f>IF(bUseDflt,VLOOKUP(N6,tbl_GlobalData,Global!$D$1,FALSE),lbl_NA)</f>
        <v>N/A</v>
      </c>
      <c r="O12" s="504" t="str">
        <f>IF(bUseDflt,VLOOKUP(O6,tbl_GlobalData,Global!$D$1,FALSE),lbl_NA)</f>
        <v>N/A</v>
      </c>
      <c r="P12" s="504" t="str">
        <f>IF(bUseDflt,VLOOKUP(P6,tbl_GlobalData,Global!$D$1,FALSE),lbl_NA)</f>
        <v>N/A</v>
      </c>
      <c r="Q12" s="504" t="str">
        <f>IF(bUseDflt,VLOOKUP(Q6,tbl_GlobalData,Global!$D$1,FALSE),lbl_NA)</f>
        <v>N/A</v>
      </c>
      <c r="R12" s="504" t="str">
        <f>IF(bUseDflt,VLOOKUP(R6,tbl_GlobalData,Global!$D$1,FALSE),lbl_NA)</f>
        <v>N/A</v>
      </c>
      <c r="S12" s="504" t="str">
        <f>IF(bUseDflt,VLOOKUP(S6,tbl_GlobalData,Global!$D$1,FALSE),lbl_NA)</f>
        <v>N/A</v>
      </c>
      <c r="T12" s="504" t="str">
        <f>IF(bUseDflt,VLOOKUP(T6,tbl_GlobalData,Global!$D$1,FALSE),lbl_NA)</f>
        <v>N/A</v>
      </c>
      <c r="U12" s="504" t="str">
        <f>IF(bUseDflt,VLOOKUP(U6,tbl_GlobalData,Global!$D$1,FALSE),lbl_NA)</f>
        <v>N/A</v>
      </c>
      <c r="V12" s="504" t="str">
        <f>IF(bUseDflt,VLOOKUP(V6,tbl_GlobalData,Global!$D$1,FALSE),lbl_NA)</f>
        <v>N/A</v>
      </c>
      <c r="W12" s="504" t="str">
        <f>IF(bUseDflt,VLOOKUP(W6,tbl_GlobalData,Global!$D$1,FALSE),lbl_NA)</f>
        <v>N/A</v>
      </c>
      <c r="X12" s="504" t="str">
        <f>IF(bUseDflt,VLOOKUP(X6,tbl_GlobalData,Global!$D$1,FALSE),lbl_NA)</f>
        <v>N/A</v>
      </c>
      <c r="Y12" s="504" t="str">
        <f>IF(bUseDflt,VLOOKUP(Y6,tbl_GlobalData,Global!$D$1,FALSE),lbl_NA)</f>
        <v>N/A</v>
      </c>
      <c r="Z12" s="504" t="str">
        <f>IF(bUseDflt,VLOOKUP(Z6,tbl_GlobalData,Global!$D$1,FALSE),lbl_NA)</f>
        <v>N/A</v>
      </c>
      <c r="AA12" s="504" t="str">
        <f>IF(bUseDflt,VLOOKUP(AA6,tbl_GlobalData,Global!$D$1,FALSE),lbl_NA)</f>
        <v>N/A</v>
      </c>
      <c r="AB12" s="504" t="str">
        <f>IF(bUseDflt,VLOOKUP(AB6,tbl_GlobalData,Global!$D$1,FALSE),lbl_NA)</f>
        <v>N/A</v>
      </c>
      <c r="AC12" s="504" t="str">
        <f>IF(bUseDflt,VLOOKUP(AC6,tbl_GlobalData,Global!$D$1,FALSE),lbl_NA)</f>
        <v>N/A</v>
      </c>
      <c r="AD12" s="504" t="str">
        <f>IF(bUseDflt,VLOOKUP(AD6,tbl_GlobalData,Global!$D$1,FALSE),lbl_NA)</f>
        <v>N/A</v>
      </c>
      <c r="AE12" s="504" t="str">
        <f>IF(bUseDflt,VLOOKUP(AE6,tbl_GlobalData,Global!$D$1,FALSE),lbl_NA)</f>
        <v>N/A</v>
      </c>
      <c r="AF12" s="504" t="str">
        <f>IF(bUseDflt,VLOOKUP(AF6,tbl_GlobalData,Global!$D$1,FALSE),lbl_NA)</f>
        <v>N/A</v>
      </c>
      <c r="AG12" s="504" t="str">
        <f>IF(bUseDflt,VLOOKUP(AG6,tbl_GlobalData,Global!$D$1,FALSE),lbl_NA)</f>
        <v>N/A</v>
      </c>
      <c r="AH12" s="504" t="str">
        <f>IF(bUseDflt,VLOOKUP(AH6,tbl_GlobalData,Global!$D$1,FALSE),lbl_NA)</f>
        <v>N/A</v>
      </c>
      <c r="AI12" s="504" t="str">
        <f>IF(bUseDflt,VLOOKUP(AI6,tbl_GlobalData,Global!$D$1,FALSE),lbl_NA)</f>
        <v>N/A</v>
      </c>
      <c r="AJ12" s="463"/>
      <c r="AK12" s="463"/>
      <c r="AL12" s="463"/>
      <c r="AM12" s="463"/>
      <c r="AN12" s="463"/>
      <c r="AO12" s="463"/>
      <c r="AP12" s="463"/>
      <c r="AQ12" s="463"/>
      <c r="AR12" s="463"/>
    </row>
    <row r="13" spans="1:44" ht="5.25" customHeight="1" x14ac:dyDescent="0.2">
      <c r="A13" s="202">
        <f t="shared" si="0"/>
        <v>8</v>
      </c>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463"/>
      <c r="AK13" s="463"/>
      <c r="AL13" s="463"/>
      <c r="AM13" s="463"/>
      <c r="AN13" s="463"/>
      <c r="AO13" s="463"/>
      <c r="AP13" s="463"/>
      <c r="AQ13" s="463"/>
      <c r="AR13" s="463"/>
    </row>
    <row r="14" spans="1:44" ht="32" x14ac:dyDescent="0.2">
      <c r="A14" s="202">
        <f t="shared" si="0"/>
        <v>9</v>
      </c>
      <c r="B14" s="271" t="s">
        <v>136</v>
      </c>
      <c r="C14" s="476" t="s">
        <v>134</v>
      </c>
      <c r="D14" s="478"/>
      <c r="E14" s="478" t="str">
        <f t="shared" ref="E14:AI14" si="1">IF(bUseDflt,E11,E9)</f>
        <v>N/A</v>
      </c>
      <c r="F14" s="478" t="str">
        <f t="shared" si="1"/>
        <v>N/A</v>
      </c>
      <c r="G14" s="478" t="str">
        <f t="shared" si="1"/>
        <v>N/A</v>
      </c>
      <c r="H14" s="478" t="str">
        <f t="shared" si="1"/>
        <v>N/A</v>
      </c>
      <c r="I14" s="478" t="str">
        <f t="shared" si="1"/>
        <v>N/A</v>
      </c>
      <c r="J14" s="478" t="str">
        <f t="shared" si="1"/>
        <v>N/A</v>
      </c>
      <c r="K14" s="478" t="str">
        <f t="shared" si="1"/>
        <v>N/A</v>
      </c>
      <c r="L14" s="478" t="str">
        <f t="shared" si="1"/>
        <v>N/A</v>
      </c>
      <c r="M14" s="478" t="str">
        <f t="shared" si="1"/>
        <v>N/A</v>
      </c>
      <c r="N14" s="478" t="str">
        <f t="shared" si="1"/>
        <v>N/A</v>
      </c>
      <c r="O14" s="478" t="str">
        <f t="shared" si="1"/>
        <v>N/A</v>
      </c>
      <c r="P14" s="478" t="str">
        <f t="shared" si="1"/>
        <v>N/A</v>
      </c>
      <c r="Q14" s="478" t="str">
        <f t="shared" si="1"/>
        <v>N/A</v>
      </c>
      <c r="R14" s="478" t="str">
        <f t="shared" si="1"/>
        <v>N/A</v>
      </c>
      <c r="S14" s="478" t="str">
        <f t="shared" si="1"/>
        <v>N/A</v>
      </c>
      <c r="T14" s="478" t="str">
        <f t="shared" si="1"/>
        <v>N/A</v>
      </c>
      <c r="U14" s="478" t="str">
        <f t="shared" si="1"/>
        <v>N/A</v>
      </c>
      <c r="V14" s="478" t="str">
        <f t="shared" si="1"/>
        <v>N/A</v>
      </c>
      <c r="W14" s="478" t="str">
        <f t="shared" si="1"/>
        <v>N/A</v>
      </c>
      <c r="X14" s="478" t="str">
        <f t="shared" si="1"/>
        <v>N/A</v>
      </c>
      <c r="Y14" s="478" t="str">
        <f t="shared" si="1"/>
        <v>N/A</v>
      </c>
      <c r="Z14" s="478" t="str">
        <f t="shared" si="1"/>
        <v>N/A</v>
      </c>
      <c r="AA14" s="478" t="str">
        <f t="shared" si="1"/>
        <v>N/A</v>
      </c>
      <c r="AB14" s="478" t="str">
        <f t="shared" si="1"/>
        <v>N/A</v>
      </c>
      <c r="AC14" s="478" t="str">
        <f t="shared" si="1"/>
        <v>N/A</v>
      </c>
      <c r="AD14" s="478" t="str">
        <f t="shared" si="1"/>
        <v>N/A</v>
      </c>
      <c r="AE14" s="478" t="str">
        <f t="shared" si="1"/>
        <v>N/A</v>
      </c>
      <c r="AF14" s="478" t="str">
        <f t="shared" si="1"/>
        <v>N/A</v>
      </c>
      <c r="AG14" s="478" t="str">
        <f t="shared" si="1"/>
        <v>N/A</v>
      </c>
      <c r="AH14" s="478" t="str">
        <f t="shared" si="1"/>
        <v>N/A</v>
      </c>
      <c r="AI14" s="478" t="str">
        <f t="shared" si="1"/>
        <v>N/A</v>
      </c>
      <c r="AJ14" s="463"/>
      <c r="AK14" s="463"/>
      <c r="AL14" s="463"/>
      <c r="AM14" s="463"/>
      <c r="AN14" s="463"/>
      <c r="AO14" s="463"/>
      <c r="AP14" s="463"/>
      <c r="AQ14" s="463"/>
      <c r="AR14" s="463"/>
    </row>
    <row r="15" spans="1:44" x14ac:dyDescent="0.2">
      <c r="A15" s="202">
        <f t="shared" si="0"/>
        <v>10</v>
      </c>
      <c r="B15" s="209" t="s">
        <v>137</v>
      </c>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row>
    <row r="16" spans="1:44" ht="30" customHeight="1" x14ac:dyDescent="0.2">
      <c r="A16" s="202">
        <f t="shared" si="0"/>
        <v>11</v>
      </c>
      <c r="B16" s="214" t="s">
        <v>131</v>
      </c>
      <c r="C16" s="476" t="s">
        <v>132</v>
      </c>
      <c r="D16" s="479">
        <f>BuildTypeEmb</f>
        <v>0</v>
      </c>
      <c r="E16" s="480" t="e">
        <f>VLOOKUP($D16,tbl_Emb_SpecCO2,(Embodied!C2-Embodied!$C$2+2),FALSE)</f>
        <v>#N/A</v>
      </c>
      <c r="F16" s="480" t="e">
        <f>VLOOKUP($D16,tbl_Emb_SpecCO2,(Embodied!D2-Embodied!$C$2+2),FALSE)</f>
        <v>#N/A</v>
      </c>
      <c r="G16" s="480" t="e">
        <f>VLOOKUP($D16,tbl_Emb_SpecCO2,(Embodied!E2-Embodied!$C$2+2),FALSE)</f>
        <v>#N/A</v>
      </c>
      <c r="H16" s="480" t="e">
        <f>VLOOKUP($D16,tbl_Emb_SpecCO2,(Embodied!F2-Embodied!$C$2+2),FALSE)</f>
        <v>#N/A</v>
      </c>
      <c r="I16" s="480" t="e">
        <f>VLOOKUP($D16,tbl_Emb_SpecCO2,(Embodied!G2-Embodied!$C$2+2),FALSE)</f>
        <v>#N/A</v>
      </c>
      <c r="J16" s="480" t="e">
        <f>VLOOKUP($D16,tbl_Emb_SpecCO2,(Embodied!H2-Embodied!$C$2+2),FALSE)</f>
        <v>#N/A</v>
      </c>
      <c r="K16" s="480" t="e">
        <f>VLOOKUP($D16,tbl_Emb_SpecCO2,(Embodied!I2-Embodied!$C$2+2),FALSE)</f>
        <v>#N/A</v>
      </c>
      <c r="L16" s="480" t="e">
        <f>VLOOKUP($D16,tbl_Emb_SpecCO2,(Embodied!J2-Embodied!$C$2+2),FALSE)</f>
        <v>#N/A</v>
      </c>
      <c r="M16" s="480" t="e">
        <f>VLOOKUP($D16,tbl_Emb_SpecCO2,(Embodied!K2-Embodied!$C$2+2),FALSE)</f>
        <v>#N/A</v>
      </c>
      <c r="N16" s="480" t="e">
        <f>VLOOKUP($D16,tbl_Emb_SpecCO2,(Embodied!L2-Embodied!$C$2+2),FALSE)</f>
        <v>#N/A</v>
      </c>
      <c r="O16" s="480" t="e">
        <f>VLOOKUP($D16,tbl_Emb_SpecCO2,(Embodied!M2-Embodied!$C$2+2),FALSE)</f>
        <v>#N/A</v>
      </c>
      <c r="P16" s="480" t="e">
        <f>VLOOKUP($D16,tbl_Emb_SpecCO2,(Embodied!N2-Embodied!$C$2+2),FALSE)</f>
        <v>#N/A</v>
      </c>
      <c r="Q16" s="480" t="e">
        <f>VLOOKUP($D16,tbl_Emb_SpecCO2,(Embodied!O2-Embodied!$C$2+2),FALSE)</f>
        <v>#N/A</v>
      </c>
      <c r="R16" s="480" t="e">
        <f>VLOOKUP($D16,tbl_Emb_SpecCO2,(Embodied!P2-Embodied!$C$2+2),FALSE)</f>
        <v>#N/A</v>
      </c>
      <c r="S16" s="480" t="e">
        <f>VLOOKUP($D16,tbl_Emb_SpecCO2,(Embodied!Q2-Embodied!$C$2+2),FALSE)</f>
        <v>#N/A</v>
      </c>
      <c r="T16" s="480" t="e">
        <f>VLOOKUP($D16,tbl_Emb_SpecCO2,(Embodied!R2-Embodied!$C$2+2),FALSE)</f>
        <v>#N/A</v>
      </c>
      <c r="U16" s="480" t="e">
        <f>VLOOKUP($D16,tbl_Emb_SpecCO2,(Embodied!S2-Embodied!$C$2+2),FALSE)</f>
        <v>#N/A</v>
      </c>
      <c r="V16" s="480" t="e">
        <f>VLOOKUP($D16,tbl_Emb_SpecCO2,(Embodied!T2-Embodied!$C$2+2),FALSE)</f>
        <v>#N/A</v>
      </c>
      <c r="W16" s="480" t="e">
        <f>VLOOKUP($D16,tbl_Emb_SpecCO2,(Embodied!U2-Embodied!$C$2+2),FALSE)</f>
        <v>#N/A</v>
      </c>
      <c r="X16" s="480" t="e">
        <f>VLOOKUP($D16,tbl_Emb_SpecCO2,(Embodied!V2-Embodied!$C$2+2),FALSE)</f>
        <v>#N/A</v>
      </c>
      <c r="Y16" s="480" t="e">
        <f>VLOOKUP($D16,tbl_Emb_SpecCO2,(Embodied!W2-Embodied!$C$2+2),FALSE)</f>
        <v>#N/A</v>
      </c>
      <c r="Z16" s="480" t="e">
        <f>VLOOKUP($D16,tbl_Emb_SpecCO2,(Embodied!X2-Embodied!$C$2+2),FALSE)</f>
        <v>#N/A</v>
      </c>
      <c r="AA16" s="480" t="e">
        <f>VLOOKUP($D16,tbl_Emb_SpecCO2,(Embodied!Y2-Embodied!$C$2+2),FALSE)</f>
        <v>#N/A</v>
      </c>
      <c r="AB16" s="480" t="e">
        <f>VLOOKUP($D16,tbl_Emb_SpecCO2,(Embodied!Z2-Embodied!$C$2+2),FALSE)</f>
        <v>#N/A</v>
      </c>
      <c r="AC16" s="480" t="e">
        <f>VLOOKUP($D16,tbl_Emb_SpecCO2,(Embodied!AA2-Embodied!$C$2+2),FALSE)</f>
        <v>#N/A</v>
      </c>
      <c r="AD16" s="480" t="e">
        <f>VLOOKUP($D16,tbl_Emb_SpecCO2,(Embodied!AB2-Embodied!$C$2+2),FALSE)</f>
        <v>#N/A</v>
      </c>
      <c r="AE16" s="480" t="e">
        <f>VLOOKUP($D16,tbl_Emb_SpecCO2,(Embodied!AC2-Embodied!$C$2+2),FALSE)</f>
        <v>#N/A</v>
      </c>
      <c r="AF16" s="480" t="e">
        <f>VLOOKUP($D16,tbl_Emb_SpecCO2,(Embodied!AD2-Embodied!$C$2+2),FALSE)</f>
        <v>#N/A</v>
      </c>
      <c r="AG16" s="480" t="e">
        <f>VLOOKUP($D16,tbl_Emb_SpecCO2,(Embodied!AE2-Embodied!$C$2+2),FALSE)</f>
        <v>#N/A</v>
      </c>
      <c r="AH16" s="480" t="e">
        <f>VLOOKUP($D16,tbl_Emb_SpecCO2,(Embodied!AF2-Embodied!$C$2+2),FALSE)</f>
        <v>#N/A</v>
      </c>
      <c r="AI16" s="480" t="e">
        <f>VLOOKUP($D16,tbl_Emb_SpecCO2,(Embodied!AG2-Embodied!$C$2+2),FALSE)</f>
        <v>#N/A</v>
      </c>
    </row>
    <row r="17" spans="1:35" ht="30" customHeight="1" x14ac:dyDescent="0.2">
      <c r="A17" s="202">
        <f t="shared" si="0"/>
        <v>12</v>
      </c>
      <c r="B17" s="215" t="s">
        <v>135</v>
      </c>
      <c r="C17" s="476" t="s">
        <v>134</v>
      </c>
      <c r="D17" s="479">
        <f>BuildTypeEmb</f>
        <v>0</v>
      </c>
      <c r="E17" s="480" t="e">
        <f>VLOOKUP($D17,tbl_Emb_Area,(Embodied!C14-Embodied!$C$14+2),FALSE)</f>
        <v>#N/A</v>
      </c>
      <c r="F17" s="480" t="e">
        <f>VLOOKUP($D17,tbl_Emb_Area,(Embodied!D14-Embodied!$C$14+2),FALSE)</f>
        <v>#N/A</v>
      </c>
      <c r="G17" s="480" t="e">
        <f>VLOOKUP($D17,tbl_Emb_Area,(Embodied!E14-Embodied!$C$14+2),FALSE)</f>
        <v>#N/A</v>
      </c>
      <c r="H17" s="480" t="e">
        <f>VLOOKUP($D17,tbl_Emb_Area,(Embodied!F14-Embodied!$C$14+2),FALSE)</f>
        <v>#N/A</v>
      </c>
      <c r="I17" s="480" t="e">
        <f>VLOOKUP($D17,tbl_Emb_Area,(Embodied!G14-Embodied!$C$14+2),FALSE)</f>
        <v>#N/A</v>
      </c>
      <c r="J17" s="480" t="e">
        <f>VLOOKUP($D17,tbl_Emb_Area,(Embodied!H14-Embodied!$C$14+2),FALSE)</f>
        <v>#N/A</v>
      </c>
      <c r="K17" s="480" t="e">
        <f>VLOOKUP($D17,tbl_Emb_Area,(Embodied!I14-Embodied!$C$14+2),FALSE)</f>
        <v>#N/A</v>
      </c>
      <c r="L17" s="480" t="e">
        <f>VLOOKUP($D17,tbl_Emb_Area,(Embodied!J14-Embodied!$C$14+2),FALSE)</f>
        <v>#N/A</v>
      </c>
      <c r="M17" s="480" t="e">
        <f>VLOOKUP($D17,tbl_Emb_Area,(Embodied!K14-Embodied!$C$14+2),FALSE)</f>
        <v>#N/A</v>
      </c>
      <c r="N17" s="480" t="e">
        <f>VLOOKUP($D17,tbl_Emb_Area,(Embodied!L14-Embodied!$C$14+2),FALSE)</f>
        <v>#N/A</v>
      </c>
      <c r="O17" s="480" t="e">
        <f>VLOOKUP($D17,tbl_Emb_Area,(Embodied!M14-Embodied!$C$14+2),FALSE)</f>
        <v>#N/A</v>
      </c>
      <c r="P17" s="480" t="e">
        <f>VLOOKUP($D17,tbl_Emb_Area,(Embodied!N14-Embodied!$C$14+2),FALSE)</f>
        <v>#N/A</v>
      </c>
      <c r="Q17" s="480" t="e">
        <f>VLOOKUP($D17,tbl_Emb_Area,(Embodied!O14-Embodied!$C$14+2),FALSE)</f>
        <v>#N/A</v>
      </c>
      <c r="R17" s="480" t="e">
        <f>VLOOKUP($D17,tbl_Emb_Area,(Embodied!P14-Embodied!$C$14+2),FALSE)</f>
        <v>#N/A</v>
      </c>
      <c r="S17" s="480" t="e">
        <f>VLOOKUP($D17,tbl_Emb_Area,(Embodied!Q14-Embodied!$C$14+2),FALSE)</f>
        <v>#N/A</v>
      </c>
      <c r="T17" s="480" t="e">
        <f>VLOOKUP($D17,tbl_Emb_Area,(Embodied!R14-Embodied!$C$14+2),FALSE)</f>
        <v>#N/A</v>
      </c>
      <c r="U17" s="480" t="e">
        <f>VLOOKUP($D17,tbl_Emb_Area,(Embodied!S14-Embodied!$C$14+2),FALSE)</f>
        <v>#N/A</v>
      </c>
      <c r="V17" s="480" t="e">
        <f>VLOOKUP($D17,tbl_Emb_Area,(Embodied!T14-Embodied!$C$14+2),FALSE)</f>
        <v>#N/A</v>
      </c>
      <c r="W17" s="480" t="e">
        <f>VLOOKUP($D17,tbl_Emb_Area,(Embodied!U14-Embodied!$C$14+2),FALSE)</f>
        <v>#N/A</v>
      </c>
      <c r="X17" s="480" t="e">
        <f>VLOOKUP($D17,tbl_Emb_Area,(Embodied!V14-Embodied!$C$14+2),FALSE)</f>
        <v>#N/A</v>
      </c>
      <c r="Y17" s="480" t="e">
        <f>VLOOKUP($D17,tbl_Emb_Area,(Embodied!W14-Embodied!$C$14+2),FALSE)</f>
        <v>#N/A</v>
      </c>
      <c r="Z17" s="480" t="e">
        <f>VLOOKUP($D17,tbl_Emb_Area,(Embodied!X14-Embodied!$C$14+2),FALSE)</f>
        <v>#N/A</v>
      </c>
      <c r="AA17" s="480" t="e">
        <f>VLOOKUP($D17,tbl_Emb_Area,(Embodied!Y14-Embodied!$C$14+2),FALSE)</f>
        <v>#N/A</v>
      </c>
      <c r="AB17" s="480" t="e">
        <f>VLOOKUP($D17,tbl_Emb_Area,(Embodied!Z14-Embodied!$C$14+2),FALSE)</f>
        <v>#N/A</v>
      </c>
      <c r="AC17" s="480" t="e">
        <f>VLOOKUP($D17,tbl_Emb_Area,(Embodied!AA14-Embodied!$C$14+2),FALSE)</f>
        <v>#N/A</v>
      </c>
      <c r="AD17" s="480" t="e">
        <f>VLOOKUP($D17,tbl_Emb_Area,(Embodied!AB14-Embodied!$C$14+2),FALSE)</f>
        <v>#N/A</v>
      </c>
      <c r="AE17" s="480" t="e">
        <f>VLOOKUP($D17,tbl_Emb_Area,(Embodied!AC14-Embodied!$C$14+2),FALSE)</f>
        <v>#N/A</v>
      </c>
      <c r="AF17" s="480" t="e">
        <f>VLOOKUP($D17,tbl_Emb_Area,(Embodied!AD14-Embodied!$C$14+2),FALSE)</f>
        <v>#N/A</v>
      </c>
      <c r="AG17" s="480" t="e">
        <f>VLOOKUP($D17,tbl_Emb_Area,(Embodied!AE14-Embodied!$C$14+2),FALSE)</f>
        <v>#N/A</v>
      </c>
      <c r="AH17" s="480" t="e">
        <f>VLOOKUP($D17,tbl_Emb_Area,(Embodied!AF14-Embodied!$C$14+2),FALSE)</f>
        <v>#N/A</v>
      </c>
      <c r="AI17" s="480" t="e">
        <f>VLOOKUP($D17,tbl_Emb_Area,(Embodied!AG14-Embodied!$C$14+2),FALSE)</f>
        <v>#N/A</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2:P13"/>
  <sheetViews>
    <sheetView showGridLines="0" showRowColHeaders="0" workbookViewId="0"/>
  </sheetViews>
  <sheetFormatPr baseColWidth="10" defaultColWidth="11.5" defaultRowHeight="15" x14ac:dyDescent="0.2"/>
  <cols>
    <col min="1" max="1" width="11.5" style="18"/>
    <col min="2" max="2" width="7.5" style="18" customWidth="1"/>
    <col min="3" max="3" width="21.1640625" style="18" customWidth="1"/>
    <col min="4" max="4" width="7.6640625" style="18" customWidth="1"/>
    <col min="5" max="5" width="8.5" style="18" customWidth="1"/>
    <col min="6" max="6" width="16.6640625" style="18" customWidth="1"/>
    <col min="7" max="7" width="7" style="18" customWidth="1"/>
    <col min="8" max="8" width="8.1640625" style="18" customWidth="1"/>
    <col min="9" max="9" width="7" style="18" customWidth="1"/>
    <col min="10" max="10" width="14.5" style="18" customWidth="1"/>
    <col min="11" max="11" width="7.5" style="18" customWidth="1"/>
    <col min="12" max="12" width="4.1640625" style="18" customWidth="1"/>
    <col min="13" max="13" width="14.6640625" style="18" customWidth="1"/>
    <col min="14" max="15" width="11.5" style="18"/>
    <col min="16" max="16" width="8.83203125" style="18" customWidth="1"/>
    <col min="17" max="17" width="13.5" style="18" customWidth="1"/>
    <col min="18" max="18" width="12.83203125" style="18" customWidth="1"/>
    <col min="19" max="16384" width="11.5" style="18"/>
  </cols>
  <sheetData>
    <row r="2" spans="2:16" x14ac:dyDescent="0.2">
      <c r="C2" s="114" t="s">
        <v>313</v>
      </c>
    </row>
    <row r="3" spans="2:16" x14ac:dyDescent="0.2">
      <c r="C3" s="18" t="s">
        <v>314</v>
      </c>
    </row>
    <row r="4" spans="2:16" x14ac:dyDescent="0.2">
      <c r="C4" s="115" t="s">
        <v>315</v>
      </c>
    </row>
    <row r="6" spans="2:16" x14ac:dyDescent="0.2">
      <c r="C6" s="116" t="s">
        <v>316</v>
      </c>
      <c r="D6" s="117"/>
      <c r="E6" s="117"/>
      <c r="F6" s="117"/>
      <c r="G6" s="117"/>
      <c r="H6" s="117"/>
      <c r="I6" s="117"/>
      <c r="J6" s="117"/>
      <c r="K6" s="117"/>
      <c r="L6" s="117"/>
      <c r="M6" s="117"/>
      <c r="N6" s="117"/>
      <c r="O6" s="117"/>
      <c r="P6" s="118"/>
    </row>
    <row r="7" spans="2:16" ht="144" customHeight="1" x14ac:dyDescent="0.2">
      <c r="C7" s="714" t="s">
        <v>317</v>
      </c>
      <c r="D7" s="715"/>
      <c r="E7" s="715"/>
      <c r="F7" s="715"/>
      <c r="G7" s="715"/>
      <c r="H7" s="715"/>
      <c r="I7" s="715"/>
      <c r="J7" s="715"/>
      <c r="K7" s="715"/>
      <c r="L7" s="715"/>
      <c r="M7" s="715"/>
      <c r="N7" s="715"/>
      <c r="O7" s="715"/>
      <c r="P7" s="716"/>
    </row>
    <row r="9" spans="2:16" x14ac:dyDescent="0.2">
      <c r="B9" s="114" t="s">
        <v>318</v>
      </c>
    </row>
    <row r="10" spans="2:16" x14ac:dyDescent="0.2">
      <c r="B10" s="19"/>
      <c r="C10" s="20" t="s">
        <v>319</v>
      </c>
    </row>
    <row r="11" spans="2:16" x14ac:dyDescent="0.2">
      <c r="B11" s="19"/>
      <c r="C11" s="18" t="s">
        <v>320</v>
      </c>
    </row>
    <row r="12" spans="2:16" x14ac:dyDescent="0.2">
      <c r="B12" s="19"/>
      <c r="C12" s="20" t="s">
        <v>321</v>
      </c>
    </row>
    <row r="13" spans="2:16" x14ac:dyDescent="0.2">
      <c r="C13" s="21"/>
    </row>
  </sheetData>
  <mergeCells count="1">
    <mergeCell ref="C7:P7"/>
  </mergeCells>
  <pageMargins left="0.7" right="0.7" top="0.78740157499999996" bottom="0.78740157499999996"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tint="0.39997558519241921"/>
  </sheetPr>
  <dimension ref="A1:AAT33"/>
  <sheetViews>
    <sheetView zoomScale="80" zoomScaleNormal="80" workbookViewId="0"/>
  </sheetViews>
  <sheetFormatPr baseColWidth="10" defaultColWidth="11.5" defaultRowHeight="15" outlineLevelCol="1" x14ac:dyDescent="0.2"/>
  <cols>
    <col min="1" max="1" width="9.6640625" style="19" bestFit="1" customWidth="1"/>
    <col min="2" max="2" width="11.5" style="18" hidden="1" customWidth="1" outlineLevel="1" collapsed="1"/>
    <col min="3" max="3" width="16.33203125" style="18" hidden="1" customWidth="1" outlineLevel="1"/>
    <col min="4" max="31" width="11.5" style="18" hidden="1" customWidth="1" outlineLevel="1"/>
    <col min="32" max="32" width="6.6640625" style="18" customWidth="1" collapsed="1"/>
    <col min="33" max="62" width="7.5" style="18" hidden="1" customWidth="1" outlineLevel="1"/>
    <col min="63" max="63" width="6.6640625" style="18" customWidth="1" collapsed="1"/>
    <col min="64" max="64" width="10.33203125" style="18" hidden="1" customWidth="1" outlineLevel="1" collapsed="1"/>
    <col min="65" max="93" width="9.33203125" style="18" hidden="1" customWidth="1" outlineLevel="1"/>
    <col min="94" max="94" width="6.5" style="18" customWidth="1" collapsed="1"/>
    <col min="95" max="124" width="11.5" style="18" hidden="1" customWidth="1" outlineLevel="1"/>
    <col min="125" max="125" width="7.33203125" style="18" customWidth="1" collapsed="1"/>
    <col min="126" max="155" width="11.5" style="18" hidden="1" customWidth="1" outlineLevel="1"/>
    <col min="156" max="156" width="6.5" style="18" customWidth="1" collapsed="1"/>
    <col min="157" max="186" width="11.5" style="18" hidden="1" customWidth="1" outlineLevel="1"/>
    <col min="187" max="187" width="6" style="18" customWidth="1" collapsed="1"/>
    <col min="188" max="217" width="11.5" style="18" hidden="1" customWidth="1" outlineLevel="1"/>
    <col min="218" max="218" width="6.1640625" style="18" customWidth="1" collapsed="1"/>
    <col min="219" max="248" width="11.5" style="18" hidden="1" customWidth="1" outlineLevel="1"/>
    <col min="249" max="249" width="6.5" style="18" customWidth="1" collapsed="1"/>
    <col min="250" max="279" width="11.5" style="18" hidden="1" customWidth="1" outlineLevel="1"/>
    <col min="280" max="280" width="4.5" style="18" bestFit="1" customWidth="1" collapsed="1"/>
    <col min="281" max="310" width="11.5" style="18" hidden="1" customWidth="1" outlineLevel="1"/>
    <col min="311" max="311" width="6" style="18" customWidth="1" collapsed="1"/>
    <col min="312" max="341" width="11.5" style="18" hidden="1" customWidth="1" outlineLevel="1"/>
    <col min="342" max="342" width="6.1640625" style="18" customWidth="1" collapsed="1"/>
    <col min="343" max="356" width="10" style="18" hidden="1" customWidth="1" outlineLevel="1"/>
    <col min="357" max="357" width="6.6640625" style="18" customWidth="1" collapsed="1"/>
    <col min="358" max="371" width="10.83203125" style="18" hidden="1" customWidth="1" outlineLevel="1"/>
    <col min="372" max="372" width="6.5" style="18" customWidth="1" collapsed="1"/>
    <col min="373" max="386" width="11.5" style="18" hidden="1" customWidth="1" outlineLevel="1"/>
    <col min="387" max="387" width="8.33203125" style="18" customWidth="1" collapsed="1"/>
    <col min="388" max="401" width="11.5" style="18" hidden="1" customWidth="1" outlineLevel="1"/>
    <col min="402" max="402" width="11.5" style="18" customWidth="1" collapsed="1"/>
    <col min="403" max="416" width="11.5" style="18" hidden="1" customWidth="1" outlineLevel="1"/>
    <col min="417" max="417" width="11.5" style="18" customWidth="1" collapsed="1"/>
    <col min="418" max="431" width="11.5" style="18" hidden="1" customWidth="1" outlineLevel="1"/>
    <col min="432" max="432" width="11.5" style="18" customWidth="1" collapsed="1"/>
    <col min="433" max="446" width="11.5" style="18" hidden="1" customWidth="1" outlineLevel="1"/>
    <col min="447" max="447" width="11.5" style="18" customWidth="1" collapsed="1"/>
    <col min="448" max="461" width="11.5" style="18" hidden="1" customWidth="1" outlineLevel="1"/>
    <col min="462" max="462" width="11.5" style="18" customWidth="1" collapsed="1"/>
    <col min="463" max="476" width="11.5" style="18" hidden="1" customWidth="1" outlineLevel="1"/>
    <col min="477" max="477" width="11.5" style="18" customWidth="1" collapsed="1"/>
    <col min="478" max="491" width="11.5" style="18" hidden="1" customWidth="1" outlineLevel="1"/>
    <col min="492" max="492" width="11.5" style="18" customWidth="1" collapsed="1"/>
    <col min="493" max="498" width="11.5" style="18" hidden="1" customWidth="1" outlineLevel="1"/>
    <col min="499" max="499" width="11.5" style="18" customWidth="1" collapsed="1"/>
    <col min="500" max="505" width="11.5" style="18" hidden="1" customWidth="1" outlineLevel="1"/>
    <col min="506" max="506" width="11.5" style="18" customWidth="1" collapsed="1"/>
    <col min="507" max="512" width="11.5" style="18" hidden="1" customWidth="1" outlineLevel="1"/>
    <col min="513" max="513" width="11.5" style="18" customWidth="1" collapsed="1"/>
    <col min="514" max="519" width="11.5" style="18" hidden="1" customWidth="1" outlineLevel="1"/>
    <col min="520" max="520" width="11.5" style="18" customWidth="1" collapsed="1"/>
    <col min="521" max="526" width="11.5" style="18" hidden="1" customWidth="1" outlineLevel="1"/>
    <col min="527" max="527" width="11.5" style="18" customWidth="1" collapsed="1"/>
    <col min="528" max="533" width="11.5" style="18" hidden="1" customWidth="1" outlineLevel="1"/>
    <col min="534" max="534" width="11.5" style="18" customWidth="1" collapsed="1"/>
    <col min="535" max="540" width="11.5" style="18" hidden="1" customWidth="1" outlineLevel="1"/>
    <col min="541" max="541" width="11.5" style="18" customWidth="1" collapsed="1"/>
    <col min="542" max="547" width="11.5" style="18" hidden="1" customWidth="1" outlineLevel="1"/>
    <col min="548" max="548" width="11.5" style="18" customWidth="1" collapsed="1"/>
    <col min="549" max="554" width="11.5" style="18" hidden="1" customWidth="1" outlineLevel="1"/>
    <col min="555" max="555" width="11.5" style="18" customWidth="1" collapsed="1"/>
    <col min="556" max="561" width="11.5" style="18" hidden="1" customWidth="1" outlineLevel="1"/>
    <col min="562" max="562" width="11.5" style="18" customWidth="1" collapsed="1"/>
    <col min="563" max="577" width="11.5" style="18" hidden="1" customWidth="1" outlineLevel="1"/>
    <col min="578" max="578" width="11.5" style="18" customWidth="1" collapsed="1"/>
    <col min="579" max="593" width="11.5" style="18" hidden="1" customWidth="1" outlineLevel="1"/>
    <col min="594" max="594" width="11.5" style="18" customWidth="1" collapsed="1"/>
    <col min="595" max="609" width="11.5" style="18" hidden="1" customWidth="1" outlineLevel="1"/>
    <col min="610" max="610" width="11.5" style="18" customWidth="1" collapsed="1"/>
    <col min="611" max="625" width="11.5" style="18" hidden="1" customWidth="1" outlineLevel="1"/>
    <col min="626" max="626" width="11.5" style="18" customWidth="1" collapsed="1"/>
    <col min="627" max="641" width="11.5" style="18" hidden="1" customWidth="1" outlineLevel="1"/>
    <col min="642" max="642" width="11.5" style="18" customWidth="1" collapsed="1"/>
    <col min="643" max="657" width="11.5" style="18" hidden="1" customWidth="1" outlineLevel="1"/>
    <col min="658" max="658" width="11.5" style="18" customWidth="1" collapsed="1"/>
    <col min="659" max="673" width="11.5" style="18" hidden="1" customWidth="1" outlineLevel="1"/>
    <col min="674" max="674" width="11.5" style="18" customWidth="1" collapsed="1"/>
    <col min="675" max="689" width="11.5" style="18" hidden="1" customWidth="1" outlineLevel="1"/>
    <col min="690" max="690" width="11.5" style="18" customWidth="1" collapsed="1"/>
    <col min="691" max="705" width="11.5" style="18" hidden="1" customWidth="1" outlineLevel="1"/>
    <col min="706" max="706" width="11.5" style="18" customWidth="1" collapsed="1"/>
    <col min="707" max="721" width="11.5" style="18" hidden="1" customWidth="1" outlineLevel="1"/>
    <col min="722" max="722" width="11.5" style="18" customWidth="1" collapsed="1"/>
    <col min="723" max="16384" width="11.5" style="18"/>
  </cols>
  <sheetData>
    <row r="1" spans="1:722" s="49" customFormat="1" ht="57" customHeight="1" x14ac:dyDescent="0.2">
      <c r="A1" s="78" t="s">
        <v>150</v>
      </c>
      <c r="B1" s="25" t="s">
        <v>322</v>
      </c>
      <c r="C1" s="26" t="s">
        <v>323</v>
      </c>
      <c r="D1" s="26" t="s">
        <v>324</v>
      </c>
      <c r="E1" s="26" t="s">
        <v>325</v>
      </c>
      <c r="F1" s="26" t="s">
        <v>326</v>
      </c>
      <c r="G1" s="26" t="s">
        <v>327</v>
      </c>
      <c r="H1" s="26" t="s">
        <v>328</v>
      </c>
      <c r="I1" s="26" t="s">
        <v>329</v>
      </c>
      <c r="J1" s="26" t="s">
        <v>330</v>
      </c>
      <c r="K1" s="26" t="s">
        <v>331</v>
      </c>
      <c r="L1" s="26" t="s">
        <v>332</v>
      </c>
      <c r="M1" s="26" t="s">
        <v>333</v>
      </c>
      <c r="N1" s="26" t="s">
        <v>334</v>
      </c>
      <c r="O1" s="26" t="s">
        <v>335</v>
      </c>
      <c r="P1" s="26" t="s">
        <v>336</v>
      </c>
      <c r="Q1" s="26" t="s">
        <v>337</v>
      </c>
      <c r="R1" s="26" t="s">
        <v>338</v>
      </c>
      <c r="S1" s="26" t="s">
        <v>339</v>
      </c>
      <c r="T1" s="26" t="s">
        <v>340</v>
      </c>
      <c r="U1" s="26" t="s">
        <v>341</v>
      </c>
      <c r="V1" s="26" t="s">
        <v>342</v>
      </c>
      <c r="W1" s="26" t="s">
        <v>343</v>
      </c>
      <c r="X1" s="26" t="s">
        <v>344</v>
      </c>
      <c r="Y1" s="26" t="s">
        <v>345</v>
      </c>
      <c r="Z1" s="26" t="s">
        <v>346</v>
      </c>
      <c r="AA1" s="26" t="s">
        <v>347</v>
      </c>
      <c r="AB1" s="26" t="s">
        <v>348</v>
      </c>
      <c r="AC1" s="26" t="s">
        <v>349</v>
      </c>
      <c r="AD1" s="26" t="s">
        <v>350</v>
      </c>
      <c r="AE1" s="27" t="s">
        <v>351</v>
      </c>
      <c r="AF1" s="744" t="s">
        <v>352</v>
      </c>
      <c r="AG1" s="28" t="s">
        <v>353</v>
      </c>
      <c r="AH1" s="29" t="s">
        <v>354</v>
      </c>
      <c r="AI1" s="29" t="s">
        <v>355</v>
      </c>
      <c r="AJ1" s="29" t="s">
        <v>356</v>
      </c>
      <c r="AK1" s="29" t="s">
        <v>357</v>
      </c>
      <c r="AL1" s="29" t="s">
        <v>358</v>
      </c>
      <c r="AM1" s="29" t="s">
        <v>359</v>
      </c>
      <c r="AN1" s="29" t="s">
        <v>360</v>
      </c>
      <c r="AO1" s="29" t="s">
        <v>361</v>
      </c>
      <c r="AP1" s="29" t="s">
        <v>362</v>
      </c>
      <c r="AQ1" s="29" t="s">
        <v>363</v>
      </c>
      <c r="AR1" s="29" t="s">
        <v>364</v>
      </c>
      <c r="AS1" s="29" t="s">
        <v>365</v>
      </c>
      <c r="AT1" s="29" t="s">
        <v>366</v>
      </c>
      <c r="AU1" s="29" t="s">
        <v>367</v>
      </c>
      <c r="AV1" s="29" t="s">
        <v>368</v>
      </c>
      <c r="AW1" s="29" t="s">
        <v>369</v>
      </c>
      <c r="AX1" s="29" t="s">
        <v>370</v>
      </c>
      <c r="AY1" s="29" t="s">
        <v>371</v>
      </c>
      <c r="AZ1" s="29" t="s">
        <v>372</v>
      </c>
      <c r="BA1" s="29" t="s">
        <v>373</v>
      </c>
      <c r="BB1" s="29" t="s">
        <v>374</v>
      </c>
      <c r="BC1" s="29" t="s">
        <v>375</v>
      </c>
      <c r="BD1" s="29" t="s">
        <v>376</v>
      </c>
      <c r="BE1" s="29" t="s">
        <v>377</v>
      </c>
      <c r="BF1" s="29" t="s">
        <v>378</v>
      </c>
      <c r="BG1" s="29" t="s">
        <v>379</v>
      </c>
      <c r="BH1" s="29" t="s">
        <v>380</v>
      </c>
      <c r="BI1" s="29" t="s">
        <v>381</v>
      </c>
      <c r="BJ1" s="29" t="s">
        <v>382</v>
      </c>
      <c r="BK1" s="745" t="s">
        <v>383</v>
      </c>
      <c r="BL1" s="30" t="s">
        <v>384</v>
      </c>
      <c r="BM1" s="30" t="s">
        <v>385</v>
      </c>
      <c r="BN1" s="30" t="s">
        <v>386</v>
      </c>
      <c r="BO1" s="30" t="s">
        <v>387</v>
      </c>
      <c r="BP1" s="30" t="s">
        <v>388</v>
      </c>
      <c r="BQ1" s="30" t="s">
        <v>389</v>
      </c>
      <c r="BR1" s="30" t="s">
        <v>390</v>
      </c>
      <c r="BS1" s="30" t="s">
        <v>391</v>
      </c>
      <c r="BT1" s="30" t="s">
        <v>392</v>
      </c>
      <c r="BU1" s="30" t="s">
        <v>393</v>
      </c>
      <c r="BV1" s="30" t="s">
        <v>394</v>
      </c>
      <c r="BW1" s="30" t="s">
        <v>395</v>
      </c>
      <c r="BX1" s="30" t="s">
        <v>396</v>
      </c>
      <c r="BY1" s="30" t="s">
        <v>397</v>
      </c>
      <c r="BZ1" s="30" t="s">
        <v>398</v>
      </c>
      <c r="CA1" s="30" t="s">
        <v>399</v>
      </c>
      <c r="CB1" s="30" t="s">
        <v>400</v>
      </c>
      <c r="CC1" s="30" t="s">
        <v>401</v>
      </c>
      <c r="CD1" s="30" t="s">
        <v>402</v>
      </c>
      <c r="CE1" s="30" t="s">
        <v>403</v>
      </c>
      <c r="CF1" s="30" t="s">
        <v>404</v>
      </c>
      <c r="CG1" s="30" t="s">
        <v>405</v>
      </c>
      <c r="CH1" s="30" t="s">
        <v>406</v>
      </c>
      <c r="CI1" s="30" t="s">
        <v>407</v>
      </c>
      <c r="CJ1" s="30" t="s">
        <v>408</v>
      </c>
      <c r="CK1" s="30" t="s">
        <v>409</v>
      </c>
      <c r="CL1" s="30" t="s">
        <v>410</v>
      </c>
      <c r="CM1" s="30" t="s">
        <v>411</v>
      </c>
      <c r="CN1" s="30" t="s">
        <v>412</v>
      </c>
      <c r="CO1" s="31" t="s">
        <v>413</v>
      </c>
      <c r="CP1" s="748" t="s">
        <v>1032</v>
      </c>
      <c r="CQ1" s="32" t="s">
        <v>414</v>
      </c>
      <c r="CR1" s="33" t="s">
        <v>415</v>
      </c>
      <c r="CS1" s="33" t="s">
        <v>416</v>
      </c>
      <c r="CT1" s="33" t="s">
        <v>417</v>
      </c>
      <c r="CU1" s="33" t="s">
        <v>418</v>
      </c>
      <c r="CV1" s="33" t="s">
        <v>419</v>
      </c>
      <c r="CW1" s="33" t="s">
        <v>420</v>
      </c>
      <c r="CX1" s="33" t="s">
        <v>421</v>
      </c>
      <c r="CY1" s="33" t="s">
        <v>422</v>
      </c>
      <c r="CZ1" s="33" t="s">
        <v>423</v>
      </c>
      <c r="DA1" s="33" t="s">
        <v>424</v>
      </c>
      <c r="DB1" s="33" t="s">
        <v>425</v>
      </c>
      <c r="DC1" s="33" t="s">
        <v>426</v>
      </c>
      <c r="DD1" s="33" t="s">
        <v>427</v>
      </c>
      <c r="DE1" s="33" t="s">
        <v>428</v>
      </c>
      <c r="DF1" s="33" t="s">
        <v>429</v>
      </c>
      <c r="DG1" s="33" t="s">
        <v>430</v>
      </c>
      <c r="DH1" s="33" t="s">
        <v>431</v>
      </c>
      <c r="DI1" s="33" t="s">
        <v>432</v>
      </c>
      <c r="DJ1" s="33" t="s">
        <v>433</v>
      </c>
      <c r="DK1" s="33" t="s">
        <v>434</v>
      </c>
      <c r="DL1" s="33" t="s">
        <v>435</v>
      </c>
      <c r="DM1" s="33" t="s">
        <v>436</v>
      </c>
      <c r="DN1" s="33" t="s">
        <v>437</v>
      </c>
      <c r="DO1" s="33" t="s">
        <v>438</v>
      </c>
      <c r="DP1" s="33" t="s">
        <v>439</v>
      </c>
      <c r="DQ1" s="33" t="s">
        <v>440</v>
      </c>
      <c r="DR1" s="33" t="s">
        <v>441</v>
      </c>
      <c r="DS1" s="33" t="s">
        <v>442</v>
      </c>
      <c r="DT1" s="33" t="s">
        <v>443</v>
      </c>
      <c r="DU1" s="750" t="s">
        <v>1033</v>
      </c>
      <c r="DV1" s="34" t="s">
        <v>444</v>
      </c>
      <c r="DW1" s="34" t="s">
        <v>445</v>
      </c>
      <c r="DX1" s="34" t="s">
        <v>446</v>
      </c>
      <c r="DY1" s="34" t="s">
        <v>447</v>
      </c>
      <c r="DZ1" s="34" t="s">
        <v>448</v>
      </c>
      <c r="EA1" s="34" t="s">
        <v>449</v>
      </c>
      <c r="EB1" s="34" t="s">
        <v>450</v>
      </c>
      <c r="EC1" s="34" t="s">
        <v>451</v>
      </c>
      <c r="ED1" s="34" t="s">
        <v>452</v>
      </c>
      <c r="EE1" s="34" t="s">
        <v>453</v>
      </c>
      <c r="EF1" s="34" t="s">
        <v>454</v>
      </c>
      <c r="EG1" s="34" t="s">
        <v>455</v>
      </c>
      <c r="EH1" s="34" t="s">
        <v>456</v>
      </c>
      <c r="EI1" s="34" t="s">
        <v>457</v>
      </c>
      <c r="EJ1" s="34" t="s">
        <v>458</v>
      </c>
      <c r="EK1" s="34" t="s">
        <v>459</v>
      </c>
      <c r="EL1" s="34" t="s">
        <v>460</v>
      </c>
      <c r="EM1" s="34" t="s">
        <v>461</v>
      </c>
      <c r="EN1" s="34" t="s">
        <v>462</v>
      </c>
      <c r="EO1" s="34" t="s">
        <v>463</v>
      </c>
      <c r="EP1" s="34" t="s">
        <v>464</v>
      </c>
      <c r="EQ1" s="34" t="s">
        <v>465</v>
      </c>
      <c r="ER1" s="34" t="s">
        <v>466</v>
      </c>
      <c r="ES1" s="34" t="s">
        <v>467</v>
      </c>
      <c r="ET1" s="34" t="s">
        <v>468</v>
      </c>
      <c r="EU1" s="34" t="s">
        <v>469</v>
      </c>
      <c r="EV1" s="34" t="s">
        <v>470</v>
      </c>
      <c r="EW1" s="34" t="s">
        <v>471</v>
      </c>
      <c r="EX1" s="34" t="s">
        <v>472</v>
      </c>
      <c r="EY1" s="34" t="s">
        <v>473</v>
      </c>
      <c r="EZ1" s="725" t="s">
        <v>474</v>
      </c>
      <c r="FA1" s="35" t="s">
        <v>475</v>
      </c>
      <c r="FB1" s="35" t="s">
        <v>476</v>
      </c>
      <c r="FC1" s="35" t="s">
        <v>477</v>
      </c>
      <c r="FD1" s="35" t="s">
        <v>478</v>
      </c>
      <c r="FE1" s="35" t="s">
        <v>479</v>
      </c>
      <c r="FF1" s="35" t="s">
        <v>480</v>
      </c>
      <c r="FG1" s="35" t="s">
        <v>481</v>
      </c>
      <c r="FH1" s="35" t="s">
        <v>482</v>
      </c>
      <c r="FI1" s="35" t="s">
        <v>483</v>
      </c>
      <c r="FJ1" s="35" t="s">
        <v>484</v>
      </c>
      <c r="FK1" s="35" t="s">
        <v>485</v>
      </c>
      <c r="FL1" s="35" t="s">
        <v>486</v>
      </c>
      <c r="FM1" s="35" t="s">
        <v>487</v>
      </c>
      <c r="FN1" s="35" t="s">
        <v>488</v>
      </c>
      <c r="FO1" s="35" t="s">
        <v>489</v>
      </c>
      <c r="FP1" s="35" t="s">
        <v>490</v>
      </c>
      <c r="FQ1" s="35" t="s">
        <v>491</v>
      </c>
      <c r="FR1" s="35" t="s">
        <v>492</v>
      </c>
      <c r="FS1" s="35" t="s">
        <v>493</v>
      </c>
      <c r="FT1" s="35" t="s">
        <v>494</v>
      </c>
      <c r="FU1" s="35" t="s">
        <v>495</v>
      </c>
      <c r="FV1" s="35" t="s">
        <v>496</v>
      </c>
      <c r="FW1" s="35" t="s">
        <v>497</v>
      </c>
      <c r="FX1" s="35" t="s">
        <v>498</v>
      </c>
      <c r="FY1" s="35" t="s">
        <v>499</v>
      </c>
      <c r="FZ1" s="35" t="s">
        <v>500</v>
      </c>
      <c r="GA1" s="35" t="s">
        <v>501</v>
      </c>
      <c r="GB1" s="35" t="s">
        <v>502</v>
      </c>
      <c r="GC1" s="35" t="s">
        <v>503</v>
      </c>
      <c r="GD1" s="35" t="s">
        <v>504</v>
      </c>
      <c r="GE1" s="746" t="s">
        <v>505</v>
      </c>
      <c r="GF1" s="30" t="s">
        <v>506</v>
      </c>
      <c r="GG1" s="30" t="s">
        <v>507</v>
      </c>
      <c r="GH1" s="30" t="s">
        <v>508</v>
      </c>
      <c r="GI1" s="30" t="s">
        <v>509</v>
      </c>
      <c r="GJ1" s="30" t="s">
        <v>510</v>
      </c>
      <c r="GK1" s="30" t="s">
        <v>511</v>
      </c>
      <c r="GL1" s="30" t="s">
        <v>512</v>
      </c>
      <c r="GM1" s="30" t="s">
        <v>513</v>
      </c>
      <c r="GN1" s="30" t="s">
        <v>514</v>
      </c>
      <c r="GO1" s="30" t="s">
        <v>515</v>
      </c>
      <c r="GP1" s="30" t="s">
        <v>516</v>
      </c>
      <c r="GQ1" s="30" t="s">
        <v>517</v>
      </c>
      <c r="GR1" s="30" t="s">
        <v>518</v>
      </c>
      <c r="GS1" s="30" t="s">
        <v>519</v>
      </c>
      <c r="GT1" s="30" t="s">
        <v>520</v>
      </c>
      <c r="GU1" s="30" t="s">
        <v>521</v>
      </c>
      <c r="GV1" s="30" t="s">
        <v>522</v>
      </c>
      <c r="GW1" s="30" t="s">
        <v>523</v>
      </c>
      <c r="GX1" s="30" t="s">
        <v>524</v>
      </c>
      <c r="GY1" s="30" t="s">
        <v>525</v>
      </c>
      <c r="GZ1" s="30" t="s">
        <v>526</v>
      </c>
      <c r="HA1" s="30" t="s">
        <v>527</v>
      </c>
      <c r="HB1" s="30" t="s">
        <v>528</v>
      </c>
      <c r="HC1" s="30" t="s">
        <v>529</v>
      </c>
      <c r="HD1" s="30" t="s">
        <v>530</v>
      </c>
      <c r="HE1" s="30" t="s">
        <v>531</v>
      </c>
      <c r="HF1" s="30" t="s">
        <v>532</v>
      </c>
      <c r="HG1" s="30" t="s">
        <v>533</v>
      </c>
      <c r="HH1" s="30" t="s">
        <v>534</v>
      </c>
      <c r="HI1" s="30" t="s">
        <v>535</v>
      </c>
      <c r="HJ1" s="747" t="s">
        <v>536</v>
      </c>
      <c r="HK1" s="36" t="s">
        <v>537</v>
      </c>
      <c r="HL1" s="36" t="s">
        <v>538</v>
      </c>
      <c r="HM1" s="36" t="s">
        <v>539</v>
      </c>
      <c r="HN1" s="36" t="s">
        <v>540</v>
      </c>
      <c r="HO1" s="36" t="s">
        <v>541</v>
      </c>
      <c r="HP1" s="36" t="s">
        <v>542</v>
      </c>
      <c r="HQ1" s="36" t="s">
        <v>543</v>
      </c>
      <c r="HR1" s="36" t="s">
        <v>544</v>
      </c>
      <c r="HS1" s="36" t="s">
        <v>545</v>
      </c>
      <c r="HT1" s="36" t="s">
        <v>546</v>
      </c>
      <c r="HU1" s="36" t="s">
        <v>547</v>
      </c>
      <c r="HV1" s="36" t="s">
        <v>548</v>
      </c>
      <c r="HW1" s="36" t="s">
        <v>549</v>
      </c>
      <c r="HX1" s="36" t="s">
        <v>550</v>
      </c>
      <c r="HY1" s="36" t="s">
        <v>551</v>
      </c>
      <c r="HZ1" s="36" t="s">
        <v>552</v>
      </c>
      <c r="IA1" s="36" t="s">
        <v>553</v>
      </c>
      <c r="IB1" s="36" t="s">
        <v>554</v>
      </c>
      <c r="IC1" s="36" t="s">
        <v>555</v>
      </c>
      <c r="ID1" s="36" t="s">
        <v>556</v>
      </c>
      <c r="IE1" s="36" t="s">
        <v>557</v>
      </c>
      <c r="IF1" s="36" t="s">
        <v>558</v>
      </c>
      <c r="IG1" s="36" t="s">
        <v>559</v>
      </c>
      <c r="IH1" s="36" t="s">
        <v>560</v>
      </c>
      <c r="II1" s="36" t="s">
        <v>561</v>
      </c>
      <c r="IJ1" s="36" t="s">
        <v>562</v>
      </c>
      <c r="IK1" s="36" t="s">
        <v>563</v>
      </c>
      <c r="IL1" s="36" t="s">
        <v>564</v>
      </c>
      <c r="IM1" s="36" t="s">
        <v>565</v>
      </c>
      <c r="IN1" s="36" t="s">
        <v>566</v>
      </c>
      <c r="IO1" s="743" t="s">
        <v>567</v>
      </c>
      <c r="IP1" s="33" t="s">
        <v>568</v>
      </c>
      <c r="IQ1" s="33" t="s">
        <v>569</v>
      </c>
      <c r="IR1" s="33" t="s">
        <v>570</v>
      </c>
      <c r="IS1" s="33" t="s">
        <v>571</v>
      </c>
      <c r="IT1" s="33" t="s">
        <v>572</v>
      </c>
      <c r="IU1" s="33" t="s">
        <v>573</v>
      </c>
      <c r="IV1" s="33" t="s">
        <v>574</v>
      </c>
      <c r="IW1" s="33" t="s">
        <v>575</v>
      </c>
      <c r="IX1" s="33" t="s">
        <v>576</v>
      </c>
      <c r="IY1" s="33" t="s">
        <v>577</v>
      </c>
      <c r="IZ1" s="33" t="s">
        <v>578</v>
      </c>
      <c r="JA1" s="33" t="s">
        <v>579</v>
      </c>
      <c r="JB1" s="33" t="s">
        <v>580</v>
      </c>
      <c r="JC1" s="33" t="s">
        <v>581</v>
      </c>
      <c r="JD1" s="33" t="s">
        <v>582</v>
      </c>
      <c r="JE1" s="33" t="s">
        <v>583</v>
      </c>
      <c r="JF1" s="33" t="s">
        <v>584</v>
      </c>
      <c r="JG1" s="33" t="s">
        <v>585</v>
      </c>
      <c r="JH1" s="33" t="s">
        <v>586</v>
      </c>
      <c r="JI1" s="33" t="s">
        <v>587</v>
      </c>
      <c r="JJ1" s="33" t="s">
        <v>588</v>
      </c>
      <c r="JK1" s="33" t="s">
        <v>589</v>
      </c>
      <c r="JL1" s="33" t="s">
        <v>590</v>
      </c>
      <c r="JM1" s="33" t="s">
        <v>591</v>
      </c>
      <c r="JN1" s="33" t="s">
        <v>592</v>
      </c>
      <c r="JO1" s="33" t="s">
        <v>593</v>
      </c>
      <c r="JP1" s="33" t="s">
        <v>594</v>
      </c>
      <c r="JQ1" s="33" t="s">
        <v>595</v>
      </c>
      <c r="JR1" s="33" t="s">
        <v>596</v>
      </c>
      <c r="JS1" s="33" t="s">
        <v>597</v>
      </c>
      <c r="JT1" s="724" t="s">
        <v>598</v>
      </c>
      <c r="JU1" s="34" t="s">
        <v>599</v>
      </c>
      <c r="JV1" s="34" t="s">
        <v>600</v>
      </c>
      <c r="JW1" s="34" t="s">
        <v>601</v>
      </c>
      <c r="JX1" s="34" t="s">
        <v>602</v>
      </c>
      <c r="JY1" s="34" t="s">
        <v>603</v>
      </c>
      <c r="JZ1" s="34" t="s">
        <v>604</v>
      </c>
      <c r="KA1" s="34" t="s">
        <v>605</v>
      </c>
      <c r="KB1" s="34" t="s">
        <v>606</v>
      </c>
      <c r="KC1" s="34" t="s">
        <v>607</v>
      </c>
      <c r="KD1" s="34" t="s">
        <v>608</v>
      </c>
      <c r="KE1" s="34" t="s">
        <v>609</v>
      </c>
      <c r="KF1" s="34" t="s">
        <v>610</v>
      </c>
      <c r="KG1" s="34" t="s">
        <v>611</v>
      </c>
      <c r="KH1" s="34" t="s">
        <v>612</v>
      </c>
      <c r="KI1" s="34" t="s">
        <v>613</v>
      </c>
      <c r="KJ1" s="34" t="s">
        <v>614</v>
      </c>
      <c r="KK1" s="34" t="s">
        <v>615</v>
      </c>
      <c r="KL1" s="34" t="s">
        <v>616</v>
      </c>
      <c r="KM1" s="34" t="s">
        <v>617</v>
      </c>
      <c r="KN1" s="34" t="s">
        <v>618</v>
      </c>
      <c r="KO1" s="34" t="s">
        <v>619</v>
      </c>
      <c r="KP1" s="34" t="s">
        <v>620</v>
      </c>
      <c r="KQ1" s="34" t="s">
        <v>621</v>
      </c>
      <c r="KR1" s="34" t="s">
        <v>622</v>
      </c>
      <c r="KS1" s="34" t="s">
        <v>623</v>
      </c>
      <c r="KT1" s="34" t="s">
        <v>624</v>
      </c>
      <c r="KU1" s="34" t="s">
        <v>625</v>
      </c>
      <c r="KV1" s="34" t="s">
        <v>626</v>
      </c>
      <c r="KW1" s="34" t="s">
        <v>627</v>
      </c>
      <c r="KX1" s="34" t="s">
        <v>628</v>
      </c>
      <c r="KY1" s="725" t="s">
        <v>629</v>
      </c>
      <c r="KZ1" s="35" t="s">
        <v>630</v>
      </c>
      <c r="LA1" s="35" t="s">
        <v>631</v>
      </c>
      <c r="LB1" s="35" t="s">
        <v>632</v>
      </c>
      <c r="LC1" s="35" t="s">
        <v>633</v>
      </c>
      <c r="LD1" s="35" t="s">
        <v>634</v>
      </c>
      <c r="LE1" s="35" t="s">
        <v>635</v>
      </c>
      <c r="LF1" s="35" t="s">
        <v>636</v>
      </c>
      <c r="LG1" s="35" t="s">
        <v>637</v>
      </c>
      <c r="LH1" s="35" t="s">
        <v>638</v>
      </c>
      <c r="LI1" s="35" t="s">
        <v>639</v>
      </c>
      <c r="LJ1" s="35" t="s">
        <v>640</v>
      </c>
      <c r="LK1" s="35" t="s">
        <v>641</v>
      </c>
      <c r="LL1" s="35" t="s">
        <v>642</v>
      </c>
      <c r="LM1" s="35" t="s">
        <v>643</v>
      </c>
      <c r="LN1" s="35" t="s">
        <v>644</v>
      </c>
      <c r="LO1" s="35" t="s">
        <v>645</v>
      </c>
      <c r="LP1" s="35" t="s">
        <v>646</v>
      </c>
      <c r="LQ1" s="35" t="s">
        <v>647</v>
      </c>
      <c r="LR1" s="35" t="s">
        <v>648</v>
      </c>
      <c r="LS1" s="35" t="s">
        <v>649</v>
      </c>
      <c r="LT1" s="35" t="s">
        <v>650</v>
      </c>
      <c r="LU1" s="35" t="s">
        <v>651</v>
      </c>
      <c r="LV1" s="35" t="s">
        <v>652</v>
      </c>
      <c r="LW1" s="35" t="s">
        <v>653</v>
      </c>
      <c r="LX1" s="35" t="s">
        <v>654</v>
      </c>
      <c r="LY1" s="35" t="s">
        <v>655</v>
      </c>
      <c r="LZ1" s="35" t="s">
        <v>656</v>
      </c>
      <c r="MA1" s="35" t="s">
        <v>657</v>
      </c>
      <c r="MB1" s="35" t="s">
        <v>658</v>
      </c>
      <c r="MC1" s="37" t="s">
        <v>659</v>
      </c>
      <c r="MD1" s="726" t="s">
        <v>660</v>
      </c>
      <c r="ME1" s="38" t="s">
        <v>661</v>
      </c>
      <c r="MF1" s="38" t="s">
        <v>662</v>
      </c>
      <c r="MG1" s="38" t="s">
        <v>663</v>
      </c>
      <c r="MH1" s="38" t="s">
        <v>664</v>
      </c>
      <c r="MI1" s="38" t="s">
        <v>665</v>
      </c>
      <c r="MJ1" s="38" t="s">
        <v>666</v>
      </c>
      <c r="MK1" s="38" t="s">
        <v>667</v>
      </c>
      <c r="ML1" s="38" t="s">
        <v>668</v>
      </c>
      <c r="MM1" s="38" t="s">
        <v>669</v>
      </c>
      <c r="MN1" s="38" t="s">
        <v>670</v>
      </c>
      <c r="MO1" s="38" t="s">
        <v>671</v>
      </c>
      <c r="MP1" s="38" t="s">
        <v>672</v>
      </c>
      <c r="MQ1" s="38" t="s">
        <v>673</v>
      </c>
      <c r="MR1" s="38" t="s">
        <v>674</v>
      </c>
      <c r="MS1" s="728" t="s">
        <v>1964</v>
      </c>
      <c r="MT1" s="39" t="s">
        <v>675</v>
      </c>
      <c r="MU1" s="39" t="s">
        <v>676</v>
      </c>
      <c r="MV1" s="39" t="s">
        <v>677</v>
      </c>
      <c r="MW1" s="39" t="s">
        <v>678</v>
      </c>
      <c r="MX1" s="39" t="s">
        <v>679</v>
      </c>
      <c r="MY1" s="39" t="s">
        <v>680</v>
      </c>
      <c r="MZ1" s="39" t="s">
        <v>681</v>
      </c>
      <c r="NA1" s="39" t="s">
        <v>682</v>
      </c>
      <c r="NB1" s="39" t="s">
        <v>683</v>
      </c>
      <c r="NC1" s="39" t="s">
        <v>684</v>
      </c>
      <c r="ND1" s="39" t="s">
        <v>685</v>
      </c>
      <c r="NE1" s="39" t="s">
        <v>686</v>
      </c>
      <c r="NF1" s="39" t="s">
        <v>687</v>
      </c>
      <c r="NG1" s="39" t="s">
        <v>688</v>
      </c>
      <c r="NH1" s="730" t="s">
        <v>1963</v>
      </c>
      <c r="NI1" s="40" t="s">
        <v>689</v>
      </c>
      <c r="NJ1" s="40" t="s">
        <v>690</v>
      </c>
      <c r="NK1" s="40" t="s">
        <v>691</v>
      </c>
      <c r="NL1" s="40" t="s">
        <v>692</v>
      </c>
      <c r="NM1" s="40" t="s">
        <v>693</v>
      </c>
      <c r="NN1" s="40" t="s">
        <v>694</v>
      </c>
      <c r="NO1" s="40" t="s">
        <v>695</v>
      </c>
      <c r="NP1" s="40" t="s">
        <v>696</v>
      </c>
      <c r="NQ1" s="40" t="s">
        <v>697</v>
      </c>
      <c r="NR1" s="40" t="s">
        <v>698</v>
      </c>
      <c r="NS1" s="40" t="s">
        <v>699</v>
      </c>
      <c r="NT1" s="40" t="s">
        <v>700</v>
      </c>
      <c r="NU1" s="40" t="s">
        <v>701</v>
      </c>
      <c r="NV1" s="40" t="s">
        <v>702</v>
      </c>
      <c r="NW1" s="732" t="s">
        <v>1962</v>
      </c>
      <c r="NX1" s="41" t="s">
        <v>703</v>
      </c>
      <c r="NY1" s="41" t="s">
        <v>704</v>
      </c>
      <c r="NZ1" s="41" t="s">
        <v>705</v>
      </c>
      <c r="OA1" s="41" t="s">
        <v>706</v>
      </c>
      <c r="OB1" s="41" t="s">
        <v>707</v>
      </c>
      <c r="OC1" s="41" t="s">
        <v>708</v>
      </c>
      <c r="OD1" s="41" t="s">
        <v>709</v>
      </c>
      <c r="OE1" s="41" t="s">
        <v>710</v>
      </c>
      <c r="OF1" s="41" t="s">
        <v>711</v>
      </c>
      <c r="OG1" s="41" t="s">
        <v>712</v>
      </c>
      <c r="OH1" s="41" t="s">
        <v>713</v>
      </c>
      <c r="OI1" s="41" t="s">
        <v>714</v>
      </c>
      <c r="OJ1" s="41" t="s">
        <v>715</v>
      </c>
      <c r="OK1" s="41" t="s">
        <v>716</v>
      </c>
      <c r="OL1" s="734" t="s">
        <v>1961</v>
      </c>
      <c r="OM1" s="42" t="s">
        <v>717</v>
      </c>
      <c r="ON1" s="42" t="s">
        <v>718</v>
      </c>
      <c r="OO1" s="42" t="s">
        <v>719</v>
      </c>
      <c r="OP1" s="42" t="s">
        <v>720</v>
      </c>
      <c r="OQ1" s="42" t="s">
        <v>721</v>
      </c>
      <c r="OR1" s="42" t="s">
        <v>722</v>
      </c>
      <c r="OS1" s="42" t="s">
        <v>723</v>
      </c>
      <c r="OT1" s="42" t="s">
        <v>724</v>
      </c>
      <c r="OU1" s="42" t="s">
        <v>725</v>
      </c>
      <c r="OV1" s="42" t="s">
        <v>726</v>
      </c>
      <c r="OW1" s="42" t="s">
        <v>727</v>
      </c>
      <c r="OX1" s="42" t="s">
        <v>728</v>
      </c>
      <c r="OY1" s="42" t="s">
        <v>729</v>
      </c>
      <c r="OZ1" s="42" t="s">
        <v>730</v>
      </c>
      <c r="PA1" s="735" t="s">
        <v>1960</v>
      </c>
      <c r="PB1" s="43" t="s">
        <v>731</v>
      </c>
      <c r="PC1" s="43" t="s">
        <v>732</v>
      </c>
      <c r="PD1" s="43" t="s">
        <v>733</v>
      </c>
      <c r="PE1" s="43" t="s">
        <v>734</v>
      </c>
      <c r="PF1" s="43" t="s">
        <v>735</v>
      </c>
      <c r="PG1" s="43" t="s">
        <v>736</v>
      </c>
      <c r="PH1" s="43" t="s">
        <v>737</v>
      </c>
      <c r="PI1" s="43" t="s">
        <v>738</v>
      </c>
      <c r="PJ1" s="43" t="s">
        <v>739</v>
      </c>
      <c r="PK1" s="43" t="s">
        <v>740</v>
      </c>
      <c r="PL1" s="43" t="s">
        <v>741</v>
      </c>
      <c r="PM1" s="43" t="s">
        <v>742</v>
      </c>
      <c r="PN1" s="43" t="s">
        <v>743</v>
      </c>
      <c r="PO1" s="43" t="s">
        <v>744</v>
      </c>
      <c r="PP1" s="737" t="s">
        <v>1959</v>
      </c>
      <c r="PQ1" s="44" t="s">
        <v>745</v>
      </c>
      <c r="PR1" s="44" t="s">
        <v>746</v>
      </c>
      <c r="PS1" s="44" t="s">
        <v>747</v>
      </c>
      <c r="PT1" s="44" t="s">
        <v>748</v>
      </c>
      <c r="PU1" s="44" t="s">
        <v>749</v>
      </c>
      <c r="PV1" s="44" t="s">
        <v>750</v>
      </c>
      <c r="PW1" s="44" t="s">
        <v>751</v>
      </c>
      <c r="PX1" s="44" t="s">
        <v>752</v>
      </c>
      <c r="PY1" s="44" t="s">
        <v>753</v>
      </c>
      <c r="PZ1" s="44" t="s">
        <v>754</v>
      </c>
      <c r="QA1" s="44" t="s">
        <v>755</v>
      </c>
      <c r="QB1" s="44" t="s">
        <v>756</v>
      </c>
      <c r="QC1" s="44" t="s">
        <v>757</v>
      </c>
      <c r="QD1" s="44" t="s">
        <v>758</v>
      </c>
      <c r="QE1" s="739" t="s">
        <v>1958</v>
      </c>
      <c r="QF1" s="45" t="s">
        <v>759</v>
      </c>
      <c r="QG1" s="45" t="s">
        <v>760</v>
      </c>
      <c r="QH1" s="45" t="s">
        <v>761</v>
      </c>
      <c r="QI1" s="45" t="s">
        <v>762</v>
      </c>
      <c r="QJ1" s="45" t="s">
        <v>763</v>
      </c>
      <c r="QK1" s="45" t="s">
        <v>764</v>
      </c>
      <c r="QL1" s="45" t="s">
        <v>765</v>
      </c>
      <c r="QM1" s="45" t="s">
        <v>766</v>
      </c>
      <c r="QN1" s="45" t="s">
        <v>767</v>
      </c>
      <c r="QO1" s="45" t="s">
        <v>768</v>
      </c>
      <c r="QP1" s="45" t="s">
        <v>769</v>
      </c>
      <c r="QQ1" s="45" t="s">
        <v>770</v>
      </c>
      <c r="QR1" s="45" t="s">
        <v>771</v>
      </c>
      <c r="QS1" s="45" t="s">
        <v>772</v>
      </c>
      <c r="QT1" s="741" t="s">
        <v>1957</v>
      </c>
      <c r="QU1" s="46" t="s">
        <v>773</v>
      </c>
      <c r="QV1" s="46" t="s">
        <v>774</v>
      </c>
      <c r="QW1" s="46" t="s">
        <v>775</v>
      </c>
      <c r="QX1" s="46" t="s">
        <v>776</v>
      </c>
      <c r="QY1" s="46" t="s">
        <v>777</v>
      </c>
      <c r="QZ1" s="46" t="s">
        <v>778</v>
      </c>
      <c r="RA1" s="46" t="s">
        <v>779</v>
      </c>
      <c r="RB1" s="46" t="s">
        <v>780</v>
      </c>
      <c r="RC1" s="46" t="s">
        <v>781</v>
      </c>
      <c r="RD1" s="46" t="s">
        <v>782</v>
      </c>
      <c r="RE1" s="46" t="s">
        <v>783</v>
      </c>
      <c r="RF1" s="46" t="s">
        <v>784</v>
      </c>
      <c r="RG1" s="46" t="s">
        <v>785</v>
      </c>
      <c r="RH1" s="46" t="s">
        <v>786</v>
      </c>
      <c r="RI1" s="722" t="s">
        <v>1956</v>
      </c>
      <c r="RJ1" s="41" t="s">
        <v>787</v>
      </c>
      <c r="RK1" s="41" t="s">
        <v>788</v>
      </c>
      <c r="RL1" s="41" t="s">
        <v>789</v>
      </c>
      <c r="RM1" s="41" t="s">
        <v>790</v>
      </c>
      <c r="RN1" s="41" t="s">
        <v>791</v>
      </c>
      <c r="RO1" s="41" t="s">
        <v>792</v>
      </c>
      <c r="RP1" s="41" t="s">
        <v>793</v>
      </c>
      <c r="RQ1" s="41" t="s">
        <v>794</v>
      </c>
      <c r="RR1" s="41" t="s">
        <v>795</v>
      </c>
      <c r="RS1" s="41" t="s">
        <v>796</v>
      </c>
      <c r="RT1" s="41" t="s">
        <v>797</v>
      </c>
      <c r="RU1" s="41" t="s">
        <v>798</v>
      </c>
      <c r="RV1" s="41" t="s">
        <v>799</v>
      </c>
      <c r="RW1" s="41" t="s">
        <v>800</v>
      </c>
      <c r="RX1" s="719" t="s">
        <v>1955</v>
      </c>
      <c r="RY1" s="47" t="s">
        <v>801</v>
      </c>
      <c r="RZ1" s="47" t="s">
        <v>802</v>
      </c>
      <c r="SA1" s="47" t="s">
        <v>803</v>
      </c>
      <c r="SB1" s="47" t="s">
        <v>804</v>
      </c>
      <c r="SC1" s="47" t="s">
        <v>805</v>
      </c>
      <c r="SD1" s="47" t="s">
        <v>806</v>
      </c>
      <c r="SE1" s="720" t="s">
        <v>807</v>
      </c>
      <c r="SF1" s="47" t="s">
        <v>808</v>
      </c>
      <c r="SG1" s="47" t="s">
        <v>809</v>
      </c>
      <c r="SH1" s="47" t="s">
        <v>810</v>
      </c>
      <c r="SI1" s="47" t="s">
        <v>811</v>
      </c>
      <c r="SJ1" s="47" t="s">
        <v>812</v>
      </c>
      <c r="SK1" s="47" t="s">
        <v>813</v>
      </c>
      <c r="SL1" s="720" t="s">
        <v>814</v>
      </c>
      <c r="SM1" s="47" t="s">
        <v>815</v>
      </c>
      <c r="SN1" s="47" t="s">
        <v>816</v>
      </c>
      <c r="SO1" s="47" t="s">
        <v>817</v>
      </c>
      <c r="SP1" s="47" t="s">
        <v>818</v>
      </c>
      <c r="SQ1" s="47" t="s">
        <v>819</v>
      </c>
      <c r="SR1" s="47" t="s">
        <v>820</v>
      </c>
      <c r="SS1" s="720" t="s">
        <v>821</v>
      </c>
      <c r="ST1" s="47" t="s">
        <v>822</v>
      </c>
      <c r="SU1" s="47" t="s">
        <v>823</v>
      </c>
      <c r="SV1" s="47" t="s">
        <v>824</v>
      </c>
      <c r="SW1" s="47" t="s">
        <v>825</v>
      </c>
      <c r="SX1" s="47" t="s">
        <v>826</v>
      </c>
      <c r="SY1" s="47" t="s">
        <v>827</v>
      </c>
      <c r="SZ1" s="720" t="s">
        <v>828</v>
      </c>
      <c r="TA1" s="47" t="s">
        <v>829</v>
      </c>
      <c r="TB1" s="47" t="s">
        <v>830</v>
      </c>
      <c r="TC1" s="47" t="s">
        <v>831</v>
      </c>
      <c r="TD1" s="47" t="s">
        <v>832</v>
      </c>
      <c r="TE1" s="47" t="s">
        <v>833</v>
      </c>
      <c r="TF1" s="47" t="s">
        <v>834</v>
      </c>
      <c r="TG1" s="720" t="s">
        <v>835</v>
      </c>
      <c r="TH1" s="47" t="s">
        <v>836</v>
      </c>
      <c r="TI1" s="47" t="s">
        <v>837</v>
      </c>
      <c r="TJ1" s="47" t="s">
        <v>838</v>
      </c>
      <c r="TK1" s="47" t="s">
        <v>839</v>
      </c>
      <c r="TL1" s="47" t="s">
        <v>840</v>
      </c>
      <c r="TM1" s="47" t="s">
        <v>841</v>
      </c>
      <c r="TN1" s="720" t="s">
        <v>842</v>
      </c>
      <c r="TO1" s="47" t="s">
        <v>843</v>
      </c>
      <c r="TP1" s="47" t="s">
        <v>844</v>
      </c>
      <c r="TQ1" s="47" t="s">
        <v>845</v>
      </c>
      <c r="TR1" s="47" t="s">
        <v>846</v>
      </c>
      <c r="TS1" s="47" t="s">
        <v>847</v>
      </c>
      <c r="TT1" s="47" t="s">
        <v>848</v>
      </c>
      <c r="TU1" s="720" t="s">
        <v>849</v>
      </c>
      <c r="TV1" s="47" t="s">
        <v>850</v>
      </c>
      <c r="TW1" s="47" t="s">
        <v>851</v>
      </c>
      <c r="TX1" s="47" t="s">
        <v>852</v>
      </c>
      <c r="TY1" s="47" t="s">
        <v>853</v>
      </c>
      <c r="TZ1" s="47" t="s">
        <v>854</v>
      </c>
      <c r="UA1" s="47" t="s">
        <v>855</v>
      </c>
      <c r="UB1" s="720" t="s">
        <v>856</v>
      </c>
      <c r="UC1" s="47" t="s">
        <v>857</v>
      </c>
      <c r="UD1" s="47" t="s">
        <v>858</v>
      </c>
      <c r="UE1" s="47" t="s">
        <v>859</v>
      </c>
      <c r="UF1" s="47" t="s">
        <v>860</v>
      </c>
      <c r="UG1" s="47" t="s">
        <v>861</v>
      </c>
      <c r="UH1" s="47" t="s">
        <v>862</v>
      </c>
      <c r="UI1" s="720" t="s">
        <v>863</v>
      </c>
      <c r="UJ1" s="47" t="s">
        <v>864</v>
      </c>
      <c r="UK1" s="47" t="s">
        <v>865</v>
      </c>
      <c r="UL1" s="47" t="s">
        <v>866</v>
      </c>
      <c r="UM1" s="47" t="s">
        <v>867</v>
      </c>
      <c r="UN1" s="47" t="s">
        <v>868</v>
      </c>
      <c r="UO1" s="47" t="s">
        <v>869</v>
      </c>
      <c r="UP1" s="720" t="s">
        <v>870</v>
      </c>
      <c r="UQ1" s="48" t="s">
        <v>871</v>
      </c>
      <c r="UR1" s="48" t="s">
        <v>872</v>
      </c>
      <c r="US1" s="48" t="s">
        <v>873</v>
      </c>
      <c r="UT1" s="48" t="s">
        <v>874</v>
      </c>
      <c r="UU1" s="48" t="s">
        <v>875</v>
      </c>
      <c r="UV1" s="48" t="s">
        <v>876</v>
      </c>
      <c r="UW1" s="48" t="s">
        <v>877</v>
      </c>
      <c r="UX1" s="48" t="s">
        <v>878</v>
      </c>
      <c r="UY1" s="48" t="s">
        <v>879</v>
      </c>
      <c r="UZ1" s="48" t="s">
        <v>880</v>
      </c>
      <c r="VA1" s="48" t="s">
        <v>881</v>
      </c>
      <c r="VB1" s="48" t="s">
        <v>882</v>
      </c>
      <c r="VC1" s="48" t="s">
        <v>883</v>
      </c>
      <c r="VD1" s="48" t="s">
        <v>884</v>
      </c>
      <c r="VE1" s="48" t="s">
        <v>885</v>
      </c>
      <c r="VF1" s="717" t="s">
        <v>886</v>
      </c>
      <c r="VG1" s="48" t="s">
        <v>887</v>
      </c>
      <c r="VH1" s="48" t="s">
        <v>888</v>
      </c>
      <c r="VI1" s="48" t="s">
        <v>889</v>
      </c>
      <c r="VJ1" s="48" t="s">
        <v>890</v>
      </c>
      <c r="VK1" s="48" t="s">
        <v>891</v>
      </c>
      <c r="VL1" s="48" t="s">
        <v>892</v>
      </c>
      <c r="VM1" s="48" t="s">
        <v>893</v>
      </c>
      <c r="VN1" s="48" t="s">
        <v>894</v>
      </c>
      <c r="VO1" s="48" t="s">
        <v>895</v>
      </c>
      <c r="VP1" s="48" t="s">
        <v>896</v>
      </c>
      <c r="VQ1" s="48" t="s">
        <v>897</v>
      </c>
      <c r="VR1" s="48" t="s">
        <v>898</v>
      </c>
      <c r="VS1" s="48" t="s">
        <v>899</v>
      </c>
      <c r="VT1" s="48" t="s">
        <v>900</v>
      </c>
      <c r="VU1" s="48" t="s">
        <v>901</v>
      </c>
      <c r="VV1" s="717" t="s">
        <v>902</v>
      </c>
      <c r="VW1" s="48" t="s">
        <v>903</v>
      </c>
      <c r="VX1" s="48" t="s">
        <v>904</v>
      </c>
      <c r="VY1" s="48" t="s">
        <v>905</v>
      </c>
      <c r="VZ1" s="48" t="s">
        <v>906</v>
      </c>
      <c r="WA1" s="48" t="s">
        <v>907</v>
      </c>
      <c r="WB1" s="48" t="s">
        <v>908</v>
      </c>
      <c r="WC1" s="48" t="s">
        <v>909</v>
      </c>
      <c r="WD1" s="48" t="s">
        <v>910</v>
      </c>
      <c r="WE1" s="48" t="s">
        <v>911</v>
      </c>
      <c r="WF1" s="48" t="s">
        <v>912</v>
      </c>
      <c r="WG1" s="48" t="s">
        <v>913</v>
      </c>
      <c r="WH1" s="48" t="s">
        <v>914</v>
      </c>
      <c r="WI1" s="48" t="s">
        <v>915</v>
      </c>
      <c r="WJ1" s="48" t="s">
        <v>916</v>
      </c>
      <c r="WK1" s="48" t="s">
        <v>917</v>
      </c>
      <c r="WL1" s="717" t="s">
        <v>918</v>
      </c>
      <c r="WM1" s="48" t="s">
        <v>919</v>
      </c>
      <c r="WN1" s="48" t="s">
        <v>920</v>
      </c>
      <c r="WO1" s="48" t="s">
        <v>921</v>
      </c>
      <c r="WP1" s="48" t="s">
        <v>922</v>
      </c>
      <c r="WQ1" s="48" t="s">
        <v>923</v>
      </c>
      <c r="WR1" s="48" t="s">
        <v>924</v>
      </c>
      <c r="WS1" s="48" t="s">
        <v>925</v>
      </c>
      <c r="WT1" s="48" t="s">
        <v>926</v>
      </c>
      <c r="WU1" s="48" t="s">
        <v>927</v>
      </c>
      <c r="WV1" s="48" t="s">
        <v>928</v>
      </c>
      <c r="WW1" s="48" t="s">
        <v>929</v>
      </c>
      <c r="WX1" s="48" t="s">
        <v>930</v>
      </c>
      <c r="WY1" s="48" t="s">
        <v>931</v>
      </c>
      <c r="WZ1" s="48" t="s">
        <v>932</v>
      </c>
      <c r="XA1" s="48" t="s">
        <v>933</v>
      </c>
      <c r="XB1" s="717" t="s">
        <v>934</v>
      </c>
      <c r="XC1" s="48" t="s">
        <v>935</v>
      </c>
      <c r="XD1" s="48" t="s">
        <v>936</v>
      </c>
      <c r="XE1" s="48" t="s">
        <v>937</v>
      </c>
      <c r="XF1" s="48" t="s">
        <v>938</v>
      </c>
      <c r="XG1" s="48" t="s">
        <v>939</v>
      </c>
      <c r="XH1" s="48" t="s">
        <v>940</v>
      </c>
      <c r="XI1" s="48" t="s">
        <v>941</v>
      </c>
      <c r="XJ1" s="48" t="s">
        <v>942</v>
      </c>
      <c r="XK1" s="48" t="s">
        <v>943</v>
      </c>
      <c r="XL1" s="48" t="s">
        <v>944</v>
      </c>
      <c r="XM1" s="48" t="s">
        <v>945</v>
      </c>
      <c r="XN1" s="48" t="s">
        <v>946</v>
      </c>
      <c r="XO1" s="48" t="s">
        <v>947</v>
      </c>
      <c r="XP1" s="48" t="s">
        <v>948</v>
      </c>
      <c r="XQ1" s="48" t="s">
        <v>949</v>
      </c>
      <c r="XR1" s="717" t="s">
        <v>950</v>
      </c>
      <c r="XS1" s="48" t="s">
        <v>951</v>
      </c>
      <c r="XT1" s="48" t="s">
        <v>952</v>
      </c>
      <c r="XU1" s="48" t="s">
        <v>953</v>
      </c>
      <c r="XV1" s="48" t="s">
        <v>954</v>
      </c>
      <c r="XW1" s="48" t="s">
        <v>955</v>
      </c>
      <c r="XX1" s="48" t="s">
        <v>956</v>
      </c>
      <c r="XY1" s="48" t="s">
        <v>957</v>
      </c>
      <c r="XZ1" s="48" t="s">
        <v>958</v>
      </c>
      <c r="YA1" s="48" t="s">
        <v>959</v>
      </c>
      <c r="YB1" s="48" t="s">
        <v>960</v>
      </c>
      <c r="YC1" s="48" t="s">
        <v>961</v>
      </c>
      <c r="YD1" s="48" t="s">
        <v>962</v>
      </c>
      <c r="YE1" s="48" t="s">
        <v>963</v>
      </c>
      <c r="YF1" s="48" t="s">
        <v>964</v>
      </c>
      <c r="YG1" s="48" t="s">
        <v>965</v>
      </c>
      <c r="YH1" s="717" t="s">
        <v>966</v>
      </c>
      <c r="YI1" s="48" t="s">
        <v>967</v>
      </c>
      <c r="YJ1" s="48" t="s">
        <v>968</v>
      </c>
      <c r="YK1" s="48" t="s">
        <v>969</v>
      </c>
      <c r="YL1" s="48" t="s">
        <v>970</v>
      </c>
      <c r="YM1" s="48" t="s">
        <v>971</v>
      </c>
      <c r="YN1" s="48" t="s">
        <v>972</v>
      </c>
      <c r="YO1" s="48" t="s">
        <v>973</v>
      </c>
      <c r="YP1" s="48" t="s">
        <v>974</v>
      </c>
      <c r="YQ1" s="48" t="s">
        <v>975</v>
      </c>
      <c r="YR1" s="48" t="s">
        <v>976</v>
      </c>
      <c r="YS1" s="48" t="s">
        <v>977</v>
      </c>
      <c r="YT1" s="48" t="s">
        <v>978</v>
      </c>
      <c r="YU1" s="48" t="s">
        <v>979</v>
      </c>
      <c r="YV1" s="48" t="s">
        <v>980</v>
      </c>
      <c r="YW1" s="48" t="s">
        <v>981</v>
      </c>
      <c r="YX1" s="717" t="s">
        <v>982</v>
      </c>
      <c r="YY1" s="48" t="s">
        <v>983</v>
      </c>
      <c r="YZ1" s="48" t="s">
        <v>984</v>
      </c>
      <c r="ZA1" s="48" t="s">
        <v>985</v>
      </c>
      <c r="ZB1" s="48" t="s">
        <v>986</v>
      </c>
      <c r="ZC1" s="48" t="s">
        <v>987</v>
      </c>
      <c r="ZD1" s="48" t="s">
        <v>988</v>
      </c>
      <c r="ZE1" s="48" t="s">
        <v>989</v>
      </c>
      <c r="ZF1" s="48" t="s">
        <v>990</v>
      </c>
      <c r="ZG1" s="48" t="s">
        <v>991</v>
      </c>
      <c r="ZH1" s="48" t="s">
        <v>992</v>
      </c>
      <c r="ZI1" s="48" t="s">
        <v>993</v>
      </c>
      <c r="ZJ1" s="48" t="s">
        <v>994</v>
      </c>
      <c r="ZK1" s="48" t="s">
        <v>995</v>
      </c>
      <c r="ZL1" s="48" t="s">
        <v>996</v>
      </c>
      <c r="ZM1" s="48" t="s">
        <v>997</v>
      </c>
      <c r="ZN1" s="717" t="s">
        <v>998</v>
      </c>
      <c r="ZO1" s="48" t="s">
        <v>999</v>
      </c>
      <c r="ZP1" s="48" t="s">
        <v>1000</v>
      </c>
      <c r="ZQ1" s="48" t="s">
        <v>1001</v>
      </c>
      <c r="ZR1" s="48" t="s">
        <v>1002</v>
      </c>
      <c r="ZS1" s="48" t="s">
        <v>1003</v>
      </c>
      <c r="ZT1" s="48" t="s">
        <v>1004</v>
      </c>
      <c r="ZU1" s="48" t="s">
        <v>1005</v>
      </c>
      <c r="ZV1" s="48" t="s">
        <v>1006</v>
      </c>
      <c r="ZW1" s="48" t="s">
        <v>1007</v>
      </c>
      <c r="ZX1" s="48" t="s">
        <v>1008</v>
      </c>
      <c r="ZY1" s="48" t="s">
        <v>1009</v>
      </c>
      <c r="ZZ1" s="48" t="s">
        <v>1010</v>
      </c>
      <c r="AAA1" s="48" t="s">
        <v>1011</v>
      </c>
      <c r="AAB1" s="48" t="s">
        <v>1012</v>
      </c>
      <c r="AAC1" s="48" t="s">
        <v>1013</v>
      </c>
      <c r="AAD1" s="717" t="s">
        <v>1014</v>
      </c>
      <c r="AAE1" s="48" t="s">
        <v>1015</v>
      </c>
      <c r="AAF1" s="48" t="s">
        <v>1016</v>
      </c>
      <c r="AAG1" s="48" t="s">
        <v>1017</v>
      </c>
      <c r="AAH1" s="48" t="s">
        <v>1018</v>
      </c>
      <c r="AAI1" s="48" t="s">
        <v>1019</v>
      </c>
      <c r="AAJ1" s="48" t="s">
        <v>1020</v>
      </c>
      <c r="AAK1" s="48" t="s">
        <v>1021</v>
      </c>
      <c r="AAL1" s="48" t="s">
        <v>1022</v>
      </c>
      <c r="AAM1" s="48" t="s">
        <v>1023</v>
      </c>
      <c r="AAN1" s="48" t="s">
        <v>1024</v>
      </c>
      <c r="AAO1" s="48" t="s">
        <v>1025</v>
      </c>
      <c r="AAP1" s="48" t="s">
        <v>1026</v>
      </c>
      <c r="AAQ1" s="48" t="s">
        <v>1027</v>
      </c>
      <c r="AAR1" s="48" t="s">
        <v>1028</v>
      </c>
      <c r="AAS1" s="48" t="s">
        <v>1029</v>
      </c>
      <c r="AAT1" s="717" t="s">
        <v>1030</v>
      </c>
    </row>
    <row r="2" spans="1:722" ht="15" customHeight="1" x14ac:dyDescent="0.2">
      <c r="A2" s="50"/>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2"/>
      <c r="AE2" s="51"/>
      <c r="AF2" s="744"/>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2"/>
      <c r="BJ2" s="51"/>
      <c r="BK2" s="745"/>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4"/>
      <c r="CP2" s="749"/>
      <c r="CQ2" s="55"/>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750"/>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725"/>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746"/>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747"/>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743"/>
      <c r="IP2" s="53"/>
      <c r="IQ2" s="53"/>
      <c r="IR2" s="53"/>
      <c r="IS2" s="53"/>
      <c r="IT2" s="53"/>
      <c r="IU2" s="53"/>
      <c r="IV2" s="53"/>
      <c r="IW2" s="53"/>
      <c r="IX2" s="53"/>
      <c r="IY2" s="53"/>
      <c r="IZ2" s="53"/>
      <c r="JA2" s="53"/>
      <c r="JB2" s="53"/>
      <c r="JC2" s="53"/>
      <c r="JD2" s="53"/>
      <c r="JE2" s="53"/>
      <c r="JF2" s="53"/>
      <c r="JG2" s="53"/>
      <c r="JH2" s="53"/>
      <c r="JI2" s="53"/>
      <c r="JJ2" s="53"/>
      <c r="JK2" s="53"/>
      <c r="JL2" s="53"/>
      <c r="JM2" s="53"/>
      <c r="JN2" s="53"/>
      <c r="JO2" s="53"/>
      <c r="JP2" s="53"/>
      <c r="JQ2" s="53"/>
      <c r="JR2" s="53"/>
      <c r="JS2" s="53"/>
      <c r="JT2" s="724"/>
      <c r="JU2" s="53"/>
      <c r="JV2" s="53"/>
      <c r="JW2" s="53"/>
      <c r="JX2" s="53"/>
      <c r="JY2" s="53"/>
      <c r="JZ2" s="53"/>
      <c r="KA2" s="53"/>
      <c r="KB2" s="53"/>
      <c r="KC2" s="53"/>
      <c r="KD2" s="53"/>
      <c r="KE2" s="53"/>
      <c r="KF2" s="53"/>
      <c r="KG2" s="53"/>
      <c r="KH2" s="53"/>
      <c r="KI2" s="53"/>
      <c r="KJ2" s="53"/>
      <c r="KK2" s="53"/>
      <c r="KL2" s="53"/>
      <c r="KM2" s="53"/>
      <c r="KN2" s="53"/>
      <c r="KO2" s="53"/>
      <c r="KP2" s="53"/>
      <c r="KQ2" s="53"/>
      <c r="KR2" s="53"/>
      <c r="KS2" s="53"/>
      <c r="KT2" s="53"/>
      <c r="KU2" s="53"/>
      <c r="KV2" s="53"/>
      <c r="KW2" s="53"/>
      <c r="KX2" s="53"/>
      <c r="KY2" s="725"/>
      <c r="KZ2" s="53"/>
      <c r="LA2" s="53"/>
      <c r="LB2" s="53"/>
      <c r="LC2" s="53"/>
      <c r="LD2" s="53"/>
      <c r="LE2" s="53"/>
      <c r="LF2" s="53"/>
      <c r="LG2" s="53"/>
      <c r="LH2" s="53"/>
      <c r="LI2" s="53"/>
      <c r="LJ2" s="53"/>
      <c r="LK2" s="53"/>
      <c r="LL2" s="53"/>
      <c r="LM2" s="53"/>
      <c r="LN2" s="53"/>
      <c r="LO2" s="53"/>
      <c r="LP2" s="53"/>
      <c r="LQ2" s="53"/>
      <c r="LR2" s="53"/>
      <c r="LS2" s="53"/>
      <c r="LT2" s="53"/>
      <c r="LU2" s="53"/>
      <c r="LV2" s="53"/>
      <c r="LW2" s="53"/>
      <c r="LX2" s="53"/>
      <c r="LY2" s="53"/>
      <c r="LZ2" s="53"/>
      <c r="MA2" s="53"/>
      <c r="MB2" s="53"/>
      <c r="MC2" s="54"/>
      <c r="MD2" s="727"/>
      <c r="ME2" s="57"/>
      <c r="MF2" s="57"/>
      <c r="MG2" s="57"/>
      <c r="MH2" s="57"/>
      <c r="MI2" s="57"/>
      <c r="MJ2" s="57"/>
      <c r="MK2" s="57"/>
      <c r="ML2" s="57"/>
      <c r="MM2" s="57"/>
      <c r="MN2" s="57"/>
      <c r="MO2" s="57"/>
      <c r="MP2" s="57"/>
      <c r="MQ2" s="57"/>
      <c r="MR2" s="57"/>
      <c r="MS2" s="729"/>
      <c r="MT2" s="58"/>
      <c r="MU2" s="58"/>
      <c r="MV2" s="58"/>
      <c r="MW2" s="58"/>
      <c r="MX2" s="58"/>
      <c r="MY2" s="58"/>
      <c r="MZ2" s="58"/>
      <c r="NA2" s="58"/>
      <c r="NB2" s="58"/>
      <c r="NC2" s="58"/>
      <c r="ND2" s="58"/>
      <c r="NE2" s="58"/>
      <c r="NF2" s="58"/>
      <c r="NG2" s="58"/>
      <c r="NH2" s="731"/>
      <c r="NI2" s="59"/>
      <c r="NJ2" s="59"/>
      <c r="NK2" s="59"/>
      <c r="NL2" s="59"/>
      <c r="NM2" s="59"/>
      <c r="NN2" s="59"/>
      <c r="NO2" s="59"/>
      <c r="NP2" s="59"/>
      <c r="NQ2" s="59"/>
      <c r="NR2" s="59"/>
      <c r="NS2" s="59"/>
      <c r="NT2" s="59"/>
      <c r="NU2" s="59"/>
      <c r="NV2" s="59"/>
      <c r="NW2" s="733"/>
      <c r="NX2" s="60"/>
      <c r="NY2" s="60"/>
      <c r="NZ2" s="60"/>
      <c r="OA2" s="60"/>
      <c r="OB2" s="60"/>
      <c r="OC2" s="60"/>
      <c r="OD2" s="60"/>
      <c r="OE2" s="60"/>
      <c r="OF2" s="60"/>
      <c r="OG2" s="60"/>
      <c r="OH2" s="60"/>
      <c r="OI2" s="60"/>
      <c r="OJ2" s="60"/>
      <c r="OK2" s="60"/>
      <c r="OL2" s="719"/>
      <c r="OM2" s="61"/>
      <c r="ON2" s="61"/>
      <c r="OO2" s="61"/>
      <c r="OP2" s="61"/>
      <c r="OQ2" s="61"/>
      <c r="OR2" s="61"/>
      <c r="OS2" s="61"/>
      <c r="OT2" s="61"/>
      <c r="OU2" s="61"/>
      <c r="OV2" s="61"/>
      <c r="OW2" s="61"/>
      <c r="OX2" s="61"/>
      <c r="OY2" s="61"/>
      <c r="OZ2" s="61"/>
      <c r="PA2" s="736"/>
      <c r="PB2" s="57"/>
      <c r="PC2" s="57"/>
      <c r="PD2" s="57"/>
      <c r="PE2" s="57"/>
      <c r="PF2" s="57"/>
      <c r="PG2" s="57"/>
      <c r="PH2" s="57"/>
      <c r="PI2" s="57"/>
      <c r="PJ2" s="57"/>
      <c r="PK2" s="57"/>
      <c r="PL2" s="57"/>
      <c r="PM2" s="57"/>
      <c r="PN2" s="57"/>
      <c r="PO2" s="57"/>
      <c r="PP2" s="738"/>
      <c r="PQ2" s="59"/>
      <c r="PR2" s="59"/>
      <c r="PS2" s="59"/>
      <c r="PT2" s="59"/>
      <c r="PU2" s="59"/>
      <c r="PV2" s="59"/>
      <c r="PW2" s="59"/>
      <c r="PX2" s="59"/>
      <c r="PY2" s="59"/>
      <c r="PZ2" s="59"/>
      <c r="QA2" s="59"/>
      <c r="QB2" s="59"/>
      <c r="QC2" s="59"/>
      <c r="QD2" s="59"/>
      <c r="QE2" s="740"/>
      <c r="QF2" s="62"/>
      <c r="QG2" s="62"/>
      <c r="QH2" s="62"/>
      <c r="QI2" s="62"/>
      <c r="QJ2" s="62"/>
      <c r="QK2" s="62"/>
      <c r="QL2" s="62"/>
      <c r="QM2" s="62"/>
      <c r="QN2" s="62"/>
      <c r="QO2" s="62"/>
      <c r="QP2" s="62"/>
      <c r="QQ2" s="62"/>
      <c r="QR2" s="62"/>
      <c r="QS2" s="62"/>
      <c r="QT2" s="742"/>
      <c r="QU2" s="58"/>
      <c r="QV2" s="58"/>
      <c r="QW2" s="58"/>
      <c r="QX2" s="58"/>
      <c r="QY2" s="58"/>
      <c r="QZ2" s="58"/>
      <c r="RA2" s="58"/>
      <c r="RB2" s="58"/>
      <c r="RC2" s="58"/>
      <c r="RD2" s="58"/>
      <c r="RE2" s="58"/>
      <c r="RF2" s="58"/>
      <c r="RG2" s="58"/>
      <c r="RH2" s="58"/>
      <c r="RI2" s="723"/>
      <c r="RJ2" s="63"/>
      <c r="RK2" s="63"/>
      <c r="RL2" s="63"/>
      <c r="RM2" s="63"/>
      <c r="RN2" s="63"/>
      <c r="RO2" s="63"/>
      <c r="RP2" s="63"/>
      <c r="RQ2" s="63"/>
      <c r="RR2" s="63"/>
      <c r="RS2" s="63"/>
      <c r="RT2" s="63"/>
      <c r="RU2" s="63"/>
      <c r="RV2" s="63"/>
      <c r="RW2" s="63"/>
      <c r="RX2" s="719"/>
      <c r="RY2" s="51"/>
      <c r="RZ2" s="51"/>
      <c r="SA2" s="51"/>
      <c r="SB2" s="51"/>
      <c r="SC2" s="51"/>
      <c r="SD2" s="51"/>
      <c r="SE2" s="721"/>
      <c r="SF2" s="51"/>
      <c r="SG2" s="51"/>
      <c r="SH2" s="51"/>
      <c r="SI2" s="51"/>
      <c r="SJ2" s="51"/>
      <c r="SK2" s="51"/>
      <c r="SL2" s="721"/>
      <c r="SM2" s="51"/>
      <c r="SN2" s="51"/>
      <c r="SO2" s="51"/>
      <c r="SP2" s="51"/>
      <c r="SQ2" s="51"/>
      <c r="SR2" s="51"/>
      <c r="SS2" s="721"/>
      <c r="ST2" s="51"/>
      <c r="SU2" s="51"/>
      <c r="SV2" s="51"/>
      <c r="SW2" s="51"/>
      <c r="SX2" s="51"/>
      <c r="SY2" s="51"/>
      <c r="SZ2" s="721"/>
      <c r="TA2" s="51"/>
      <c r="TB2" s="51"/>
      <c r="TC2" s="51"/>
      <c r="TD2" s="51"/>
      <c r="TE2" s="51"/>
      <c r="TF2" s="51"/>
      <c r="TG2" s="721"/>
      <c r="TH2" s="51"/>
      <c r="TI2" s="51"/>
      <c r="TJ2" s="51"/>
      <c r="TK2" s="51"/>
      <c r="TL2" s="51"/>
      <c r="TM2" s="51"/>
      <c r="TN2" s="721"/>
      <c r="TO2" s="51"/>
      <c r="TP2" s="51"/>
      <c r="TQ2" s="51"/>
      <c r="TR2" s="51"/>
      <c r="TS2" s="51"/>
      <c r="TT2" s="51"/>
      <c r="TU2" s="721"/>
      <c r="TV2" s="51"/>
      <c r="TW2" s="51"/>
      <c r="TX2" s="51"/>
      <c r="TY2" s="51"/>
      <c r="TZ2" s="51"/>
      <c r="UA2" s="51"/>
      <c r="UB2" s="721"/>
      <c r="UC2" s="51"/>
      <c r="UD2" s="51"/>
      <c r="UE2" s="51"/>
      <c r="UF2" s="51"/>
      <c r="UG2" s="51"/>
      <c r="UH2" s="51"/>
      <c r="UI2" s="721"/>
      <c r="UJ2" s="51"/>
      <c r="UK2" s="51"/>
      <c r="UL2" s="51"/>
      <c r="UM2" s="51"/>
      <c r="UN2" s="51"/>
      <c r="UO2" s="51"/>
      <c r="UP2" s="721"/>
      <c r="UQ2" s="64" t="s">
        <v>233</v>
      </c>
      <c r="UR2" s="64" t="s">
        <v>240</v>
      </c>
      <c r="US2" s="64" t="s">
        <v>244</v>
      </c>
      <c r="UT2" s="64" t="s">
        <v>247</v>
      </c>
      <c r="UU2" s="64" t="s">
        <v>252</v>
      </c>
      <c r="UV2" s="64" t="s">
        <v>260</v>
      </c>
      <c r="UW2" s="64" t="s">
        <v>268</v>
      </c>
      <c r="UX2" s="64" t="s">
        <v>274</v>
      </c>
      <c r="UY2" s="64" t="s">
        <v>280</v>
      </c>
      <c r="UZ2" s="64" t="s">
        <v>283</v>
      </c>
      <c r="VA2" s="64" t="s">
        <v>287</v>
      </c>
      <c r="VB2" s="64" t="s">
        <v>290</v>
      </c>
      <c r="VC2" s="64" t="s">
        <v>294</v>
      </c>
      <c r="VD2" s="64" t="s">
        <v>1031</v>
      </c>
      <c r="VE2" s="64" t="s">
        <v>302</v>
      </c>
      <c r="VF2" s="718"/>
      <c r="VG2" s="51"/>
      <c r="VH2" s="51"/>
      <c r="VI2" s="51"/>
      <c r="VJ2" s="51"/>
      <c r="VK2" s="51"/>
      <c r="VL2" s="51"/>
      <c r="VM2" s="51"/>
      <c r="VN2" s="51"/>
      <c r="VO2" s="51"/>
      <c r="VP2" s="51"/>
      <c r="VQ2" s="51"/>
      <c r="VR2" s="51"/>
      <c r="VS2" s="51"/>
      <c r="VT2" s="51"/>
      <c r="VU2" s="51"/>
      <c r="VV2" s="718"/>
      <c r="VW2" s="51"/>
      <c r="VX2" s="51"/>
      <c r="VY2" s="51"/>
      <c r="VZ2" s="51"/>
      <c r="WA2" s="51"/>
      <c r="WB2" s="51"/>
      <c r="WC2" s="51"/>
      <c r="WD2" s="51"/>
      <c r="WE2" s="51"/>
      <c r="WF2" s="51"/>
      <c r="WG2" s="51"/>
      <c r="WH2" s="51"/>
      <c r="WI2" s="51"/>
      <c r="WJ2" s="51"/>
      <c r="WK2" s="51"/>
      <c r="WL2" s="718"/>
      <c r="WM2" s="51"/>
      <c r="WN2" s="51"/>
      <c r="WO2" s="51"/>
      <c r="WP2" s="51"/>
      <c r="WQ2" s="51"/>
      <c r="WR2" s="51"/>
      <c r="WS2" s="51"/>
      <c r="WT2" s="51"/>
      <c r="WU2" s="51"/>
      <c r="WV2" s="51"/>
      <c r="WW2" s="51"/>
      <c r="WX2" s="51"/>
      <c r="WY2" s="51"/>
      <c r="WZ2" s="51"/>
      <c r="XA2" s="51"/>
      <c r="XB2" s="718"/>
      <c r="XC2" s="51"/>
      <c r="XD2" s="51"/>
      <c r="XE2" s="51"/>
      <c r="XF2" s="51"/>
      <c r="XG2" s="51"/>
      <c r="XH2" s="51"/>
      <c r="XI2" s="51"/>
      <c r="XJ2" s="51"/>
      <c r="XK2" s="51"/>
      <c r="XL2" s="51"/>
      <c r="XM2" s="51"/>
      <c r="XN2" s="51"/>
      <c r="XO2" s="51"/>
      <c r="XP2" s="51"/>
      <c r="XQ2" s="51"/>
      <c r="XR2" s="718"/>
      <c r="XS2" s="51"/>
      <c r="XT2" s="51"/>
      <c r="XU2" s="51"/>
      <c r="XV2" s="51"/>
      <c r="XW2" s="51"/>
      <c r="XX2" s="51"/>
      <c r="XY2" s="51"/>
      <c r="XZ2" s="51"/>
      <c r="YA2" s="51"/>
      <c r="YB2" s="51"/>
      <c r="YC2" s="51"/>
      <c r="YD2" s="51"/>
      <c r="YE2" s="51"/>
      <c r="YF2" s="51"/>
      <c r="YG2" s="51"/>
      <c r="YH2" s="718"/>
      <c r="YI2" s="51"/>
      <c r="YJ2" s="51"/>
      <c r="YK2" s="51"/>
      <c r="YL2" s="51"/>
      <c r="YM2" s="51"/>
      <c r="YN2" s="51"/>
      <c r="YO2" s="51"/>
      <c r="YP2" s="51"/>
      <c r="YQ2" s="51"/>
      <c r="YR2" s="51"/>
      <c r="YS2" s="51"/>
      <c r="YT2" s="51"/>
      <c r="YU2" s="51"/>
      <c r="YV2" s="51"/>
      <c r="YW2" s="51"/>
      <c r="YX2" s="718"/>
      <c r="YY2" s="51"/>
      <c r="YZ2" s="51"/>
      <c r="ZA2" s="51"/>
      <c r="ZB2" s="51"/>
      <c r="ZC2" s="51"/>
      <c r="ZD2" s="51"/>
      <c r="ZE2" s="51"/>
      <c r="ZF2" s="51"/>
      <c r="ZG2" s="51"/>
      <c r="ZH2" s="51"/>
      <c r="ZI2" s="51"/>
      <c r="ZJ2" s="51"/>
      <c r="ZK2" s="51"/>
      <c r="ZL2" s="51"/>
      <c r="ZM2" s="51"/>
      <c r="ZN2" s="718"/>
      <c r="ZO2" s="51"/>
      <c r="ZP2" s="51"/>
      <c r="ZQ2" s="51"/>
      <c r="ZR2" s="51"/>
      <c r="ZS2" s="51"/>
      <c r="ZT2" s="51"/>
      <c r="ZU2" s="51"/>
      <c r="ZV2" s="51"/>
      <c r="ZW2" s="51"/>
      <c r="ZX2" s="51"/>
      <c r="ZY2" s="51"/>
      <c r="ZZ2" s="51"/>
      <c r="AAA2" s="51"/>
      <c r="AAB2" s="51"/>
      <c r="AAC2" s="51"/>
      <c r="AAD2" s="718"/>
      <c r="AAE2" s="51"/>
      <c r="AAF2" s="51"/>
      <c r="AAG2" s="51"/>
      <c r="AAH2" s="51"/>
      <c r="AAI2" s="51"/>
      <c r="AAJ2" s="51"/>
      <c r="AAK2" s="51"/>
      <c r="AAL2" s="51"/>
      <c r="AAM2" s="51"/>
      <c r="AAN2" s="51"/>
      <c r="AAO2" s="51"/>
      <c r="AAP2" s="51"/>
      <c r="AAQ2" s="51"/>
      <c r="AAR2" s="51"/>
      <c r="AAS2" s="51"/>
      <c r="AAT2" s="718"/>
    </row>
    <row r="3" spans="1:722" ht="14.5" customHeight="1" x14ac:dyDescent="0.2">
      <c r="A3" s="23">
        <v>2020</v>
      </c>
      <c r="B3" s="65">
        <v>27.152146858060263</v>
      </c>
      <c r="C3" s="65">
        <v>43.367105894511567</v>
      </c>
      <c r="D3" s="65">
        <v>27.481615996219958</v>
      </c>
      <c r="E3" s="65">
        <v>23.673304981377196</v>
      </c>
      <c r="F3" s="65">
        <v>59.30326220007754</v>
      </c>
      <c r="G3" s="65">
        <v>18.039927154457082</v>
      </c>
      <c r="H3" s="65">
        <v>85.770937057923121</v>
      </c>
      <c r="I3" s="65">
        <v>22.534910643349715</v>
      </c>
      <c r="J3" s="65">
        <v>18.54606716543006</v>
      </c>
      <c r="K3" s="65">
        <v>42.693354451574407</v>
      </c>
      <c r="L3" s="65">
        <v>37.418646970121742</v>
      </c>
      <c r="M3" s="65">
        <v>21.390723567250582</v>
      </c>
      <c r="N3" s="65">
        <v>40.378989746769456</v>
      </c>
      <c r="O3" s="65">
        <v>26.692863607177848</v>
      </c>
      <c r="P3" s="65">
        <v>27.337590525310578</v>
      </c>
      <c r="Q3" s="65">
        <v>30.373382349249461</v>
      </c>
      <c r="R3" s="65">
        <v>32.499456336657396</v>
      </c>
      <c r="S3" s="65">
        <v>17.617053780203278</v>
      </c>
      <c r="T3" s="65">
        <v>29.05601439378685</v>
      </c>
      <c r="U3" s="65">
        <v>82.056824724287907</v>
      </c>
      <c r="V3" s="65">
        <v>11.235844728625681</v>
      </c>
      <c r="W3" s="65">
        <v>27.0946212054297</v>
      </c>
      <c r="X3" s="65">
        <v>25.140878479024444</v>
      </c>
      <c r="Y3" s="65">
        <v>26.561290772006128</v>
      </c>
      <c r="Z3" s="65">
        <v>16.403651492682389</v>
      </c>
      <c r="AA3" s="65">
        <v>3.8999843071678266</v>
      </c>
      <c r="AB3" s="65">
        <v>32.31467513918205</v>
      </c>
      <c r="AC3" s="65">
        <v>20.641503776482626</v>
      </c>
      <c r="AD3" s="65">
        <v>26.840713284244988</v>
      </c>
      <c r="AE3" s="65">
        <v>4.8115038518518531</v>
      </c>
      <c r="AF3" s="744"/>
      <c r="AG3" s="65">
        <v>20.267138190480694</v>
      </c>
      <c r="AH3" s="65">
        <v>43.367105894511567</v>
      </c>
      <c r="AI3" s="65">
        <v>29.106145020627054</v>
      </c>
      <c r="AJ3" s="65">
        <v>23.673304981377196</v>
      </c>
      <c r="AK3" s="65">
        <v>56.102768684517791</v>
      </c>
      <c r="AL3" s="65">
        <v>17.727547463470813</v>
      </c>
      <c r="AM3" s="65">
        <v>85.770937057923121</v>
      </c>
      <c r="AN3" s="65">
        <v>22.534910643349715</v>
      </c>
      <c r="AO3" s="65">
        <v>18.162772934574821</v>
      </c>
      <c r="AP3" s="65">
        <v>33.191479832778889</v>
      </c>
      <c r="AQ3" s="65">
        <v>31.018088935758811</v>
      </c>
      <c r="AR3" s="65">
        <v>23.927173002102432</v>
      </c>
      <c r="AS3" s="65">
        <v>40.378989746769456</v>
      </c>
      <c r="AT3" s="65">
        <v>26.692863607177848</v>
      </c>
      <c r="AU3" s="65">
        <v>27.337590525310578</v>
      </c>
      <c r="AV3" s="65">
        <v>30.373382349249461</v>
      </c>
      <c r="AW3" s="65">
        <v>32.499456336657396</v>
      </c>
      <c r="AX3" s="65">
        <v>17.617053780203278</v>
      </c>
      <c r="AY3" s="65">
        <v>29.05601439378685</v>
      </c>
      <c r="AZ3" s="65">
        <v>66.42695334823307</v>
      </c>
      <c r="BA3" s="65">
        <v>11.235844728625681</v>
      </c>
      <c r="BB3" s="65">
        <v>27.0946212054297</v>
      </c>
      <c r="BC3" s="65">
        <v>19.675470114019131</v>
      </c>
      <c r="BD3" s="65">
        <v>26.561290772006128</v>
      </c>
      <c r="BE3" s="65">
        <v>16.403651492682389</v>
      </c>
      <c r="BF3" s="65">
        <v>3.8016653750543523</v>
      </c>
      <c r="BG3" s="65">
        <v>27.296868440551297</v>
      </c>
      <c r="BH3" s="65">
        <v>21.738381977019522</v>
      </c>
      <c r="BI3" s="65">
        <v>23.565457848763625</v>
      </c>
      <c r="BJ3" s="65">
        <v>4.1448497037037049</v>
      </c>
      <c r="BK3" s="745"/>
      <c r="BL3" s="56">
        <v>35.951631617780208</v>
      </c>
      <c r="BM3" s="56">
        <v>51.659150303826863</v>
      </c>
      <c r="BN3" s="56">
        <v>56.723047534444206</v>
      </c>
      <c r="BO3" s="56">
        <v>135.38715064733756</v>
      </c>
      <c r="BP3" s="56">
        <v>110.46512025437613</v>
      </c>
      <c r="BQ3" s="56">
        <v>30.980496356161598</v>
      </c>
      <c r="BR3" s="56">
        <v>198.98771972358708</v>
      </c>
      <c r="BS3" s="56">
        <v>50.5534153037134</v>
      </c>
      <c r="BT3" s="56">
        <v>23.758844342972836</v>
      </c>
      <c r="BU3" s="56">
        <v>53.932578767704157</v>
      </c>
      <c r="BV3" s="56">
        <v>71.895572009850412</v>
      </c>
      <c r="BW3" s="56">
        <v>54.605589601388466</v>
      </c>
      <c r="BX3" s="56">
        <v>98.749026957989599</v>
      </c>
      <c r="BY3" s="56">
        <v>45.385712571748257</v>
      </c>
      <c r="BZ3" s="56">
        <v>44.652636109314358</v>
      </c>
      <c r="CA3" s="56">
        <v>54.985457553902044</v>
      </c>
      <c r="CB3" s="56">
        <v>42.607104886054294</v>
      </c>
      <c r="CC3" s="56">
        <v>67.811503584216965</v>
      </c>
      <c r="CD3" s="56">
        <v>57.497683816735503</v>
      </c>
      <c r="CE3" s="56">
        <v>148.9466872693462</v>
      </c>
      <c r="CF3" s="56">
        <v>30.558850403911975</v>
      </c>
      <c r="CG3" s="56">
        <v>66.348496926915857</v>
      </c>
      <c r="CH3" s="56">
        <v>42.602450284674603</v>
      </c>
      <c r="CI3" s="56">
        <v>44.138589576669744</v>
      </c>
      <c r="CJ3" s="56">
        <v>22.59956110993997</v>
      </c>
      <c r="CK3" s="53">
        <v>14.226991604535289</v>
      </c>
      <c r="CL3" s="56">
        <v>48.073513379473738</v>
      </c>
      <c r="CM3" s="56">
        <v>59.683736079519448</v>
      </c>
      <c r="CN3" s="56">
        <v>22.21023646764765</v>
      </c>
      <c r="CO3" s="56">
        <v>4.887925925925928</v>
      </c>
      <c r="CP3" s="749"/>
      <c r="CQ3" s="66">
        <v>45.247994554243434</v>
      </c>
      <c r="CR3" s="66">
        <v>63.96983591938686</v>
      </c>
      <c r="CS3" s="66">
        <v>70.964604773436491</v>
      </c>
      <c r="CT3" s="66">
        <v>191.38138139138758</v>
      </c>
      <c r="CU3" s="66">
        <v>119.00813318284396</v>
      </c>
      <c r="CV3" s="66">
        <v>44.841032586778923</v>
      </c>
      <c r="CW3" s="66">
        <v>245.94260762139862</v>
      </c>
      <c r="CX3" s="66">
        <v>63.504625443145862</v>
      </c>
      <c r="CY3" s="66">
        <v>41.567377947380486</v>
      </c>
      <c r="CZ3" s="66">
        <v>71.366632853494906</v>
      </c>
      <c r="DA3" s="66">
        <v>74.741919486192245</v>
      </c>
      <c r="DB3" s="66">
        <v>67.360277439391353</v>
      </c>
      <c r="DC3" s="66">
        <v>105.58513308416693</v>
      </c>
      <c r="DD3" s="66">
        <v>57.174989459222729</v>
      </c>
      <c r="DE3" s="66">
        <v>54.941272792214214</v>
      </c>
      <c r="DF3" s="66">
        <v>67.722956810058491</v>
      </c>
      <c r="DG3" s="66">
        <v>54.890814055618378</v>
      </c>
      <c r="DH3" s="66">
        <v>88.471451733863873</v>
      </c>
      <c r="DI3" s="66">
        <v>83.518380576581237</v>
      </c>
      <c r="DJ3" s="66">
        <v>185.13807331218413</v>
      </c>
      <c r="DK3" s="66">
        <v>37.750497348868542</v>
      </c>
      <c r="DL3" s="66">
        <v>81.759166202649851</v>
      </c>
      <c r="DM3" s="66">
        <v>51.886485725577586</v>
      </c>
      <c r="DN3" s="66">
        <v>53.94380260714675</v>
      </c>
      <c r="DO3" s="66">
        <v>26.195083248847418</v>
      </c>
      <c r="DP3" s="66">
        <v>16.125221084258417</v>
      </c>
      <c r="DQ3" s="66">
        <v>57.046336834745524</v>
      </c>
      <c r="DR3" s="66">
        <v>72.893252807840042</v>
      </c>
      <c r="DS3" s="66">
        <v>24.086753971200011</v>
      </c>
      <c r="DT3" s="66">
        <v>8.6752925925925908</v>
      </c>
      <c r="DU3" s="750"/>
      <c r="DV3" s="56">
        <v>37.550200250574605</v>
      </c>
      <c r="DW3" s="56">
        <v>53.531362956661809</v>
      </c>
      <c r="DX3" s="56">
        <v>70.8190425556446</v>
      </c>
      <c r="DY3" s="56">
        <v>167.91978459250086</v>
      </c>
      <c r="DZ3" s="56">
        <v>89.031621007647843</v>
      </c>
      <c r="EA3" s="56">
        <v>40.792487128237056</v>
      </c>
      <c r="EB3" s="56">
        <v>227.14204688314243</v>
      </c>
      <c r="EC3" s="56">
        <v>60.99653695629496</v>
      </c>
      <c r="ED3" s="56">
        <v>20.652972290276416</v>
      </c>
      <c r="EE3" s="56">
        <v>73.434726579109991</v>
      </c>
      <c r="EF3" s="56">
        <v>81.118210102920756</v>
      </c>
      <c r="EG3" s="56">
        <v>61.406723093924583</v>
      </c>
      <c r="EH3" s="56">
        <v>110.07213516515075</v>
      </c>
      <c r="EI3" s="56">
        <v>52.257131267251602</v>
      </c>
      <c r="EJ3" s="56">
        <v>49.213208761681884</v>
      </c>
      <c r="EK3" s="56">
        <v>61.083387138993274</v>
      </c>
      <c r="EL3" s="56">
        <v>44.221154260655382</v>
      </c>
      <c r="EM3" s="56">
        <v>97.160992018090795</v>
      </c>
      <c r="EN3" s="56">
        <v>78.802751926956162</v>
      </c>
      <c r="EO3" s="56">
        <v>177.4228421095431</v>
      </c>
      <c r="EP3" s="56">
        <v>34.160932645473721</v>
      </c>
      <c r="EQ3" s="56">
        <v>73.996390579329812</v>
      </c>
      <c r="ER3" s="56">
        <v>43.182480897467045</v>
      </c>
      <c r="ES3" s="56">
        <v>46.060467069477383</v>
      </c>
      <c r="ET3" s="56">
        <v>23.863796791282283</v>
      </c>
      <c r="EU3" s="56">
        <v>9.62869756880613</v>
      </c>
      <c r="EV3" s="56">
        <v>48.301208523930427</v>
      </c>
      <c r="EW3" s="56">
        <v>61.935348921967758</v>
      </c>
      <c r="EX3" s="56">
        <v>19.143141696000004</v>
      </c>
      <c r="EY3" s="56">
        <v>2.6791111111111126</v>
      </c>
      <c r="EZ3" s="725"/>
      <c r="FA3" s="56">
        <v>30.883109798317655</v>
      </c>
      <c r="FB3" s="56">
        <v>43.636410333245315</v>
      </c>
      <c r="FC3" s="56">
        <v>55.251757218582441</v>
      </c>
      <c r="FD3" s="56">
        <v>115.08563379304184</v>
      </c>
      <c r="FE3" s="56">
        <v>75.324311487176914</v>
      </c>
      <c r="FF3" s="56">
        <v>28.417339497312142</v>
      </c>
      <c r="FG3" s="56">
        <v>186.61141071754787</v>
      </c>
      <c r="FH3" s="56">
        <v>41.949861024703893</v>
      </c>
      <c r="FI3" s="56">
        <v>17.565903776671615</v>
      </c>
      <c r="FJ3" s="56">
        <v>47.150267399367223</v>
      </c>
      <c r="FK3" s="56">
        <v>46.153816921202342</v>
      </c>
      <c r="FL3" s="56">
        <v>50.895964157876762</v>
      </c>
      <c r="FM3" s="56">
        <v>86.077938767227323</v>
      </c>
      <c r="FN3" s="56">
        <v>41.306209084476691</v>
      </c>
      <c r="FO3" s="56">
        <v>41.280046929023769</v>
      </c>
      <c r="FP3" s="56">
        <v>50.995746879158872</v>
      </c>
      <c r="FQ3" s="56">
        <v>38.881041130286214</v>
      </c>
      <c r="FR3" s="56">
        <v>58.854655829679601</v>
      </c>
      <c r="FS3" s="56">
        <v>56.612931201626573</v>
      </c>
      <c r="FT3" s="56">
        <v>142.19059136257999</v>
      </c>
      <c r="FU3" s="56">
        <v>27.430926200418241</v>
      </c>
      <c r="FV3" s="56">
        <v>61.632474982614802</v>
      </c>
      <c r="FW3" s="56">
        <v>38.10702594984695</v>
      </c>
      <c r="FX3" s="56">
        <v>39.928610168576618</v>
      </c>
      <c r="FY3" s="56">
        <v>22.089980796536871</v>
      </c>
      <c r="FZ3" s="56">
        <v>3.577849314303021</v>
      </c>
      <c r="GA3" s="56">
        <v>36.46925608362686</v>
      </c>
      <c r="GB3" s="56">
        <v>53.873436896088933</v>
      </c>
      <c r="GC3" s="56">
        <v>16.887424653911822</v>
      </c>
      <c r="GD3" s="56">
        <v>4.0009291460420142</v>
      </c>
      <c r="GE3" s="746"/>
      <c r="GF3" s="67">
        <v>38.152737554185222</v>
      </c>
      <c r="GG3" s="67">
        <v>54.112990757986239</v>
      </c>
      <c r="GH3" s="67">
        <v>67.123597941002245</v>
      </c>
      <c r="GI3" s="67">
        <v>148.77903322376685</v>
      </c>
      <c r="GJ3" s="67">
        <v>107.29812597262585</v>
      </c>
      <c r="GK3" s="67">
        <v>34.625582713457973</v>
      </c>
      <c r="GL3" s="67">
        <v>189.34298742953465</v>
      </c>
      <c r="GM3" s="67">
        <v>29.897774171700465</v>
      </c>
      <c r="GN3" s="67">
        <v>22.605414455931395</v>
      </c>
      <c r="GO3" s="67">
        <v>60.291632744779406</v>
      </c>
      <c r="GP3" s="67">
        <v>85.777215081029752</v>
      </c>
      <c r="GQ3" s="67">
        <v>60.956471229682911</v>
      </c>
      <c r="GR3" s="67">
        <v>108.67637612527429</v>
      </c>
      <c r="GS3" s="67">
        <v>68.71309621319908</v>
      </c>
      <c r="GT3" s="67">
        <v>49.304509293359843</v>
      </c>
      <c r="GU3" s="67">
        <v>60.974537500396046</v>
      </c>
      <c r="GV3" s="67">
        <v>45.326956897581596</v>
      </c>
      <c r="GW3" s="67">
        <v>110.18525943567084</v>
      </c>
      <c r="GX3" s="67">
        <v>100.72677549985839</v>
      </c>
      <c r="GY3" s="67">
        <v>171.63857723266096</v>
      </c>
      <c r="GZ3" s="67">
        <v>36.106431439768699</v>
      </c>
      <c r="HA3" s="67">
        <v>73.732012732513297</v>
      </c>
      <c r="HB3" s="67">
        <v>45.00078407878982</v>
      </c>
      <c r="HC3" s="67">
        <v>47.337942452718977</v>
      </c>
      <c r="HD3" s="67">
        <v>29.418873931071705</v>
      </c>
      <c r="HE3" s="67">
        <v>8.9475509901606163</v>
      </c>
      <c r="HF3" s="67">
        <v>56.130941972190854</v>
      </c>
      <c r="HG3" s="67">
        <v>63.822092105841179</v>
      </c>
      <c r="HH3" s="67">
        <v>24.850803617383079</v>
      </c>
      <c r="HI3" s="67">
        <v>4.8164622222222224</v>
      </c>
      <c r="HJ3" s="747"/>
      <c r="HK3" s="67">
        <v>27.234389618515838</v>
      </c>
      <c r="HL3" s="67">
        <v>38.388919461258503</v>
      </c>
      <c r="HM3" s="67">
        <v>40.929761444173565</v>
      </c>
      <c r="HN3" s="67">
        <v>101.33674588127816</v>
      </c>
      <c r="HO3" s="67">
        <v>56.189672553511208</v>
      </c>
      <c r="HP3" s="67">
        <v>35.852046121112373</v>
      </c>
      <c r="HQ3" s="67">
        <v>153.49660679431344</v>
      </c>
      <c r="HR3" s="67">
        <v>40.23673134843277</v>
      </c>
      <c r="HS3" s="67">
        <v>21.506647133370873</v>
      </c>
      <c r="HT3" s="67">
        <v>40.268339323228794</v>
      </c>
      <c r="HU3" s="67">
        <v>39.710089286454199</v>
      </c>
      <c r="HV3" s="67">
        <v>42.554205804620821</v>
      </c>
      <c r="HW3" s="67">
        <v>73.817873668812368</v>
      </c>
      <c r="HX3" s="67">
        <v>31.713039324124313</v>
      </c>
      <c r="HY3" s="67">
        <v>35.262444305385209</v>
      </c>
      <c r="HZ3" s="67">
        <v>43.197959269627646</v>
      </c>
      <c r="IA3" s="67">
        <v>32.826443954950648</v>
      </c>
      <c r="IB3" s="67">
        <v>47.473240056050479</v>
      </c>
      <c r="IC3" s="67">
        <v>42.95451025650808</v>
      </c>
      <c r="ID3" s="67">
        <v>111.13867462888396</v>
      </c>
      <c r="IE3" s="67">
        <v>20.513954340479945</v>
      </c>
      <c r="IF3" s="67">
        <v>51.990153661111343</v>
      </c>
      <c r="IG3" s="67">
        <v>35.398818968611849</v>
      </c>
      <c r="IH3" s="67">
        <v>36.060336871851305</v>
      </c>
      <c r="II3" s="67">
        <v>14.433280483524292</v>
      </c>
      <c r="IJ3" s="67">
        <v>13.603740620436989</v>
      </c>
      <c r="IK3" s="67">
        <v>29.815749215376119</v>
      </c>
      <c r="IL3" s="67">
        <v>48.921992005545704</v>
      </c>
      <c r="IM3" s="67">
        <v>17.397993508892768</v>
      </c>
      <c r="IN3" s="67">
        <v>7.0936888307046555</v>
      </c>
      <c r="IO3" s="743"/>
      <c r="IP3" s="67">
        <v>10.402023812627586</v>
      </c>
      <c r="IQ3" s="67">
        <v>14.662434516452901</v>
      </c>
      <c r="IR3" s="67">
        <v>15.632894996038507</v>
      </c>
      <c r="IS3" s="67">
        <v>38.705007107432607</v>
      </c>
      <c r="IT3" s="67">
        <v>21.461333266966093</v>
      </c>
      <c r="IU3" s="67">
        <v>13.693489837924854</v>
      </c>
      <c r="IV3" s="67">
        <v>58.627176206161437</v>
      </c>
      <c r="IW3" s="67">
        <v>16.094692539373103</v>
      </c>
      <c r="IX3" s="67">
        <v>8.2143443912180381</v>
      </c>
      <c r="IY3" s="67">
        <v>15.380268491510996</v>
      </c>
      <c r="IZ3" s="67">
        <v>15.167047991354032</v>
      </c>
      <c r="JA3" s="67">
        <v>16.253342494820455</v>
      </c>
      <c r="JB3" s="67">
        <v>28.194326748504729</v>
      </c>
      <c r="JC3" s="67">
        <v>12.112619186297479</v>
      </c>
      <c r="JD3" s="67">
        <v>13.468294699973523</v>
      </c>
      <c r="JE3" s="67">
        <v>16.499220554371654</v>
      </c>
      <c r="JF3" s="67">
        <v>12.537877899460296</v>
      </c>
      <c r="JG3" s="67">
        <v>18.132140299185949</v>
      </c>
      <c r="JH3" s="67">
        <v>17.897712606878375</v>
      </c>
      <c r="JI3" s="67">
        <v>42.448799337420986</v>
      </c>
      <c r="JJ3" s="67">
        <v>7.8351908939333175</v>
      </c>
      <c r="JK3" s="67">
        <v>19.857350356674466</v>
      </c>
      <c r="JL3" s="67">
        <v>13.520382244955917</v>
      </c>
      <c r="JM3" s="67">
        <v>13.77304533299877</v>
      </c>
      <c r="JN3" s="67">
        <v>5.5127112957905258</v>
      </c>
      <c r="JO3" s="67">
        <v>5.1958731536391323</v>
      </c>
      <c r="JP3" s="67">
        <v>13.607501084167478</v>
      </c>
      <c r="JQ3" s="67">
        <v>18.685483057673704</v>
      </c>
      <c r="JR3" s="67">
        <v>6.6450669652021075</v>
      </c>
      <c r="JS3" s="67">
        <v>2.7093950395052486</v>
      </c>
      <c r="JT3" s="724"/>
      <c r="JU3" s="56">
        <v>48.187031939207579</v>
      </c>
      <c r="JV3" s="56">
        <v>68.3915482744776</v>
      </c>
      <c r="JW3" s="56">
        <v>65.25413818615678</v>
      </c>
      <c r="JX3" s="56">
        <v>118.41784368993675</v>
      </c>
      <c r="JY3" s="56">
        <v>91.083681453977846</v>
      </c>
      <c r="JZ3" s="56">
        <v>39.923130936746489</v>
      </c>
      <c r="KA3" s="56">
        <v>253.68757310431153</v>
      </c>
      <c r="KB3" s="56">
        <v>66.021890565174829</v>
      </c>
      <c r="KC3" s="56">
        <v>41.392584740093049</v>
      </c>
      <c r="KD3" s="56">
        <v>61.153348298746508</v>
      </c>
      <c r="KE3" s="56">
        <v>49.701210930455332</v>
      </c>
      <c r="KF3" s="56">
        <v>70.692056764753943</v>
      </c>
      <c r="KG3" s="56">
        <v>119.74717320611384</v>
      </c>
      <c r="KH3" s="56">
        <v>81.365636606463951</v>
      </c>
      <c r="KI3" s="56">
        <v>58.971373063572798</v>
      </c>
      <c r="KJ3" s="56">
        <v>72.056891382076856</v>
      </c>
      <c r="KK3" s="56">
        <v>59.442410389166824</v>
      </c>
      <c r="KL3" s="56">
        <v>70.902578708226201</v>
      </c>
      <c r="KM3" s="56">
        <v>68.548474380589951</v>
      </c>
      <c r="KN3" s="56">
        <v>181.28011692893824</v>
      </c>
      <c r="KO3" s="56">
        <v>36.879942485990242</v>
      </c>
      <c r="KP3" s="56">
        <v>86.61072251055856</v>
      </c>
      <c r="KQ3" s="56">
        <v>60.650651004295227</v>
      </c>
      <c r="KR3" s="56">
        <v>61.300951273135389</v>
      </c>
      <c r="KS3" s="56">
        <v>34.298517351216056</v>
      </c>
      <c r="KT3" s="56">
        <v>17.55388917650804</v>
      </c>
      <c r="KU3" s="56">
        <v>74.137495658451655</v>
      </c>
      <c r="KV3" s="56">
        <v>83.294309432821223</v>
      </c>
      <c r="KW3" s="56">
        <v>38.902834333990732</v>
      </c>
      <c r="KX3" s="56">
        <v>8.5442524167866765</v>
      </c>
      <c r="KY3" s="725"/>
      <c r="KZ3" s="56">
        <v>49.5567292978035</v>
      </c>
      <c r="LA3" s="56">
        <v>68.305098950927004</v>
      </c>
      <c r="LB3" s="56">
        <v>55.859425011892768</v>
      </c>
      <c r="LC3" s="56">
        <v>92.824930325263381</v>
      </c>
      <c r="LD3" s="56">
        <v>81.282860110756502</v>
      </c>
      <c r="LE3" s="56">
        <v>43.309857423049053</v>
      </c>
      <c r="LF3" s="56">
        <v>233.41704496848089</v>
      </c>
      <c r="LG3" s="56">
        <v>80.951148906155311</v>
      </c>
      <c r="LH3" s="56">
        <v>56.164919373349555</v>
      </c>
      <c r="LI3" s="56">
        <v>60.578646763914868</v>
      </c>
      <c r="LJ3" s="56">
        <v>40.198519499410466</v>
      </c>
      <c r="LK3" s="56">
        <v>65.680485687952114</v>
      </c>
      <c r="LL3" s="56">
        <v>118.55829117118461</v>
      </c>
      <c r="LM3" s="56">
        <v>46.915697976132606</v>
      </c>
      <c r="LN3" s="56">
        <v>55.469559388239148</v>
      </c>
      <c r="LO3" s="56">
        <v>67.457578212246176</v>
      </c>
      <c r="LP3" s="56">
        <v>61.707530886976386</v>
      </c>
      <c r="LQ3" s="56">
        <v>61.374833948509405</v>
      </c>
      <c r="LR3" s="56">
        <v>63.511276522229807</v>
      </c>
      <c r="LS3" s="56">
        <v>161.69741572512896</v>
      </c>
      <c r="LT3" s="56">
        <v>33.758864155404837</v>
      </c>
      <c r="LU3" s="56">
        <v>80.8882912959713</v>
      </c>
      <c r="LV3" s="56">
        <v>59.556286435752128</v>
      </c>
      <c r="LW3" s="56">
        <v>59.380179249437511</v>
      </c>
      <c r="LX3" s="56">
        <v>33.36824735771507</v>
      </c>
      <c r="LY3" s="56">
        <v>22.804324996428708</v>
      </c>
      <c r="LZ3" s="56">
        <v>47.154195901983492</v>
      </c>
      <c r="MA3" s="56">
        <v>80.903864721768869</v>
      </c>
      <c r="MB3" s="56">
        <v>28.920766619030736</v>
      </c>
      <c r="MC3" s="56">
        <v>10.575722666666666</v>
      </c>
      <c r="MD3" s="727"/>
      <c r="ME3" s="68">
        <v>61.338092816999115</v>
      </c>
      <c r="MF3" s="68">
        <v>6.2712714485098005</v>
      </c>
      <c r="MG3" s="68">
        <v>18.390210533677372</v>
      </c>
      <c r="MH3" s="68">
        <v>22.352229473463133</v>
      </c>
      <c r="MI3" s="68">
        <v>95.131613217391305</v>
      </c>
      <c r="MJ3" s="68">
        <v>20.165978764943308</v>
      </c>
      <c r="MK3" s="68">
        <v>60.410401200000003</v>
      </c>
      <c r="ML3" s="68">
        <v>30.164904243677338</v>
      </c>
      <c r="MM3" s="68">
        <v>8.5842809348733713</v>
      </c>
      <c r="MN3" s="68">
        <v>16.384937131924353</v>
      </c>
      <c r="MO3" s="68">
        <v>24.400122254801072</v>
      </c>
      <c r="MP3" s="68">
        <v>24.87649332329433</v>
      </c>
      <c r="MQ3" s="68">
        <v>33.484551095308525</v>
      </c>
      <c r="MR3" s="68">
        <v>57.713985728894826</v>
      </c>
      <c r="MS3" s="729"/>
      <c r="MT3" s="69">
        <v>154.78346185074767</v>
      </c>
      <c r="MU3" s="69">
        <v>30.048496127999996</v>
      </c>
      <c r="MV3" s="69">
        <v>36.996802177230975</v>
      </c>
      <c r="MW3" s="69">
        <v>65.713437989005953</v>
      </c>
      <c r="MX3" s="69">
        <v>133.77575039999999</v>
      </c>
      <c r="MY3" s="69">
        <v>68.663333588509772</v>
      </c>
      <c r="MZ3" s="69">
        <v>90.782680773350876</v>
      </c>
      <c r="NA3" s="69">
        <v>105.47188189063904</v>
      </c>
      <c r="NB3" s="69">
        <v>68.693800076769108</v>
      </c>
      <c r="NC3" s="69">
        <v>37.007338528587496</v>
      </c>
      <c r="ND3" s="69">
        <v>72.715986057585212</v>
      </c>
      <c r="NE3" s="69">
        <v>100.0389225</v>
      </c>
      <c r="NF3" s="69">
        <v>59.754410153188687</v>
      </c>
      <c r="NG3" s="69">
        <v>51.942497115328216</v>
      </c>
      <c r="NH3" s="731"/>
      <c r="NI3" s="70">
        <v>236.921773</v>
      </c>
      <c r="NJ3" s="70">
        <v>45.974199075839998</v>
      </c>
      <c r="NK3" s="70">
        <v>56.504206961589126</v>
      </c>
      <c r="NL3" s="70">
        <v>100.54156012317911</v>
      </c>
      <c r="NM3" s="70">
        <v>204.67689811199998</v>
      </c>
      <c r="NN3" s="70">
        <v>105.05490039041996</v>
      </c>
      <c r="NO3" s="70">
        <v>104.30535976076666</v>
      </c>
      <c r="NP3" s="70">
        <v>161.37197929267774</v>
      </c>
      <c r="NQ3" s="70">
        <v>105.10151411745676</v>
      </c>
      <c r="NR3" s="70">
        <v>69.573796433744491</v>
      </c>
      <c r="NS3" s="70">
        <v>111.25545866810536</v>
      </c>
      <c r="NT3" s="70">
        <v>153.059551425</v>
      </c>
      <c r="NU3" s="70">
        <v>91.424247534378694</v>
      </c>
      <c r="NV3" s="70">
        <v>83.627420355678424</v>
      </c>
      <c r="NW3" s="733"/>
      <c r="NX3" s="71">
        <v>239.9143658686589</v>
      </c>
      <c r="NY3" s="71">
        <v>38.161590082559997</v>
      </c>
      <c r="NZ3" s="71">
        <v>48.835778873944889</v>
      </c>
      <c r="OA3" s="71">
        <v>98.75790966347752</v>
      </c>
      <c r="OB3" s="71">
        <v>248.2787232</v>
      </c>
      <c r="OC3" s="71">
        <v>87.202433657407411</v>
      </c>
      <c r="OD3" s="71">
        <v>125.28009946722419</v>
      </c>
      <c r="OE3" s="71">
        <v>133.94929000111159</v>
      </c>
      <c r="OF3" s="71">
        <v>87.241126097496775</v>
      </c>
      <c r="OG3" s="71">
        <v>62.542402113312868</v>
      </c>
      <c r="OH3" s="71">
        <v>92.526588884256071</v>
      </c>
      <c r="OI3" s="71">
        <v>152.6083955</v>
      </c>
      <c r="OJ3" s="71">
        <v>75.888100894549638</v>
      </c>
      <c r="OK3" s="71">
        <v>89.266447138318554</v>
      </c>
      <c r="OL3" s="719"/>
      <c r="OM3" s="72">
        <v>106.96544323148369</v>
      </c>
      <c r="ON3" s="72">
        <v>19.401084877802603</v>
      </c>
      <c r="OO3" s="72">
        <v>26.699369391790729</v>
      </c>
      <c r="OP3" s="72">
        <v>49.285078491754462</v>
      </c>
      <c r="OQ3" s="72">
        <v>86.373530210840627</v>
      </c>
      <c r="OR3" s="72">
        <v>44.33310596540057</v>
      </c>
      <c r="OS3" s="72">
        <v>68.087010580013157</v>
      </c>
      <c r="OT3" s="72">
        <v>68.098880025982098</v>
      </c>
      <c r="OU3" s="72">
        <v>44.352776930700472</v>
      </c>
      <c r="OV3" s="72">
        <v>25.574478831239578</v>
      </c>
      <c r="OW3" s="72">
        <v>46.949737899253094</v>
      </c>
      <c r="OX3" s="72">
        <v>64.591040371496916</v>
      </c>
      <c r="OY3" s="72">
        <v>44.815807614891511</v>
      </c>
      <c r="OZ3" s="72">
        <v>51.009398364753459</v>
      </c>
      <c r="PA3" s="736"/>
      <c r="PB3" s="73">
        <v>208.76187553454611</v>
      </c>
      <c r="PC3" s="73">
        <v>36.979209322429817</v>
      </c>
      <c r="PD3" s="73">
        <v>32.826253568161299</v>
      </c>
      <c r="PE3" s="73">
        <v>103.26397398272364</v>
      </c>
      <c r="PF3" s="73">
        <v>282.2895072</v>
      </c>
      <c r="PG3" s="73">
        <v>84.500594463338643</v>
      </c>
      <c r="PH3" s="73">
        <v>128.00357989042473</v>
      </c>
      <c r="PI3" s="73">
        <v>129.79906819463631</v>
      </c>
      <c r="PJ3" s="73">
        <v>84.538088075060926</v>
      </c>
      <c r="PK3" s="73">
        <v>47.739466701877873</v>
      </c>
      <c r="PL3" s="73">
        <v>93.803622014284912</v>
      </c>
      <c r="PM3" s="73">
        <v>189.18600379793224</v>
      </c>
      <c r="PN3" s="73">
        <v>75.520527770249601</v>
      </c>
      <c r="PO3" s="73">
        <v>77.789569028161566</v>
      </c>
      <c r="PP3" s="738"/>
      <c r="PQ3" s="70">
        <v>68.10472321432897</v>
      </c>
      <c r="PR3" s="70">
        <v>15.625217986559997</v>
      </c>
      <c r="PS3" s="70">
        <v>23.543419567328804</v>
      </c>
      <c r="PT3" s="70">
        <v>34.170987754283097</v>
      </c>
      <c r="PU3" s="70">
        <v>69.563390208000001</v>
      </c>
      <c r="PV3" s="70">
        <v>35.704933466025082</v>
      </c>
      <c r="PW3" s="70">
        <v>47.206994002142451</v>
      </c>
      <c r="PX3" s="70">
        <v>54.845378583132309</v>
      </c>
      <c r="PY3" s="70">
        <v>35.72077603991994</v>
      </c>
      <c r="PZ3" s="70">
        <v>19.2438160348655</v>
      </c>
      <c r="QA3" s="70">
        <v>37.812312749944311</v>
      </c>
      <c r="QB3" s="70">
        <v>45.017515124999996</v>
      </c>
      <c r="QC3" s="70">
        <v>31.072293279658119</v>
      </c>
      <c r="QD3" s="70">
        <v>22.705402930652454</v>
      </c>
      <c r="QE3" s="740"/>
      <c r="QF3" s="74">
        <v>230.62735815761403</v>
      </c>
      <c r="QG3" s="74">
        <v>61.47465950102962</v>
      </c>
      <c r="QH3" s="74">
        <v>38.745741916518256</v>
      </c>
      <c r="QI3" s="74">
        <v>97.91302260361887</v>
      </c>
      <c r="QJ3" s="74">
        <v>199.32586809599999</v>
      </c>
      <c r="QK3" s="74">
        <v>102.30836704687955</v>
      </c>
      <c r="QL3" s="74">
        <v>135.26619435229279</v>
      </c>
      <c r="QM3" s="74">
        <v>215.77945194129114</v>
      </c>
      <c r="QN3" s="74">
        <v>140.53708217417733</v>
      </c>
      <c r="QO3" s="74">
        <v>55.140934407595367</v>
      </c>
      <c r="QP3" s="74">
        <v>148.76586382658348</v>
      </c>
      <c r="QQ3" s="74">
        <v>149.057994525</v>
      </c>
      <c r="QR3" s="74">
        <v>89.034071128251142</v>
      </c>
      <c r="QS3" s="74">
        <v>79.991445557605459</v>
      </c>
      <c r="QT3" s="742"/>
      <c r="QU3" s="69">
        <v>286.34940442388324</v>
      </c>
      <c r="QV3" s="69">
        <v>55.589717836799991</v>
      </c>
      <c r="QW3" s="69">
        <v>32.826253568161299</v>
      </c>
      <c r="QX3" s="69">
        <v>121.56986027966101</v>
      </c>
      <c r="QY3" s="69">
        <v>247.48513824</v>
      </c>
      <c r="QZ3" s="69">
        <v>127.02716713874308</v>
      </c>
      <c r="RA3" s="69">
        <v>130.72706031362526</v>
      </c>
      <c r="RB3" s="69">
        <v>195.12298149768225</v>
      </c>
      <c r="RC3" s="69">
        <v>127.08353014202288</v>
      </c>
      <c r="RD3" s="69">
        <v>68.463576277886872</v>
      </c>
      <c r="RE3" s="69">
        <v>134.52457420653263</v>
      </c>
      <c r="RF3" s="69">
        <v>185.072006625</v>
      </c>
      <c r="RG3" s="69">
        <v>110.54565878339908</v>
      </c>
      <c r="RH3" s="69">
        <v>96.093619663357202</v>
      </c>
      <c r="RI3" s="723"/>
      <c r="RJ3" s="75">
        <v>198.12283116895702</v>
      </c>
      <c r="RK3" s="75">
        <v>38.462075043839995</v>
      </c>
      <c r="RL3" s="75">
        <v>49.642981830539021</v>
      </c>
      <c r="RM3" s="75">
        <v>84.113200625927618</v>
      </c>
      <c r="RN3" s="75">
        <v>252.8134944</v>
      </c>
      <c r="RO3" s="75">
        <v>87.889066993292516</v>
      </c>
      <c r="RP3" s="75">
        <v>116.20183138988914</v>
      </c>
      <c r="RQ3" s="75">
        <v>135.00400882001796</v>
      </c>
      <c r="RR3" s="75">
        <v>87.928064098264471</v>
      </c>
      <c r="RS3" s="75">
        <v>47.369393316591996</v>
      </c>
      <c r="RT3" s="75">
        <v>93.076462153709059</v>
      </c>
      <c r="RU3" s="75">
        <v>128.04982079999999</v>
      </c>
      <c r="RV3" s="75">
        <v>76.485644996081518</v>
      </c>
      <c r="RW3" s="75">
        <v>82.423722967436987</v>
      </c>
      <c r="RX3" s="719"/>
      <c r="RY3" s="76">
        <v>143.22152900000012</v>
      </c>
      <c r="RZ3" s="76">
        <v>154.12342500000003</v>
      </c>
      <c r="SA3" s="76">
        <v>158.31245699999991</v>
      </c>
      <c r="SB3" s="76">
        <v>95.674115999999998</v>
      </c>
      <c r="SC3" s="76">
        <v>181.29617999999996</v>
      </c>
      <c r="SD3" s="76">
        <v>210.1660399999999</v>
      </c>
      <c r="SE3" s="721"/>
      <c r="SF3" s="76">
        <v>269.25647451999987</v>
      </c>
      <c r="SG3" s="76">
        <v>289.75203899999968</v>
      </c>
      <c r="SH3" s="76">
        <v>297.62741916000004</v>
      </c>
      <c r="SI3" s="76">
        <v>179.86733808000005</v>
      </c>
      <c r="SJ3" s="76">
        <v>340.83681840000008</v>
      </c>
      <c r="SK3" s="76">
        <v>395.11215519999996</v>
      </c>
      <c r="SL3" s="721"/>
      <c r="SM3" s="76">
        <v>221.99336995000013</v>
      </c>
      <c r="SN3" s="76">
        <v>238.89130875000015</v>
      </c>
      <c r="SO3" s="76">
        <v>245.38430835</v>
      </c>
      <c r="SP3" s="76">
        <v>148.29487980000016</v>
      </c>
      <c r="SQ3" s="76">
        <v>281.00907900000016</v>
      </c>
      <c r="SR3" s="76">
        <v>325.757362</v>
      </c>
      <c r="SS3" s="721"/>
      <c r="ST3" s="76">
        <v>98.975395346488014</v>
      </c>
      <c r="SU3" s="76">
        <v>106.50931482186445</v>
      </c>
      <c r="SV3" s="76">
        <v>109.40420849611843</v>
      </c>
      <c r="SW3" s="76">
        <v>66.117039258293019</v>
      </c>
      <c r="SX3" s="76">
        <v>125.28745654089509</v>
      </c>
      <c r="SY3" s="76">
        <v>145.23840823823227</v>
      </c>
      <c r="SZ3" s="721"/>
      <c r="TA3" s="76">
        <v>193.1678917983896</v>
      </c>
      <c r="TB3" s="76">
        <v>207.87166071936861</v>
      </c>
      <c r="TC3" s="76">
        <v>213.52155487819982</v>
      </c>
      <c r="TD3" s="76">
        <v>129.03903076886277</v>
      </c>
      <c r="TE3" s="76">
        <v>244.52050698119103</v>
      </c>
      <c r="TF3" s="76">
        <v>283.45829818934556</v>
      </c>
      <c r="TG3" s="721"/>
      <c r="TH3" s="76">
        <v>63.017472760000018</v>
      </c>
      <c r="TI3" s="76">
        <v>67.814307000000014</v>
      </c>
      <c r="TJ3" s="76">
        <v>69.657481079999926</v>
      </c>
      <c r="TK3" s="76">
        <v>42.096611039999964</v>
      </c>
      <c r="TL3" s="76">
        <v>79.770319199999989</v>
      </c>
      <c r="TM3" s="76">
        <v>92.473057600000047</v>
      </c>
      <c r="TN3" s="721"/>
      <c r="TO3" s="76">
        <v>183.32355712000026</v>
      </c>
      <c r="TP3" s="76">
        <v>197.27798400000009</v>
      </c>
      <c r="TQ3" s="76">
        <v>202.63994496000018</v>
      </c>
      <c r="TR3" s="76">
        <v>122.46286847999984</v>
      </c>
      <c r="TS3" s="76">
        <v>232.05911040000004</v>
      </c>
      <c r="TT3" s="76">
        <v>269.01253119999996</v>
      </c>
      <c r="TU3" s="721"/>
      <c r="TV3" s="76">
        <v>213.40007821</v>
      </c>
      <c r="TW3" s="76">
        <v>229.64390324999979</v>
      </c>
      <c r="TX3" s="76">
        <v>235.88556093000008</v>
      </c>
      <c r="TY3" s="76">
        <v>142.55443283999998</v>
      </c>
      <c r="TZ3" s="76">
        <v>270.13130820000015</v>
      </c>
      <c r="UA3" s="76">
        <v>313.14739960000009</v>
      </c>
      <c r="UB3" s="721"/>
      <c r="UC3" s="76">
        <v>264.95982865000019</v>
      </c>
      <c r="UD3" s="76">
        <v>285.12833624999985</v>
      </c>
      <c r="UE3" s="76">
        <v>292.87804545000006</v>
      </c>
      <c r="UF3" s="76">
        <v>176.99711459999989</v>
      </c>
      <c r="UG3" s="76">
        <v>270.13130820000021</v>
      </c>
      <c r="UH3" s="76">
        <v>388.80717399999997</v>
      </c>
      <c r="UI3" s="721"/>
      <c r="UJ3" s="76">
        <v>67.709872525222934</v>
      </c>
      <c r="UK3" s="76">
        <v>74.744955458696182</v>
      </c>
      <c r="UL3" s="76">
        <v>65.542887866091363</v>
      </c>
      <c r="UM3" s="76">
        <v>40.338469451651406</v>
      </c>
      <c r="UN3" s="76">
        <v>64.451663084898541</v>
      </c>
      <c r="UO3" s="76">
        <v>51.720821866275529</v>
      </c>
      <c r="UP3" s="721"/>
      <c r="UQ3" s="76">
        <v>39.007557500000011</v>
      </c>
      <c r="UR3" s="76">
        <v>35.486380049999994</v>
      </c>
      <c r="US3" s="76">
        <v>64.961491999999978</v>
      </c>
      <c r="UT3" s="76">
        <v>44.331829000000013</v>
      </c>
      <c r="UU3" s="76">
        <v>49.153525500000029</v>
      </c>
      <c r="UV3" s="76">
        <v>64.463639999999998</v>
      </c>
      <c r="UW3" s="76">
        <v>39.942538999999996</v>
      </c>
      <c r="UX3" s="76">
        <v>34.824334999999998</v>
      </c>
      <c r="UY3" s="76">
        <v>36.650571500000005</v>
      </c>
      <c r="UZ3" s="76">
        <v>35.589704999999988</v>
      </c>
      <c r="VA3" s="76">
        <v>37.96735850000001</v>
      </c>
      <c r="VB3" s="76">
        <v>48.744818000000038</v>
      </c>
      <c r="VC3" s="76">
        <v>61.501287499999989</v>
      </c>
      <c r="VD3" s="76">
        <v>39.022389450000006</v>
      </c>
      <c r="VE3" s="76">
        <v>66.111747499999979</v>
      </c>
      <c r="VF3" s="718"/>
      <c r="VG3" s="76">
        <v>62.832532739520943</v>
      </c>
      <c r="VH3" s="76">
        <v>57.160696008682585</v>
      </c>
      <c r="VI3" s="76">
        <v>104.63857094610779</v>
      </c>
      <c r="VJ3" s="76">
        <v>71.408754497005944</v>
      </c>
      <c r="VK3" s="76">
        <v>79.175439278443093</v>
      </c>
      <c r="VL3" s="76">
        <v>103.83664167664656</v>
      </c>
      <c r="VM3" s="76">
        <v>64.338580784431144</v>
      </c>
      <c r="VN3" s="76">
        <v>56.09428811377245</v>
      </c>
      <c r="VO3" s="76">
        <v>59.035950499999991</v>
      </c>
      <c r="VP3" s="76">
        <v>57.327129610778492</v>
      </c>
      <c r="VQ3" s="76">
        <v>61.157002613772477</v>
      </c>
      <c r="VR3" s="76">
        <v>78.517102047904174</v>
      </c>
      <c r="VS3" s="76">
        <v>99.064948128742515</v>
      </c>
      <c r="VT3" s="76">
        <v>62.85642372485033</v>
      </c>
      <c r="VU3" s="76">
        <v>106.49137770958083</v>
      </c>
      <c r="VV3" s="718"/>
      <c r="VW3" s="76">
        <v>67.036940134730514</v>
      </c>
      <c r="VX3" s="76">
        <v>60.985575295509015</v>
      </c>
      <c r="VY3" s="76">
        <v>111.64040840718562</v>
      </c>
      <c r="VZ3" s="76">
        <v>76.18703546706584</v>
      </c>
      <c r="WA3" s="76">
        <v>84.473424062874273</v>
      </c>
      <c r="WB3" s="76">
        <v>110.78481844311371</v>
      </c>
      <c r="WC3" s="76">
        <v>68.643764628742517</v>
      </c>
      <c r="WD3" s="76">
        <v>59.847809251497004</v>
      </c>
      <c r="WE3" s="76">
        <v>62.986311499999992</v>
      </c>
      <c r="WF3" s="76">
        <v>61.163145718562866</v>
      </c>
      <c r="WG3" s="76">
        <v>65.249292751497023</v>
      </c>
      <c r="WH3" s="76">
        <v>83.771034526946067</v>
      </c>
      <c r="WI3" s="76">
        <v>105.69382941616763</v>
      </c>
      <c r="WJ3" s="76">
        <v>67.062429773353244</v>
      </c>
      <c r="WK3" s="76">
        <v>113.61719480538918</v>
      </c>
      <c r="WL3" s="718"/>
      <c r="WM3" s="76">
        <v>38.306822934131723</v>
      </c>
      <c r="WN3" s="76">
        <v>34.848900168862258</v>
      </c>
      <c r="WO3" s="76">
        <v>63.794519089820355</v>
      </c>
      <c r="WP3" s="76">
        <v>43.535448838323369</v>
      </c>
      <c r="WQ3" s="76">
        <v>48.270528035928166</v>
      </c>
      <c r="WR3" s="76">
        <v>63.305610538922153</v>
      </c>
      <c r="WS3" s="76">
        <v>39.225008359281418</v>
      </c>
      <c r="WT3" s="76">
        <v>34.198748143712557</v>
      </c>
      <c r="WU3" s="76">
        <v>35.992177999999988</v>
      </c>
      <c r="WV3" s="76">
        <v>34.95036898203589</v>
      </c>
      <c r="WW3" s="76">
        <v>37.285310143712586</v>
      </c>
      <c r="WX3" s="76">
        <v>47.869162586826356</v>
      </c>
      <c r="WY3" s="76">
        <v>60.396473952095789</v>
      </c>
      <c r="WZ3" s="76">
        <v>38.32138844191612</v>
      </c>
      <c r="XA3" s="76">
        <v>64.924111317365245</v>
      </c>
      <c r="XB3" s="718"/>
      <c r="XC3" s="76">
        <v>58.394547155688592</v>
      </c>
      <c r="XD3" s="76">
        <v>53.123323428143728</v>
      </c>
      <c r="XE3" s="76">
        <v>97.247742514970085</v>
      </c>
      <c r="XF3" s="76">
        <v>66.365013473053935</v>
      </c>
      <c r="XG3" s="76">
        <v>73.583122005987988</v>
      </c>
      <c r="XH3" s="76">
        <v>96.502455089820387</v>
      </c>
      <c r="XI3" s="76">
        <v>59.794220059880274</v>
      </c>
      <c r="XJ3" s="76">
        <v>52.132238023952119</v>
      </c>
      <c r="XK3" s="76">
        <v>54.866125000000011</v>
      </c>
      <c r="XL3" s="76">
        <v>53.278001497005945</v>
      </c>
      <c r="XM3" s="76">
        <v>56.837363023952086</v>
      </c>
      <c r="XN3" s="76">
        <v>72.971284431137761</v>
      </c>
      <c r="XO3" s="76">
        <v>92.067795658682584</v>
      </c>
      <c r="XP3" s="76">
        <v>58.416750673652693</v>
      </c>
      <c r="XQ3" s="76">
        <v>98.969681886227491</v>
      </c>
      <c r="XR3" s="718"/>
      <c r="XS3" s="76">
        <v>17.051207769461076</v>
      </c>
      <c r="XT3" s="76">
        <v>15.512010441017971</v>
      </c>
      <c r="XU3" s="76">
        <v>28.396340814371243</v>
      </c>
      <c r="XV3" s="76">
        <v>19.378583934131736</v>
      </c>
      <c r="XW3" s="76">
        <v>21.486271625748508</v>
      </c>
      <c r="XX3" s="76">
        <v>28.178716886227559</v>
      </c>
      <c r="XY3" s="76">
        <v>17.45991225748504</v>
      </c>
      <c r="XZ3" s="76">
        <v>15.222613502994006</v>
      </c>
      <c r="YA3" s="76">
        <v>16.020908500000001</v>
      </c>
      <c r="YB3" s="76">
        <v>15.557176437125758</v>
      </c>
      <c r="YC3" s="76">
        <v>16.596510002994002</v>
      </c>
      <c r="YD3" s="76">
        <v>21.307615053892199</v>
      </c>
      <c r="YE3" s="76">
        <v>26.883796332335312</v>
      </c>
      <c r="YF3" s="76">
        <v>17.057691196706571</v>
      </c>
      <c r="YG3" s="76">
        <v>28.899147110778422</v>
      </c>
      <c r="YH3" s="718"/>
      <c r="YI3" s="76">
        <v>61.898219985029918</v>
      </c>
      <c r="YJ3" s="76">
        <v>56.310722833832322</v>
      </c>
      <c r="YK3" s="76">
        <v>103.08260706586826</v>
      </c>
      <c r="YL3" s="76">
        <v>70.346914281437137</v>
      </c>
      <c r="YM3" s="76">
        <v>77.998109326347304</v>
      </c>
      <c r="YN3" s="76">
        <v>102.29260239520956</v>
      </c>
      <c r="YO3" s="76">
        <v>63.381873263473075</v>
      </c>
      <c r="YP3" s="76">
        <v>55.260172305389233</v>
      </c>
      <c r="YQ3" s="76">
        <v>58.158092500000016</v>
      </c>
      <c r="YR3" s="76">
        <v>56.474681586826328</v>
      </c>
      <c r="YS3" s="76">
        <v>60.247604805389237</v>
      </c>
      <c r="YT3" s="76">
        <v>77.349561497005922</v>
      </c>
      <c r="YU3" s="76">
        <v>97.591863398203557</v>
      </c>
      <c r="YV3" s="76">
        <v>61.921755714071857</v>
      </c>
      <c r="YW3" s="76">
        <v>104.90786279940116</v>
      </c>
      <c r="YX3" s="718"/>
      <c r="YY3" s="76">
        <v>60.029594476047905</v>
      </c>
      <c r="YZ3" s="76">
        <v>54.610776484131698</v>
      </c>
      <c r="ZA3" s="76">
        <v>99.970679305389254</v>
      </c>
      <c r="ZB3" s="76">
        <v>68.223233850299422</v>
      </c>
      <c r="ZC3" s="76">
        <v>75.643449422155683</v>
      </c>
      <c r="ZD3" s="76">
        <v>99.204523832335312</v>
      </c>
      <c r="ZE3" s="76">
        <v>61.468458221556908</v>
      </c>
      <c r="ZF3" s="76">
        <v>53.591940688622763</v>
      </c>
      <c r="ZG3" s="76">
        <v>56.402376500000038</v>
      </c>
      <c r="ZH3" s="76">
        <v>54.769785538922214</v>
      </c>
      <c r="ZI3" s="76">
        <v>58.428809188622786</v>
      </c>
      <c r="ZJ3" s="76">
        <v>75.014480395209603</v>
      </c>
      <c r="ZK3" s="76">
        <v>94.645693937125785</v>
      </c>
      <c r="ZL3" s="76">
        <v>60.05241969251496</v>
      </c>
      <c r="ZM3" s="76">
        <v>101.74083297904194</v>
      </c>
      <c r="ZN3" s="718"/>
      <c r="ZO3" s="76">
        <v>72.175660284431103</v>
      </c>
      <c r="ZP3" s="76">
        <v>65.660427757185587</v>
      </c>
      <c r="ZQ3" s="76">
        <v>120.19820974850289</v>
      </c>
      <c r="ZR3" s="76">
        <v>82.027156652694615</v>
      </c>
      <c r="ZS3" s="76">
        <v>90.948738799401198</v>
      </c>
      <c r="ZT3" s="76">
        <v>119.27703449101807</v>
      </c>
      <c r="ZU3" s="76">
        <v>73.905655994011937</v>
      </c>
      <c r="ZV3" s="76">
        <v>64.435446197604733</v>
      </c>
      <c r="ZW3" s="76">
        <v>67.814530500000032</v>
      </c>
      <c r="ZX3" s="76">
        <v>65.851609850299354</v>
      </c>
      <c r="ZY3" s="76">
        <v>70.250980697604803</v>
      </c>
      <c r="ZZ3" s="76">
        <v>90.192507556886213</v>
      </c>
      <c r="AAA3" s="76">
        <v>113.79579543413179</v>
      </c>
      <c r="AAB3" s="76">
        <v>72.203103832634696</v>
      </c>
      <c r="AAC3" s="76">
        <v>122.32652681137728</v>
      </c>
      <c r="AAD3" s="718"/>
      <c r="AAE3" s="76">
        <v>42.091306155000012</v>
      </c>
      <c r="AAF3" s="76">
        <v>37.831477425060022</v>
      </c>
      <c r="AAG3" s="76">
        <v>50.285624999999946</v>
      </c>
      <c r="AAH3" s="76">
        <v>45.912787050000013</v>
      </c>
      <c r="AAI3" s="76">
        <v>49.045232139000021</v>
      </c>
      <c r="AAJ3" s="76">
        <v>44.825904900000012</v>
      </c>
      <c r="AAK3" s="76">
        <v>41.366966549999951</v>
      </c>
      <c r="AAL3" s="76">
        <v>37.125681501999985</v>
      </c>
      <c r="AAM3" s="76">
        <v>37.957601174999972</v>
      </c>
      <c r="AAN3" s="76">
        <v>37.941630546000013</v>
      </c>
      <c r="AAO3" s="76">
        <v>21.522247499999999</v>
      </c>
      <c r="AAP3" s="76">
        <v>47.843415779999972</v>
      </c>
      <c r="AAQ3" s="76">
        <v>45.745187100000017</v>
      </c>
      <c r="AAR3" s="76">
        <v>25.092238299999984</v>
      </c>
      <c r="AAS3" s="76">
        <v>58.719545300000014</v>
      </c>
      <c r="AAT3" s="718"/>
    </row>
    <row r="4" spans="1:722" ht="14.5" customHeight="1" x14ac:dyDescent="0.2">
      <c r="A4" s="24">
        <v>2021</v>
      </c>
      <c r="B4" s="65">
        <v>25.340633415635192</v>
      </c>
      <c r="C4" s="65">
        <v>40.425581724495174</v>
      </c>
      <c r="D4" s="65">
        <v>25.807521876363968</v>
      </c>
      <c r="E4" s="65">
        <v>22.54110314918162</v>
      </c>
      <c r="F4" s="65">
        <v>55.278257950615718</v>
      </c>
      <c r="G4" s="65">
        <v>16.958729957939685</v>
      </c>
      <c r="H4" s="65">
        <v>80.4350579668329</v>
      </c>
      <c r="I4" s="65">
        <v>21.211593651719465</v>
      </c>
      <c r="J4" s="65">
        <v>17.401225678438429</v>
      </c>
      <c r="K4" s="65">
        <v>39.771707886145428</v>
      </c>
      <c r="L4" s="65">
        <v>34.879787625867593</v>
      </c>
      <c r="M4" s="65">
        <v>20.304812580107107</v>
      </c>
      <c r="N4" s="65">
        <v>38.112988903881472</v>
      </c>
      <c r="O4" s="65">
        <v>24.982271878043942</v>
      </c>
      <c r="P4" s="65">
        <v>25.579094107677701</v>
      </c>
      <c r="Q4" s="65">
        <v>28.555590500263406</v>
      </c>
      <c r="R4" s="65">
        <v>30.204078809020221</v>
      </c>
      <c r="S4" s="65">
        <v>16.593110670728457</v>
      </c>
      <c r="T4" s="65">
        <v>27.283059215852482</v>
      </c>
      <c r="U4" s="65">
        <v>76.984417471893934</v>
      </c>
      <c r="V4" s="65">
        <v>10.598438618221948</v>
      </c>
      <c r="W4" s="65">
        <v>25.440787808998628</v>
      </c>
      <c r="X4" s="65">
        <v>23.593805141289302</v>
      </c>
      <c r="Y4" s="65">
        <v>24.867465493154118</v>
      </c>
      <c r="Z4" s="65">
        <v>15.351420153264533</v>
      </c>
      <c r="AA4" s="65">
        <v>3.6999351883235319</v>
      </c>
      <c r="AB4" s="65">
        <v>30.12997228202499</v>
      </c>
      <c r="AC4" s="65">
        <v>19.558914406734463</v>
      </c>
      <c r="AD4" s="65">
        <v>25.037295065733307</v>
      </c>
      <c r="AE4" s="65">
        <v>4.5155655025545878</v>
      </c>
      <c r="AF4" s="744"/>
      <c r="AG4" s="65">
        <v>19.040568922710278</v>
      </c>
      <c r="AH4" s="65">
        <v>40.301670911261574</v>
      </c>
      <c r="AI4" s="65">
        <v>27.198922876258937</v>
      </c>
      <c r="AJ4" s="65">
        <v>22.472011096494963</v>
      </c>
      <c r="AK4" s="65">
        <v>52.228283355730987</v>
      </c>
      <c r="AL4" s="65">
        <v>16.623232553660532</v>
      </c>
      <c r="AM4" s="65">
        <v>80.18851176959852</v>
      </c>
      <c r="AN4" s="65">
        <v>21.146576756297215</v>
      </c>
      <c r="AO4" s="65">
        <v>17.000681519422528</v>
      </c>
      <c r="AP4" s="65">
        <v>31.082449924302299</v>
      </c>
      <c r="AQ4" s="65">
        <v>29.001129625318242</v>
      </c>
      <c r="AR4" s="65">
        <v>22.563080475525606</v>
      </c>
      <c r="AS4" s="65">
        <v>37.996166554062782</v>
      </c>
      <c r="AT4" s="65">
        <v>24.905697256411333</v>
      </c>
      <c r="AU4" s="65">
        <v>25.500690131347518</v>
      </c>
      <c r="AV4" s="65">
        <v>28.468063090877749</v>
      </c>
      <c r="AW4" s="65">
        <v>30.111498521772813</v>
      </c>
      <c r="AX4" s="65">
        <v>16.542250157420387</v>
      </c>
      <c r="AY4" s="65">
        <v>27.199432316480294</v>
      </c>
      <c r="AZ4" s="65">
        <v>62.560453975218451</v>
      </c>
      <c r="BA4" s="65">
        <v>10.565952724583108</v>
      </c>
      <c r="BB4" s="65">
        <v>25.362807763387899</v>
      </c>
      <c r="BC4" s="65">
        <v>18.559366770952245</v>
      </c>
      <c r="BD4" s="65">
        <v>24.791242771281741</v>
      </c>
      <c r="BE4" s="65">
        <v>15.30436561813266</v>
      </c>
      <c r="BF4" s="65">
        <v>3.598565181731439</v>
      </c>
      <c r="BG4" s="65">
        <v>25.516495316068461</v>
      </c>
      <c r="BH4" s="65">
        <v>20.500685126620748</v>
      </c>
      <c r="BI4" s="65">
        <v>22.007252782063851</v>
      </c>
      <c r="BJ4" s="65">
        <v>3.8968022111632346</v>
      </c>
      <c r="BK4" s="745"/>
      <c r="BL4" s="56">
        <v>33.751835709758446</v>
      </c>
      <c r="BM4" s="56">
        <v>48.741895251125463</v>
      </c>
      <c r="BN4" s="56">
        <v>52.917461060864397</v>
      </c>
      <c r="BO4" s="56">
        <v>125.81597944042439</v>
      </c>
      <c r="BP4" s="56">
        <v>103.91856974750645</v>
      </c>
      <c r="BQ4" s="56">
        <v>29.001160254522492</v>
      </c>
      <c r="BR4" s="56">
        <v>184.73159384658996</v>
      </c>
      <c r="BS4" s="56">
        <v>47.052994311951323</v>
      </c>
      <c r="BT4" s="56">
        <v>22.238863187867047</v>
      </c>
      <c r="BU4" s="56">
        <v>50.735570489996725</v>
      </c>
      <c r="BV4" s="56">
        <v>67.333658104105993</v>
      </c>
      <c r="BW4" s="56">
        <v>51.173997074275</v>
      </c>
      <c r="BX4" s="56">
        <v>92.186971842884248</v>
      </c>
      <c r="BY4" s="56">
        <v>42.430932931415121</v>
      </c>
      <c r="BZ4" s="56">
        <v>41.772253746142624</v>
      </c>
      <c r="CA4" s="56">
        <v>51.517565719266017</v>
      </c>
      <c r="CB4" s="56">
        <v>39.879131180035564</v>
      </c>
      <c r="CC4" s="56">
        <v>62.657976792689581</v>
      </c>
      <c r="CD4" s="56">
        <v>53.663634532250079</v>
      </c>
      <c r="CE4" s="56">
        <v>139.28711689098884</v>
      </c>
      <c r="CF4" s="56">
        <v>28.448319223686116</v>
      </c>
      <c r="CG4" s="56">
        <v>61.588855444322569</v>
      </c>
      <c r="CH4" s="56">
        <v>39.885818088331526</v>
      </c>
      <c r="CI4" s="56">
        <v>41.310657411737516</v>
      </c>
      <c r="CJ4" s="56">
        <v>21.267312964757</v>
      </c>
      <c r="CK4" s="53">
        <v>13.304880286802787</v>
      </c>
      <c r="CL4" s="56">
        <v>45.347218453414449</v>
      </c>
      <c r="CM4" s="56">
        <v>55.686302211784657</v>
      </c>
      <c r="CN4" s="56">
        <v>20.983633760592248</v>
      </c>
      <c r="CO4" s="56">
        <v>4.774960512033303</v>
      </c>
      <c r="CP4" s="749"/>
      <c r="CQ4" s="66">
        <v>42.480588532959928</v>
      </c>
      <c r="CR4" s="66">
        <v>60.35905164277208</v>
      </c>
      <c r="CS4" s="66">
        <v>66.205104059382194</v>
      </c>
      <c r="CT4" s="66">
        <v>177.84654715352747</v>
      </c>
      <c r="CU4" s="66">
        <v>111.96205411165741</v>
      </c>
      <c r="CV4" s="66">
        <v>41.970280565511217</v>
      </c>
      <c r="CW4" s="66">
        <v>228.32467889957178</v>
      </c>
      <c r="CX4" s="66">
        <v>59.108813538045503</v>
      </c>
      <c r="CY4" s="66">
        <v>38.891470502874157</v>
      </c>
      <c r="CZ4" s="66">
        <v>67.135128577208476</v>
      </c>
      <c r="DA4" s="66">
        <v>70.008493351359903</v>
      </c>
      <c r="DB4" s="66">
        <v>63.129304212971284</v>
      </c>
      <c r="DC4" s="66">
        <v>98.577110244199019</v>
      </c>
      <c r="DD4" s="66">
        <v>53.453920585398599</v>
      </c>
      <c r="DE4" s="66">
        <v>51.399444882418422</v>
      </c>
      <c r="DF4" s="66">
        <v>63.453864002392024</v>
      </c>
      <c r="DG4" s="66">
        <v>51.376448625057542</v>
      </c>
      <c r="DH4" s="66">
        <v>81.747231184365631</v>
      </c>
      <c r="DI4" s="66">
        <v>77.94342029764104</v>
      </c>
      <c r="DJ4" s="66">
        <v>173.13322827298333</v>
      </c>
      <c r="DK4" s="66">
        <v>35.145615957754821</v>
      </c>
      <c r="DL4" s="66">
        <v>75.896558563132999</v>
      </c>
      <c r="DM4" s="66">
        <v>48.580607839967243</v>
      </c>
      <c r="DN4" s="66">
        <v>50.490119340642494</v>
      </c>
      <c r="DO4" s="66">
        <v>24.655562377145063</v>
      </c>
      <c r="DP4" s="66">
        <v>15.092890098384629</v>
      </c>
      <c r="DQ4" s="66">
        <v>53.814450937180382</v>
      </c>
      <c r="DR4" s="66">
        <v>68.013714384616804</v>
      </c>
      <c r="DS4" s="66">
        <v>22.763019656111787</v>
      </c>
      <c r="DT4" s="66">
        <v>8.4658948356251695</v>
      </c>
      <c r="DU4" s="750"/>
      <c r="DV4" s="56">
        <v>35.256289137851759</v>
      </c>
      <c r="DW4" s="56">
        <v>50.511802036619507</v>
      </c>
      <c r="DX4" s="56">
        <v>66.06381307719262</v>
      </c>
      <c r="DY4" s="56">
        <v>156.04472111874901</v>
      </c>
      <c r="DZ4" s="56">
        <v>83.766007005821862</v>
      </c>
      <c r="EA4" s="56">
        <v>38.179818122704361</v>
      </c>
      <c r="EB4" s="56">
        <v>210.86902468245967</v>
      </c>
      <c r="EC4" s="56">
        <v>56.770665517618546</v>
      </c>
      <c r="ED4" s="56">
        <v>19.341731316815167</v>
      </c>
      <c r="EE4" s="56">
        <v>69.074517196324166</v>
      </c>
      <c r="EF4" s="56">
        <v>75.971734839731994</v>
      </c>
      <c r="EG4" s="56">
        <v>57.548516530201866</v>
      </c>
      <c r="EH4" s="56">
        <v>102.75880139398701</v>
      </c>
      <c r="EI4" s="56">
        <v>48.854781869327851</v>
      </c>
      <c r="EJ4" s="56">
        <v>46.040232579676569</v>
      </c>
      <c r="EK4" s="56">
        <v>57.232147974924459</v>
      </c>
      <c r="EL4" s="56">
        <v>41.392546148383794</v>
      </c>
      <c r="EM4" s="56">
        <v>89.763951611812772</v>
      </c>
      <c r="EN4" s="56">
        <v>73.53992818764155</v>
      </c>
      <c r="EO4" s="56">
        <v>165.91482305405532</v>
      </c>
      <c r="EP4" s="56">
        <v>31.802782455076585</v>
      </c>
      <c r="EQ4" s="56">
        <v>68.689420434945831</v>
      </c>
      <c r="ER4" s="56">
        <v>40.433817508616336</v>
      </c>
      <c r="ES4" s="56">
        <v>43.113017143667399</v>
      </c>
      <c r="ET4" s="56">
        <v>22.460194127520641</v>
      </c>
      <c r="EU4" s="56">
        <v>9.026499077476922</v>
      </c>
      <c r="EV4" s="56">
        <v>45.566382924674386</v>
      </c>
      <c r="EW4" s="56">
        <v>57.791139681485852</v>
      </c>
      <c r="EX4" s="56">
        <v>18.094830081780678</v>
      </c>
      <c r="EY4" s="56">
        <v>2.6277401729353018</v>
      </c>
      <c r="EZ4" s="725"/>
      <c r="FA4" s="56">
        <v>28.993988888167948</v>
      </c>
      <c r="FB4" s="56">
        <v>41.173121571011464</v>
      </c>
      <c r="FC4" s="56">
        <v>51.541044572631776</v>
      </c>
      <c r="FD4" s="56">
        <v>106.95068712365178</v>
      </c>
      <c r="FE4" s="56">
        <v>70.866381816461796</v>
      </c>
      <c r="FF4" s="56">
        <v>26.600127959185983</v>
      </c>
      <c r="FG4" s="56">
        <v>173.23945066983995</v>
      </c>
      <c r="FH4" s="56">
        <v>39.046872770168243</v>
      </c>
      <c r="FI4" s="56">
        <v>16.447004910017313</v>
      </c>
      <c r="FJ4" s="56">
        <v>44.355289779737689</v>
      </c>
      <c r="FK4" s="56">
        <v>43.233631260870844</v>
      </c>
      <c r="FL4" s="56">
        <v>47.695335421899749</v>
      </c>
      <c r="FM4" s="56">
        <v>80.357984795324853</v>
      </c>
      <c r="FN4" s="56">
        <v>38.615624816884754</v>
      </c>
      <c r="FO4" s="56">
        <v>38.615376671121403</v>
      </c>
      <c r="FP4" s="56">
        <v>47.777576891733474</v>
      </c>
      <c r="FQ4" s="56">
        <v>36.390665023044221</v>
      </c>
      <c r="FR4" s="56">
        <v>54.382102970559544</v>
      </c>
      <c r="FS4" s="56">
        <v>52.833882208173151</v>
      </c>
      <c r="FT4" s="56">
        <v>132.9661493687118</v>
      </c>
      <c r="FU4" s="56">
        <v>25.535442491308519</v>
      </c>
      <c r="FV4" s="56">
        <v>57.208793307751733</v>
      </c>
      <c r="FW4" s="56">
        <v>35.676283602223322</v>
      </c>
      <c r="FX4" s="56">
        <v>37.369324156035439</v>
      </c>
      <c r="FY4" s="56">
        <v>20.784119297024628</v>
      </c>
      <c r="FZ4" s="56">
        <v>3.3711108579930755</v>
      </c>
      <c r="GA4" s="56">
        <v>34.404631222217631</v>
      </c>
      <c r="GB4" s="56">
        <v>50.264088472930254</v>
      </c>
      <c r="GC4" s="56">
        <v>15.95834694696266</v>
      </c>
      <c r="GD4" s="56">
        <v>3.9097262670977355</v>
      </c>
      <c r="GE4" s="746"/>
      <c r="GF4" s="67">
        <v>35.820289597834183</v>
      </c>
      <c r="GG4" s="67">
        <v>51.05932824071246</v>
      </c>
      <c r="GH4" s="67">
        <v>62.61768325291478</v>
      </c>
      <c r="GI4" s="67">
        <v>138.26188471368636</v>
      </c>
      <c r="GJ4" s="67">
        <v>100.9438488563102</v>
      </c>
      <c r="GK4" s="67">
        <v>32.413331985949611</v>
      </c>
      <c r="GL4" s="67">
        <v>175.78434581000943</v>
      </c>
      <c r="GM4" s="67">
        <v>27.847898183827166</v>
      </c>
      <c r="GN4" s="67">
        <v>21.165228887177051</v>
      </c>
      <c r="GO4" s="67">
        <v>56.717637787137683</v>
      </c>
      <c r="GP4" s="67">
        <v>80.331734981454417</v>
      </c>
      <c r="GQ4" s="67">
        <v>57.125788453938846</v>
      </c>
      <c r="GR4" s="67">
        <v>101.45523862159871</v>
      </c>
      <c r="GS4" s="67">
        <v>64.224298008687811</v>
      </c>
      <c r="GT4" s="67">
        <v>46.124512419319707</v>
      </c>
      <c r="GU4" s="67">
        <v>57.129200846439147</v>
      </c>
      <c r="GV4" s="67">
        <v>42.426170345746492</v>
      </c>
      <c r="GW4" s="67">
        <v>101.78837627169412</v>
      </c>
      <c r="GX4" s="67">
        <v>93.98720230560339</v>
      </c>
      <c r="GY4" s="67">
        <v>160.50605069417938</v>
      </c>
      <c r="GZ4" s="67">
        <v>33.610082289585911</v>
      </c>
      <c r="HA4" s="67">
        <v>68.442937697750381</v>
      </c>
      <c r="HB4" s="67">
        <v>42.133486329182539</v>
      </c>
      <c r="HC4" s="67">
        <v>44.306597447602549</v>
      </c>
      <c r="HD4" s="67">
        <v>27.678100529983045</v>
      </c>
      <c r="HE4" s="67">
        <v>8.3899307778629719</v>
      </c>
      <c r="HF4" s="67">
        <v>52.946125778850167</v>
      </c>
      <c r="HG4" s="67">
        <v>59.549254770930638</v>
      </c>
      <c r="HH4" s="67">
        <v>23.478306152737211</v>
      </c>
      <c r="HI4" s="67">
        <v>4.7073829734905921</v>
      </c>
      <c r="HJ4" s="747"/>
      <c r="HK4" s="67">
        <v>25.546492232844805</v>
      </c>
      <c r="HL4" s="67">
        <v>35.751587619543749</v>
      </c>
      <c r="HM4" s="67">
        <v>38.355759107850098</v>
      </c>
      <c r="HN4" s="67">
        <v>96.367139721713912</v>
      </c>
      <c r="HO4" s="67">
        <v>52.375963608092796</v>
      </c>
      <c r="HP4" s="67">
        <v>33.654077345666892</v>
      </c>
      <c r="HQ4" s="67">
        <v>143.83516991554291</v>
      </c>
      <c r="HR4" s="67">
        <v>37.823430059116767</v>
      </c>
      <c r="HS4" s="67">
        <v>20.153815513466423</v>
      </c>
      <c r="HT4" s="67">
        <v>37.590874212236251</v>
      </c>
      <c r="HU4" s="67">
        <v>37.079772877035481</v>
      </c>
      <c r="HV4" s="67">
        <v>40.286293739676729</v>
      </c>
      <c r="HW4" s="67">
        <v>69.607036864172443</v>
      </c>
      <c r="HX4" s="67">
        <v>29.643797566112969</v>
      </c>
      <c r="HY4" s="67">
        <v>32.954052300766037</v>
      </c>
      <c r="HZ4" s="67">
        <v>40.566982095278213</v>
      </c>
      <c r="IA4" s="67">
        <v>30.478904864550774</v>
      </c>
      <c r="IB4" s="67">
        <v>44.638981026175323</v>
      </c>
      <c r="IC4" s="67">
        <v>40.287394658201634</v>
      </c>
      <c r="ID4" s="67">
        <v>104.4819113497951</v>
      </c>
      <c r="IE4" s="67">
        <v>19.308174000415846</v>
      </c>
      <c r="IF4" s="67">
        <v>48.753922063788785</v>
      </c>
      <c r="IG4" s="67">
        <v>33.254913557685207</v>
      </c>
      <c r="IH4" s="67">
        <v>33.719463012878393</v>
      </c>
      <c r="II4" s="67">
        <v>13.486516774880265</v>
      </c>
      <c r="IJ4" s="67">
        <v>12.843332353203559</v>
      </c>
      <c r="IK4" s="67">
        <v>27.786254575501889</v>
      </c>
      <c r="IL4" s="67">
        <v>46.253174840352123</v>
      </c>
      <c r="IM4" s="67">
        <v>16.245843621014977</v>
      </c>
      <c r="IN4" s="67">
        <v>6.6350960715859895</v>
      </c>
      <c r="IO4" s="743"/>
      <c r="IP4" s="67">
        <v>9.7652703873184219</v>
      </c>
      <c r="IQ4" s="67">
        <v>13.834362884494048</v>
      </c>
      <c r="IR4" s="67">
        <v>14.584307944921171</v>
      </c>
      <c r="IS4" s="67">
        <v>35.96858649723157</v>
      </c>
      <c r="IT4" s="67">
        <v>20.192215085912864</v>
      </c>
      <c r="IU4" s="67">
        <v>12.812568456254334</v>
      </c>
      <c r="IV4" s="67">
        <v>54.426426893029543</v>
      </c>
      <c r="IW4" s="67">
        <v>14.978846630779682</v>
      </c>
      <c r="IX4" s="67">
        <v>7.6865039972648699</v>
      </c>
      <c r="IY4" s="67">
        <v>14.468444089515586</v>
      </c>
      <c r="IZ4" s="67">
        <v>14.207220219401387</v>
      </c>
      <c r="JA4" s="67">
        <v>15.231337161914201</v>
      </c>
      <c r="JB4" s="67">
        <v>26.320619808670113</v>
      </c>
      <c r="JC4" s="67">
        <v>11.324614393493915</v>
      </c>
      <c r="JD4" s="67">
        <v>12.598777411245015</v>
      </c>
      <c r="JE4" s="67">
        <v>15.457973145619851</v>
      </c>
      <c r="JF4" s="67">
        <v>11.73480957063901</v>
      </c>
      <c r="JG4" s="67">
        <v>16.754786644651844</v>
      </c>
      <c r="JH4" s="67">
        <v>16.703193231448061</v>
      </c>
      <c r="JI4" s="67">
        <v>39.695764198979958</v>
      </c>
      <c r="JJ4" s="67">
        <v>7.295104953840152</v>
      </c>
      <c r="JK4" s="67">
        <v>18.432091515247926</v>
      </c>
      <c r="JL4" s="67">
        <v>12.656891299582906</v>
      </c>
      <c r="JM4" s="67">
        <v>12.889542777304563</v>
      </c>
      <c r="JN4" s="67">
        <v>5.1890693243945041</v>
      </c>
      <c r="JO4" s="67">
        <v>4.8581234644373961</v>
      </c>
      <c r="JP4" s="67">
        <v>12.835764928760279</v>
      </c>
      <c r="JQ4" s="67">
        <v>17.432817265136261</v>
      </c>
      <c r="JR4" s="67">
        <v>6.2775322986996533</v>
      </c>
      <c r="JS4" s="67">
        <v>2.642126994138021</v>
      </c>
      <c r="JT4" s="724"/>
      <c r="JU4" s="56">
        <v>45.238382815598278</v>
      </c>
      <c r="JV4" s="56">
        <v>64.529737855644058</v>
      </c>
      <c r="JW4" s="56">
        <v>60.883263925190846</v>
      </c>
      <c r="JX4" s="56">
        <v>110.06582068317505</v>
      </c>
      <c r="JY4" s="56">
        <v>85.701828999160924</v>
      </c>
      <c r="JZ4" s="56">
        <v>37.374197270974122</v>
      </c>
      <c r="KA4" s="56">
        <v>235.51493372197803</v>
      </c>
      <c r="KB4" s="56">
        <v>61.451518810781891</v>
      </c>
      <c r="KC4" s="56">
        <v>38.729691104421704</v>
      </c>
      <c r="KD4" s="56">
        <v>57.534974527079207</v>
      </c>
      <c r="KE4" s="56">
        <v>46.570777327489914</v>
      </c>
      <c r="KF4" s="56">
        <v>66.251037105710495</v>
      </c>
      <c r="KG4" s="56">
        <v>111.79431374287223</v>
      </c>
      <c r="KH4" s="56">
        <v>76.050769072078268</v>
      </c>
      <c r="KI4" s="56">
        <v>55.167858837886975</v>
      </c>
      <c r="KJ4" s="56">
        <v>67.51318744992048</v>
      </c>
      <c r="KK4" s="56">
        <v>55.63502476597332</v>
      </c>
      <c r="KL4" s="56">
        <v>65.52725973063481</v>
      </c>
      <c r="KM4" s="56">
        <v>63.982691761956943</v>
      </c>
      <c r="KN4" s="56">
        <v>169.52805290851421</v>
      </c>
      <c r="KO4" s="56">
        <v>34.338146987415797</v>
      </c>
      <c r="KP4" s="56">
        <v>80.398793212345069</v>
      </c>
      <c r="KQ4" s="56">
        <v>56.779812589163633</v>
      </c>
      <c r="KR4" s="56">
        <v>57.371531191695702</v>
      </c>
      <c r="KS4" s="56">
        <v>32.270164063570931</v>
      </c>
      <c r="KT4" s="56">
        <v>16.426900844180512</v>
      </c>
      <c r="KU4" s="56">
        <v>69.926650318079481</v>
      </c>
      <c r="KV4" s="56">
        <v>77.713248940797456</v>
      </c>
      <c r="KW4" s="56">
        <v>36.741283015464631</v>
      </c>
      <c r="KX4" s="56">
        <v>8.3384314739819594</v>
      </c>
      <c r="KY4" s="725"/>
      <c r="KZ4" s="56">
        <v>46.517434738883736</v>
      </c>
      <c r="LA4" s="56">
        <v>64.44356186571126</v>
      </c>
      <c r="LB4" s="56">
        <v>52.119472011707465</v>
      </c>
      <c r="LC4" s="56">
        <v>86.283876159490546</v>
      </c>
      <c r="LD4" s="56">
        <v>76.47992806504233</v>
      </c>
      <c r="LE4" s="56">
        <v>40.534787482734565</v>
      </c>
      <c r="LF4" s="56">
        <v>216.69478401991694</v>
      </c>
      <c r="LG4" s="56">
        <v>75.329860011434647</v>
      </c>
      <c r="LH4" s="56">
        <v>52.528964091135833</v>
      </c>
      <c r="LI4" s="56">
        <v>56.98974092522662</v>
      </c>
      <c r="LJ4" s="56">
        <v>37.670431154520536</v>
      </c>
      <c r="LK4" s="56">
        <v>61.552269375489352</v>
      </c>
      <c r="LL4" s="56">
        <v>110.67931288708101</v>
      </c>
      <c r="LM4" s="56">
        <v>43.867167860168401</v>
      </c>
      <c r="LN4" s="56">
        <v>51.889350335517562</v>
      </c>
      <c r="LO4" s="56">
        <v>63.201609038205774</v>
      </c>
      <c r="LP4" s="56">
        <v>57.750039790765527</v>
      </c>
      <c r="LQ4" s="56">
        <v>56.723201956897363</v>
      </c>
      <c r="LR4" s="56">
        <v>59.279154082361856</v>
      </c>
      <c r="LS4" s="56">
        <v>151.2146705999651</v>
      </c>
      <c r="LT4" s="56">
        <v>31.430670950920501</v>
      </c>
      <c r="LU4" s="56">
        <v>75.084171574437818</v>
      </c>
      <c r="LV4" s="56">
        <v>55.750597791926388</v>
      </c>
      <c r="LW4" s="56">
        <v>55.570081227370501</v>
      </c>
      <c r="LX4" s="56">
        <v>31.390915952404846</v>
      </c>
      <c r="LY4" s="56">
        <v>21.307372741812674</v>
      </c>
      <c r="LZ4" s="56">
        <v>44.486393418807069</v>
      </c>
      <c r="MA4" s="56">
        <v>75.478834079148541</v>
      </c>
      <c r="MB4" s="56">
        <v>27.319905975792935</v>
      </c>
      <c r="MC4" s="56">
        <v>10.312788066846295</v>
      </c>
      <c r="MD4" s="727"/>
      <c r="ME4" s="68">
        <v>57.468851813067104</v>
      </c>
      <c r="MF4" s="68">
        <v>5.891706222985408</v>
      </c>
      <c r="MG4" s="68">
        <v>17.218271543537501</v>
      </c>
      <c r="MH4" s="68">
        <v>21.030311792509185</v>
      </c>
      <c r="MI4" s="68">
        <v>88.828283714861996</v>
      </c>
      <c r="MJ4" s="68">
        <v>18.834504315175256</v>
      </c>
      <c r="MK4" s="68">
        <v>56.50565652629323</v>
      </c>
      <c r="ML4" s="68">
        <v>28.255602756465834</v>
      </c>
      <c r="MM4" s="68">
        <v>8.131376426057642</v>
      </c>
      <c r="MN4" s="68">
        <v>15.396913377933155</v>
      </c>
      <c r="MO4" s="68">
        <v>22.903260881501595</v>
      </c>
      <c r="MP4" s="68">
        <v>23.585026179501412</v>
      </c>
      <c r="MQ4" s="68">
        <v>31.709287430200689</v>
      </c>
      <c r="MR4" s="68">
        <v>53.914839114239179</v>
      </c>
      <c r="MS4" s="729"/>
      <c r="MT4" s="69">
        <v>145.02871211703416</v>
      </c>
      <c r="MU4" s="69">
        <v>28.210809345867723</v>
      </c>
      <c r="MV4" s="69">
        <v>34.641731795978863</v>
      </c>
      <c r="MW4" s="69">
        <v>61.840902290033029</v>
      </c>
      <c r="MX4" s="69">
        <v>124.91599181809309</v>
      </c>
      <c r="MY4" s="69">
        <v>64.127598582293544</v>
      </c>
      <c r="MZ4" s="69">
        <v>84.920740564797484</v>
      </c>
      <c r="NA4" s="69">
        <v>98.787323510342176</v>
      </c>
      <c r="NB4" s="69">
        <v>65.04857915871257</v>
      </c>
      <c r="NC4" s="69">
        <v>34.790823706038758</v>
      </c>
      <c r="ND4" s="69">
        <v>68.256019784155527</v>
      </c>
      <c r="NE4" s="69">
        <v>94.851060708328035</v>
      </c>
      <c r="NF4" s="69">
        <v>56.611420096633125</v>
      </c>
      <c r="NG4" s="69">
        <v>48.542458799430896</v>
      </c>
      <c r="NH4" s="731"/>
      <c r="NI4" s="70">
        <v>221.98085701831425</v>
      </c>
      <c r="NJ4" s="70">
        <v>43.153166963856698</v>
      </c>
      <c r="NK4" s="70">
        <v>52.898929914624127</v>
      </c>
      <c r="NL4" s="70">
        <v>94.60803171254625</v>
      </c>
      <c r="NM4" s="70">
        <v>191.11291790016398</v>
      </c>
      <c r="NN4" s="70">
        <v>98.105051564609482</v>
      </c>
      <c r="NO4" s="70">
        <v>97.575324790587118</v>
      </c>
      <c r="NP4" s="70">
        <v>151.13587132706652</v>
      </c>
      <c r="NQ4" s="70">
        <v>99.516053847953131</v>
      </c>
      <c r="NR4" s="70">
        <v>65.385266890909762</v>
      </c>
      <c r="NS4" s="70">
        <v>104.42333488173431</v>
      </c>
      <c r="NT4" s="70">
        <v>145.11523009973592</v>
      </c>
      <c r="NU4" s="70">
        <v>86.608784785397731</v>
      </c>
      <c r="NV4" s="70">
        <v>78.141875830121165</v>
      </c>
      <c r="NW4" s="733"/>
      <c r="NX4" s="71">
        <v>224.77816953404303</v>
      </c>
      <c r="NY4" s="71">
        <v>35.822842456189889</v>
      </c>
      <c r="NZ4" s="71">
        <v>45.720841117027241</v>
      </c>
      <c r="OA4" s="71">
        <v>92.925227311899874</v>
      </c>
      <c r="OB4" s="71">
        <v>231.81012244335264</v>
      </c>
      <c r="OC4" s="71">
        <v>81.43674620688256</v>
      </c>
      <c r="OD4" s="71">
        <v>117.18229569708178</v>
      </c>
      <c r="OE4" s="71">
        <v>125.45534788293634</v>
      </c>
      <c r="OF4" s="71">
        <v>82.607383079870516</v>
      </c>
      <c r="OG4" s="71">
        <v>58.776617826408533</v>
      </c>
      <c r="OH4" s="71">
        <v>86.847106067032072</v>
      </c>
      <c r="OI4" s="71">
        <v>144.68337610267048</v>
      </c>
      <c r="OJ4" s="71">
        <v>71.893016990869441</v>
      </c>
      <c r="OK4" s="71">
        <v>83.402598125982337</v>
      </c>
      <c r="OL4" s="719"/>
      <c r="OM4" s="72">
        <v>100.23166706644774</v>
      </c>
      <c r="ON4" s="72">
        <v>18.223547374184289</v>
      </c>
      <c r="OO4" s="72">
        <v>25.005252593264487</v>
      </c>
      <c r="OP4" s="72">
        <v>46.385125011167951</v>
      </c>
      <c r="OQ4" s="72">
        <v>80.661340583417768</v>
      </c>
      <c r="OR4" s="72">
        <v>41.414318627546237</v>
      </c>
      <c r="OS4" s="72">
        <v>63.694962174298844</v>
      </c>
      <c r="OT4" s="72">
        <v>63.791304605759407</v>
      </c>
      <c r="OU4" s="72">
        <v>42.007135196768218</v>
      </c>
      <c r="OV4" s="72">
        <v>24.049401683933286</v>
      </c>
      <c r="OW4" s="72">
        <v>44.078147250234288</v>
      </c>
      <c r="OX4" s="72">
        <v>61.248056400559392</v>
      </c>
      <c r="OY4" s="72">
        <v>42.462045099082751</v>
      </c>
      <c r="OZ4" s="72">
        <v>47.666537257762315</v>
      </c>
      <c r="PA4" s="736"/>
      <c r="PB4" s="73">
        <v>195.59593083778711</v>
      </c>
      <c r="PC4" s="73">
        <v>34.713180264133605</v>
      </c>
      <c r="PD4" s="73">
        <v>30.744895040275008</v>
      </c>
      <c r="PE4" s="73">
        <v>97.162244328709463</v>
      </c>
      <c r="PF4" s="73">
        <v>263.5582585136334</v>
      </c>
      <c r="PG4" s="73">
        <v>78.913826199106595</v>
      </c>
      <c r="PH4" s="73">
        <v>119.72782011479462</v>
      </c>
      <c r="PI4" s="73">
        <v>121.56853688192817</v>
      </c>
      <c r="PJ4" s="73">
        <v>80.048140670091499</v>
      </c>
      <c r="PK4" s="73">
        <v>44.873838231829048</v>
      </c>
      <c r="PL4" s="73">
        <v>88.044176331434656</v>
      </c>
      <c r="PM4" s="73">
        <v>179.35270645387388</v>
      </c>
      <c r="PN4" s="73">
        <v>71.544136127012791</v>
      </c>
      <c r="PO4" s="73">
        <v>72.683898036903656</v>
      </c>
      <c r="PP4" s="738"/>
      <c r="PQ4" s="70">
        <v>63.806236153509118</v>
      </c>
      <c r="PR4" s="70">
        <v>14.660245191724556</v>
      </c>
      <c r="PS4" s="70">
        <v>22.032022083218433</v>
      </c>
      <c r="PT4" s="70">
        <v>32.148716447107695</v>
      </c>
      <c r="PU4" s="70">
        <v>64.947762211019395</v>
      </c>
      <c r="PV4" s="70">
        <v>33.336172292454783</v>
      </c>
      <c r="PW4" s="70">
        <v>44.150312224689529</v>
      </c>
      <c r="PX4" s="70">
        <v>51.360670543649753</v>
      </c>
      <c r="PY4" s="70">
        <v>33.816985072999252</v>
      </c>
      <c r="PZ4" s="70">
        <v>18.082525467575472</v>
      </c>
      <c r="QA4" s="70">
        <v>35.484751027404421</v>
      </c>
      <c r="QB4" s="70">
        <v>42.678107120746944</v>
      </c>
      <c r="QC4" s="70">
        <v>29.43124739564108</v>
      </c>
      <c r="QD4" s="70">
        <v>21.213549848260687</v>
      </c>
      <c r="QE4" s="740"/>
      <c r="QF4" s="74">
        <v>216.08651299178698</v>
      </c>
      <c r="QG4" s="74">
        <v>57.687058799524046</v>
      </c>
      <c r="QH4" s="74">
        <v>36.289654276250211</v>
      </c>
      <c r="QI4" s="74">
        <v>92.137377729801258</v>
      </c>
      <c r="QJ4" s="74">
        <v>186.11926061198506</v>
      </c>
      <c r="QK4" s="74">
        <v>95.543496751120273</v>
      </c>
      <c r="QL4" s="74">
        <v>126.52638874685731</v>
      </c>
      <c r="QM4" s="74">
        <v>202.07779151762162</v>
      </c>
      <c r="QN4" s="74">
        <v>133.0548217796163</v>
      </c>
      <c r="QO4" s="74">
        <v>51.83266293447943</v>
      </c>
      <c r="QP4" s="74">
        <v>139.61645035948484</v>
      </c>
      <c r="QQ4" s="74">
        <v>141.32359210867796</v>
      </c>
      <c r="QR4" s="74">
        <v>84.346660970089417</v>
      </c>
      <c r="QS4" s="74">
        <v>74.747984863006181</v>
      </c>
      <c r="QT4" s="742"/>
      <c r="QU4" s="69">
        <v>268.27626443560882</v>
      </c>
      <c r="QV4" s="69">
        <v>52.163854472666912</v>
      </c>
      <c r="QW4" s="69">
        <v>30.747359339088458</v>
      </c>
      <c r="QX4" s="69">
        <v>114.38182103585314</v>
      </c>
      <c r="QY4" s="69">
        <v>231.07073445805838</v>
      </c>
      <c r="QZ4" s="69">
        <v>118.60767465751435</v>
      </c>
      <c r="RA4" s="69">
        <v>122.27681939237318</v>
      </c>
      <c r="RB4" s="69">
        <v>182.73218461808878</v>
      </c>
      <c r="RC4" s="69">
        <v>120.31679465669194</v>
      </c>
      <c r="RD4" s="69">
        <v>64.338757077149452</v>
      </c>
      <c r="RE4" s="69">
        <v>126.25027213548768</v>
      </c>
      <c r="RF4" s="69">
        <v>175.45523380283393</v>
      </c>
      <c r="RG4" s="69">
        <v>104.71247005321446</v>
      </c>
      <c r="RH4" s="69">
        <v>89.779569744982467</v>
      </c>
      <c r="RI4" s="723"/>
      <c r="RJ4" s="75">
        <v>185.58233651094721</v>
      </c>
      <c r="RK4" s="75">
        <v>36.031756701099852</v>
      </c>
      <c r="RL4" s="75">
        <v>46.45097850890744</v>
      </c>
      <c r="RM4" s="75">
        <v>79.091298554371335</v>
      </c>
      <c r="RN4" s="75">
        <v>236.03445023010934</v>
      </c>
      <c r="RO4" s="75">
        <v>82.016015728913885</v>
      </c>
      <c r="RP4" s="75">
        <v>108.67742920381184</v>
      </c>
      <c r="RQ4" s="75">
        <v>126.39594568620399</v>
      </c>
      <c r="RR4" s="75">
        <v>83.133688878978759</v>
      </c>
      <c r="RS4" s="75">
        <v>44.480503559810714</v>
      </c>
      <c r="RT4" s="75">
        <v>87.318694273519299</v>
      </c>
      <c r="RU4" s="75">
        <v>121.34330111789809</v>
      </c>
      <c r="RV4" s="75">
        <v>72.414940595188952</v>
      </c>
      <c r="RW4" s="75">
        <v>76.993958834844477</v>
      </c>
      <c r="RX4" s="719"/>
      <c r="RY4" s="76">
        <v>134.18953697156655</v>
      </c>
      <c r="RZ4" s="76">
        <v>144.40392573397224</v>
      </c>
      <c r="SA4" s="76">
        <v>148.32878443617935</v>
      </c>
      <c r="SB4" s="76">
        <v>89.640610708770851</v>
      </c>
      <c r="SC4" s="76">
        <v>169.86308286733737</v>
      </c>
      <c r="SD4" s="76">
        <v>196.91232031706417</v>
      </c>
      <c r="SE4" s="721"/>
      <c r="SF4" s="76">
        <v>252.27632950654478</v>
      </c>
      <c r="SG4" s="76">
        <v>271.47938037986745</v>
      </c>
      <c r="SH4" s="76">
        <v>278.85811474001741</v>
      </c>
      <c r="SI4" s="76">
        <v>168.52434813248928</v>
      </c>
      <c r="SJ4" s="76">
        <v>319.34259579059437</v>
      </c>
      <c r="SK4" s="76">
        <v>370.19516219608079</v>
      </c>
      <c r="SL4" s="721"/>
      <c r="SM4" s="76">
        <v>207.96395306367282</v>
      </c>
      <c r="SN4" s="76">
        <v>223.79398506988778</v>
      </c>
      <c r="SO4" s="76">
        <v>229.87664359415339</v>
      </c>
      <c r="SP4" s="76">
        <v>138.92302022018211</v>
      </c>
      <c r="SQ4" s="76">
        <v>263.25001926311779</v>
      </c>
      <c r="SR4" s="76">
        <v>305.17032448479137</v>
      </c>
      <c r="SS4" s="721"/>
      <c r="ST4" s="76">
        <v>92.720401861242536</v>
      </c>
      <c r="SU4" s="76">
        <v>99.778196769782213</v>
      </c>
      <c r="SV4" s="76">
        <v>102.49014051987024</v>
      </c>
      <c r="SW4" s="76">
        <v>61.938610383353272</v>
      </c>
      <c r="SX4" s="76">
        <v>117.36960764821995</v>
      </c>
      <c r="SY4" s="76">
        <v>136.05970989449486</v>
      </c>
      <c r="SZ4" s="721"/>
      <c r="TA4" s="76">
        <v>180.96017188448877</v>
      </c>
      <c r="TB4" s="76">
        <v>194.73469997255867</v>
      </c>
      <c r="TC4" s="76">
        <v>200.02753517717102</v>
      </c>
      <c r="TD4" s="76">
        <v>120.88409191788836</v>
      </c>
      <c r="TE4" s="76">
        <v>229.06743227689745</v>
      </c>
      <c r="TF4" s="76">
        <v>265.54445402326576</v>
      </c>
      <c r="TG4" s="721"/>
      <c r="TH4" s="76">
        <v>59.034928611623236</v>
      </c>
      <c r="TI4" s="76">
        <v>63.528615116613281</v>
      </c>
      <c r="TJ4" s="76">
        <v>65.255305278340245</v>
      </c>
      <c r="TK4" s="76">
        <v>39.436212191535496</v>
      </c>
      <c r="TL4" s="76">
        <v>74.729037726304355</v>
      </c>
      <c r="TM4" s="76">
        <v>86.62899533761825</v>
      </c>
      <c r="TN4" s="721"/>
      <c r="TO4" s="76">
        <v>171.73797414290416</v>
      </c>
      <c r="TP4" s="76">
        <v>184.81051670287505</v>
      </c>
      <c r="TQ4" s="76">
        <v>189.83361535517201</v>
      </c>
      <c r="TR4" s="76">
        <v>114.72352637537593</v>
      </c>
      <c r="TS4" s="76">
        <v>217.39356429470362</v>
      </c>
      <c r="TT4" s="76">
        <v>252.01162280034384</v>
      </c>
      <c r="TU4" s="721"/>
      <c r="TV4" s="76">
        <v>199.91373552572409</v>
      </c>
      <c r="TW4" s="76">
        <v>215.13099209944019</v>
      </c>
      <c r="TX4" s="76">
        <v>220.97819287437977</v>
      </c>
      <c r="TY4" s="76">
        <v>133.54535492133618</v>
      </c>
      <c r="TZ4" s="76">
        <v>253.05969593680356</v>
      </c>
      <c r="UA4" s="76">
        <v>293.35727966602536</v>
      </c>
      <c r="UB4" s="721"/>
      <c r="UC4" s="76">
        <v>248.21504075341602</v>
      </c>
      <c r="UD4" s="76">
        <v>267.10894992212383</v>
      </c>
      <c r="UE4" s="76">
        <v>274.36889719302184</v>
      </c>
      <c r="UF4" s="76">
        <v>165.81134671441063</v>
      </c>
      <c r="UG4" s="76">
        <v>253.05969593680359</v>
      </c>
      <c r="UH4" s="76">
        <v>364.23554857862194</v>
      </c>
      <c r="UI4" s="721"/>
      <c r="UJ4" s="76">
        <v>63.132120232641697</v>
      </c>
      <c r="UK4" s="76">
        <v>69.502921015544459</v>
      </c>
      <c r="UL4" s="76">
        <v>61.169751388736991</v>
      </c>
      <c r="UM4" s="76">
        <v>38.345240279804358</v>
      </c>
      <c r="UN4" s="76">
        <v>60.181564645796371</v>
      </c>
      <c r="UO4" s="76">
        <v>48.652823056026385</v>
      </c>
      <c r="UP4" s="721"/>
      <c r="UQ4" s="76">
        <v>36.447529912700418</v>
      </c>
      <c r="UR4" s="76">
        <v>33.167949455948857</v>
      </c>
      <c r="US4" s="76">
        <v>60.701928531321265</v>
      </c>
      <c r="UT4" s="76">
        <v>41.422421699299541</v>
      </c>
      <c r="UU4" s="76">
        <v>45.936767934368568</v>
      </c>
      <c r="UV4" s="76">
        <v>60.233446292250413</v>
      </c>
      <c r="UW4" s="76">
        <v>37.326788064668335</v>
      </c>
      <c r="UX4" s="76">
        <v>32.549340868558744</v>
      </c>
      <c r="UY4" s="76">
        <v>34.255549138520969</v>
      </c>
      <c r="UZ4" s="76">
        <v>33.264407328512718</v>
      </c>
      <c r="VA4" s="76">
        <v>35.485791556122464</v>
      </c>
      <c r="VB4" s="76">
        <v>45.554921768771194</v>
      </c>
      <c r="VC4" s="76">
        <v>57.473007474783273</v>
      </c>
      <c r="VD4" s="76">
        <v>36.471557892328448</v>
      </c>
      <c r="VE4" s="76">
        <v>61.780459591241545</v>
      </c>
      <c r="VF4" s="718"/>
      <c r="VG4" s="76">
        <v>58.697313672910681</v>
      </c>
      <c r="VH4" s="76">
        <v>53.414672165134192</v>
      </c>
      <c r="VI4" s="76">
        <v>97.7658516340706</v>
      </c>
      <c r="VJ4" s="76">
        <v>66.710782002490504</v>
      </c>
      <c r="VK4" s="76">
        <v>73.982440248740261</v>
      </c>
      <c r="VL4" s="76">
        <v>97.011220874978989</v>
      </c>
      <c r="VM4" s="76">
        <v>60.113632498212993</v>
      </c>
      <c r="VN4" s="76">
        <v>52.418228289127264</v>
      </c>
      <c r="VO4" s="76">
        <v>55.166557449522941</v>
      </c>
      <c r="VP4" s="76">
        <v>53.570044371552633</v>
      </c>
      <c r="VQ4" s="76">
        <v>57.148209155577689</v>
      </c>
      <c r="VR4" s="76">
        <v>73.367370005370276</v>
      </c>
      <c r="VS4" s="76">
        <v>92.564782264729843</v>
      </c>
      <c r="VT4" s="76">
        <v>58.736063476754467</v>
      </c>
      <c r="VU4" s="76">
        <v>99.503137726258572</v>
      </c>
      <c r="VV4" s="718"/>
      <c r="VW4" s="76">
        <v>62.616575091615296</v>
      </c>
      <c r="VX4" s="76">
        <v>56.980474508235986</v>
      </c>
      <c r="VY4" s="76">
        <v>104.2994196930735</v>
      </c>
      <c r="VZ4" s="76">
        <v>71.166275121852735</v>
      </c>
      <c r="WA4" s="76">
        <v>78.924546722083164</v>
      </c>
      <c r="WB4" s="76">
        <v>103.49428615064424</v>
      </c>
      <c r="WC4" s="76">
        <v>64.127687129614188</v>
      </c>
      <c r="WD4" s="76">
        <v>55.917352269484248</v>
      </c>
      <c r="WE4" s="76">
        <v>58.849588620679562</v>
      </c>
      <c r="WF4" s="76">
        <v>57.146243327518341</v>
      </c>
      <c r="WG4" s="76">
        <v>60.963844281522078</v>
      </c>
      <c r="WH4" s="76">
        <v>78.268318872912204</v>
      </c>
      <c r="WI4" s="76">
        <v>98.750328524049095</v>
      </c>
      <c r="WJ4" s="76">
        <v>62.657951378186461</v>
      </c>
      <c r="WK4" s="76">
        <v>106.15296380024918</v>
      </c>
      <c r="WL4" s="718"/>
      <c r="WM4" s="76">
        <v>35.788858518146057</v>
      </c>
      <c r="WN4" s="76">
        <v>32.568204879728064</v>
      </c>
      <c r="WO4" s="76">
        <v>59.607574971154058</v>
      </c>
      <c r="WP4" s="76">
        <v>40.674387729994358</v>
      </c>
      <c r="WQ4" s="76">
        <v>45.107653734349995</v>
      </c>
      <c r="WR4" s="76">
        <v>59.147505304176256</v>
      </c>
      <c r="WS4" s="76">
        <v>36.652331356922886</v>
      </c>
      <c r="WT4" s="76">
        <v>31.960708174580123</v>
      </c>
      <c r="WU4" s="76">
        <v>33.636267914776305</v>
      </c>
      <c r="WV4" s="76">
        <v>32.662929957369798</v>
      </c>
      <c r="WW4" s="76">
        <v>34.844411436753461</v>
      </c>
      <c r="WX4" s="76">
        <v>44.732666853210468</v>
      </c>
      <c r="WY4" s="76">
        <v>56.436660878325817</v>
      </c>
      <c r="WZ4" s="76">
        <v>35.812470465599034</v>
      </c>
      <c r="XA4" s="76">
        <v>60.666735122839867</v>
      </c>
      <c r="XB4" s="718"/>
      <c r="XC4" s="76">
        <v>54.548365974438532</v>
      </c>
      <c r="XD4" s="76">
        <v>49.638857294804076</v>
      </c>
      <c r="XE4" s="76">
        <v>90.85743595069971</v>
      </c>
      <c r="XF4" s="76">
        <v>61.995832467502566</v>
      </c>
      <c r="XG4" s="76">
        <v>68.753891411596896</v>
      </c>
      <c r="XH4" s="76">
        <v>90.156103710779547</v>
      </c>
      <c r="XI4" s="76">
        <v>55.864654958376207</v>
      </c>
      <c r="XJ4" s="76">
        <v>48.71279355698038</v>
      </c>
      <c r="XK4" s="76">
        <v>51.267004299791978</v>
      </c>
      <c r="XL4" s="76">
        <v>49.783255241620459</v>
      </c>
      <c r="XM4" s="76">
        <v>53.108689023403024</v>
      </c>
      <c r="XN4" s="76">
        <v>68.182264615131757</v>
      </c>
      <c r="XO4" s="76">
        <v>86.02373021276577</v>
      </c>
      <c r="XP4" s="76">
        <v>54.584390894219148</v>
      </c>
      <c r="XQ4" s="76">
        <v>92.472017125388462</v>
      </c>
      <c r="XR4" s="718"/>
      <c r="XS4" s="76">
        <v>15.926510466418982</v>
      </c>
      <c r="XT4" s="76">
        <v>14.49293894303935</v>
      </c>
      <c r="XU4" s="76">
        <v>26.528769412623898</v>
      </c>
      <c r="XV4" s="76">
        <v>18.10117345045321</v>
      </c>
      <c r="XW4" s="76">
        <v>20.074533156102287</v>
      </c>
      <c r="XX4" s="76">
        <v>26.32397905268833</v>
      </c>
      <c r="XY4" s="76">
        <v>16.310870851995343</v>
      </c>
      <c r="XZ4" s="76">
        <v>14.222527983728659</v>
      </c>
      <c r="YA4" s="76">
        <v>14.968358308559189</v>
      </c>
      <c r="YB4" s="76">
        <v>14.535103135800396</v>
      </c>
      <c r="YC4" s="76">
        <v>15.506130768526189</v>
      </c>
      <c r="YD4" s="76">
        <v>19.907618038085669</v>
      </c>
      <c r="YE4" s="76">
        <v>25.11732832045104</v>
      </c>
      <c r="YF4" s="76">
        <v>15.937036154297731</v>
      </c>
      <c r="YG4" s="76">
        <v>27.000228718122237</v>
      </c>
      <c r="YH4" s="718"/>
      <c r="YI4" s="76">
        <v>57.805044085182779</v>
      </c>
      <c r="YJ4" s="76">
        <v>52.601015305875698</v>
      </c>
      <c r="YK4" s="76">
        <v>96.292764042534898</v>
      </c>
      <c r="YL4" s="76">
        <v>65.699386419870407</v>
      </c>
      <c r="YM4" s="76">
        <v>72.862994242560575</v>
      </c>
      <c r="YN4" s="76">
        <v>95.549338326071179</v>
      </c>
      <c r="YO4" s="76">
        <v>59.200350678709356</v>
      </c>
      <c r="YP4" s="76">
        <v>51.619384243575325</v>
      </c>
      <c r="YQ4" s="76">
        <v>54.326855559052717</v>
      </c>
      <c r="YR4" s="76">
        <v>52.754077051930032</v>
      </c>
      <c r="YS4" s="76">
        <v>56.279046605054958</v>
      </c>
      <c r="YT4" s="76">
        <v>72.257068898031918</v>
      </c>
      <c r="YU4" s="76">
        <v>91.169045854265931</v>
      </c>
      <c r="YV4" s="76">
        <v>57.843295010273181</v>
      </c>
      <c r="YW4" s="76">
        <v>98.004236211849914</v>
      </c>
      <c r="YX4" s="718"/>
      <c r="YY4" s="76">
        <v>56.08250317299494</v>
      </c>
      <c r="YZ4" s="76">
        <v>51.035507170010654</v>
      </c>
      <c r="ZA4" s="76">
        <v>93.408182882483075</v>
      </c>
      <c r="ZB4" s="76">
        <v>63.738487083337986</v>
      </c>
      <c r="ZC4" s="76">
        <v>70.685744359362104</v>
      </c>
      <c r="ZD4" s="76">
        <v>92.687219001617464</v>
      </c>
      <c r="ZE4" s="76">
        <v>57.43563141195915</v>
      </c>
      <c r="ZF4" s="76">
        <v>50.083515110912927</v>
      </c>
      <c r="ZG4" s="76">
        <v>52.709240439902914</v>
      </c>
      <c r="ZH4" s="76">
        <v>51.183948291769369</v>
      </c>
      <c r="ZI4" s="76">
        <v>54.602490145437166</v>
      </c>
      <c r="ZJ4" s="76">
        <v>70.098112405711177</v>
      </c>
      <c r="ZK4" s="76">
        <v>88.439129247376385</v>
      </c>
      <c r="ZL4" s="76">
        <v>56.119509819799127</v>
      </c>
      <c r="ZM4" s="76">
        <v>95.067965588796213</v>
      </c>
      <c r="ZN4" s="718"/>
      <c r="ZO4" s="76">
        <v>67.414705203082562</v>
      </c>
      <c r="ZP4" s="76">
        <v>61.34657446345394</v>
      </c>
      <c r="ZQ4" s="76">
        <v>112.29276182498324</v>
      </c>
      <c r="ZR4" s="76">
        <v>76.619785934649173</v>
      </c>
      <c r="ZS4" s="76">
        <v>84.972775284857462</v>
      </c>
      <c r="ZT4" s="76">
        <v>111.42590927077691</v>
      </c>
      <c r="ZU4" s="76">
        <v>69.0416559490222</v>
      </c>
      <c r="ZV4" s="76">
        <v>60.201958157080405</v>
      </c>
      <c r="ZW4" s="76">
        <v>63.358966092600326</v>
      </c>
      <c r="ZX4" s="76">
        <v>61.525050291890679</v>
      </c>
      <c r="ZY4" s="76">
        <v>65.635290695674982</v>
      </c>
      <c r="ZZ4" s="76">
        <v>84.266244154376864</v>
      </c>
      <c r="AAA4" s="76">
        <v>106.3183058475968</v>
      </c>
      <c r="AAB4" s="76">
        <v>67.459260136483195</v>
      </c>
      <c r="AAC4" s="76">
        <v>114.28839118856017</v>
      </c>
      <c r="AAD4" s="718"/>
      <c r="AAE4" s="76">
        <v>39.646563688698485</v>
      </c>
      <c r="AAF4" s="76">
        <v>35.80150692618264</v>
      </c>
      <c r="AAG4" s="76">
        <v>47.041834513090279</v>
      </c>
      <c r="AAH4" s="76">
        <v>43.095374401052915</v>
      </c>
      <c r="AAI4" s="76">
        <v>45.922381738401143</v>
      </c>
      <c r="AAJ4" s="76">
        <v>42.114479174776456</v>
      </c>
      <c r="AAK4" s="76">
        <v>38.992868340862934</v>
      </c>
      <c r="AAL4" s="76">
        <v>35.165286124802911</v>
      </c>
      <c r="AAM4" s="76">
        <v>35.916050774897222</v>
      </c>
      <c r="AAN4" s="76">
        <v>35.901638064662379</v>
      </c>
      <c r="AAO4" s="76">
        <v>21.085397791856341</v>
      </c>
      <c r="AAP4" s="76">
        <v>44.837748282668386</v>
      </c>
      <c r="AAQ4" s="76">
        <v>42.944117631194878</v>
      </c>
      <c r="AAR4" s="76">
        <v>24.306450325323929</v>
      </c>
      <c r="AAS4" s="76">
        <v>54.653527776605657</v>
      </c>
      <c r="AAT4" s="718"/>
    </row>
    <row r="5" spans="1:722" ht="14.5" customHeight="1" x14ac:dyDescent="0.2">
      <c r="A5" s="23">
        <v>2022</v>
      </c>
      <c r="B5" s="65">
        <v>23.250774852859486</v>
      </c>
      <c r="C5" s="65">
        <v>37.039387818398161</v>
      </c>
      <c r="D5" s="65">
        <v>23.821010562767853</v>
      </c>
      <c r="E5" s="65">
        <v>21.075563141948479</v>
      </c>
      <c r="F5" s="65">
        <v>50.636948069888682</v>
      </c>
      <c r="G5" s="65">
        <v>15.674178142406156</v>
      </c>
      <c r="H5" s="65">
        <v>74.155763709575965</v>
      </c>
      <c r="I5" s="65">
        <v>19.62737299418049</v>
      </c>
      <c r="J5" s="65">
        <v>16.044450300732311</v>
      </c>
      <c r="K5" s="65">
        <v>36.414795205100845</v>
      </c>
      <c r="L5" s="65">
        <v>31.962854964124482</v>
      </c>
      <c r="M5" s="65">
        <v>18.917757501589964</v>
      </c>
      <c r="N5" s="65">
        <v>35.340817785369353</v>
      </c>
      <c r="O5" s="65">
        <v>22.983739623445224</v>
      </c>
      <c r="P5" s="65">
        <v>23.603036015056961</v>
      </c>
      <c r="Q5" s="65">
        <v>26.358114038258897</v>
      </c>
      <c r="R5" s="65">
        <v>27.589493003938436</v>
      </c>
      <c r="S5" s="65">
        <v>15.359912199269877</v>
      </c>
      <c r="T5" s="65">
        <v>25.17847648916657</v>
      </c>
      <c r="U5" s="65">
        <v>70.968725873158505</v>
      </c>
      <c r="V5" s="65">
        <v>9.8378807329226596</v>
      </c>
      <c r="W5" s="65">
        <v>23.484836836288679</v>
      </c>
      <c r="X5" s="65">
        <v>21.757131698244741</v>
      </c>
      <c r="Y5" s="65">
        <v>22.887891333526497</v>
      </c>
      <c r="Z5" s="65">
        <v>14.126612861349834</v>
      </c>
      <c r="AA5" s="65">
        <v>3.4531306881627493</v>
      </c>
      <c r="AB5" s="65">
        <v>27.61820473332245</v>
      </c>
      <c r="AC5" s="65">
        <v>18.17707403837117</v>
      </c>
      <c r="AD5" s="65">
        <v>22.947204166236233</v>
      </c>
      <c r="AE5" s="65">
        <v>4.1773101384575906</v>
      </c>
      <c r="AF5" s="744"/>
      <c r="AG5" s="65">
        <v>17.58622392978306</v>
      </c>
      <c r="AH5" s="65">
        <v>36.812454262119068</v>
      </c>
      <c r="AI5" s="65">
        <v>24.981834771219521</v>
      </c>
      <c r="AJ5" s="65">
        <v>20.946437020376585</v>
      </c>
      <c r="AK5" s="65">
        <v>47.781921338732595</v>
      </c>
      <c r="AL5" s="65">
        <v>15.325454546684657</v>
      </c>
      <c r="AM5" s="65">
        <v>73.701424905173596</v>
      </c>
      <c r="AN5" s="65">
        <v>19.507119668833326</v>
      </c>
      <c r="AO5" s="65">
        <v>15.637443499165833</v>
      </c>
      <c r="AP5" s="65">
        <v>28.608366275629908</v>
      </c>
      <c r="AQ5" s="65">
        <v>26.656472562840097</v>
      </c>
      <c r="AR5" s="65">
        <v>20.883086590025727</v>
      </c>
      <c r="AS5" s="65">
        <v>35.124291057088449</v>
      </c>
      <c r="AT5" s="65">
        <v>22.84292245349323</v>
      </c>
      <c r="AU5" s="65">
        <v>23.458424529355792</v>
      </c>
      <c r="AV5" s="65">
        <v>26.196622693292852</v>
      </c>
      <c r="AW5" s="65">
        <v>27.420457225215038</v>
      </c>
      <c r="AX5" s="65">
        <v>15.265804825881174</v>
      </c>
      <c r="AY5" s="65">
        <v>25.024212567759694</v>
      </c>
      <c r="AZ5" s="65">
        <v>57.893884543284756</v>
      </c>
      <c r="BA5" s="65">
        <v>9.7776058365901992</v>
      </c>
      <c r="BB5" s="65">
        <v>23.340949535342357</v>
      </c>
      <c r="BC5" s="65">
        <v>17.202196620504182</v>
      </c>
      <c r="BD5" s="65">
        <v>22.747661408520372</v>
      </c>
      <c r="BE5" s="65">
        <v>14.040061687488052</v>
      </c>
      <c r="BF5" s="65">
        <v>3.3509712506611091</v>
      </c>
      <c r="BG5" s="65">
        <v>23.448992413270894</v>
      </c>
      <c r="BH5" s="65">
        <v>18.961887386913112</v>
      </c>
      <c r="BI5" s="65">
        <v>20.193229821010579</v>
      </c>
      <c r="BJ5" s="65">
        <v>3.6112904771772496</v>
      </c>
      <c r="BK5" s="745"/>
      <c r="BL5" s="56">
        <v>31.152643683654503</v>
      </c>
      <c r="BM5" s="56">
        <v>45.196563349106682</v>
      </c>
      <c r="BN5" s="56">
        <v>48.522029607269637</v>
      </c>
      <c r="BO5" s="56">
        <v>114.74455426687086</v>
      </c>
      <c r="BP5" s="56">
        <v>96.060028184329909</v>
      </c>
      <c r="BQ5" s="56">
        <v>26.692653675008451</v>
      </c>
      <c r="BR5" s="56">
        <v>168.58219425010347</v>
      </c>
      <c r="BS5" s="56">
        <v>43.048581253010404</v>
      </c>
      <c r="BT5" s="56">
        <v>20.45939485758236</v>
      </c>
      <c r="BU5" s="56">
        <v>46.907827787897226</v>
      </c>
      <c r="BV5" s="56">
        <v>61.989949179377895</v>
      </c>
      <c r="BW5" s="56">
        <v>47.066602690565063</v>
      </c>
      <c r="BX5" s="56">
        <v>84.536827893500728</v>
      </c>
      <c r="BY5" s="56">
        <v>38.994372587605518</v>
      </c>
      <c r="BZ5" s="56">
        <v>38.538186528301246</v>
      </c>
      <c r="CA5" s="56">
        <v>47.390249790468445</v>
      </c>
      <c r="CB5" s="56">
        <v>36.684230628744238</v>
      </c>
      <c r="CC5" s="56">
        <v>56.880431427167693</v>
      </c>
      <c r="CD5" s="56">
        <v>49.224368011629274</v>
      </c>
      <c r="CE5" s="56">
        <v>127.98458816975173</v>
      </c>
      <c r="CF5" s="56">
        <v>26.057500434890756</v>
      </c>
      <c r="CG5" s="56">
        <v>56.199782531621366</v>
      </c>
      <c r="CH5" s="56">
        <v>36.693859703130734</v>
      </c>
      <c r="CI5" s="56">
        <v>38.010313585374746</v>
      </c>
      <c r="CJ5" s="56">
        <v>19.679120830123139</v>
      </c>
      <c r="CK5" s="56">
        <v>12.232466219817027</v>
      </c>
      <c r="CL5" s="56">
        <v>42.044787092324171</v>
      </c>
      <c r="CM5" s="56">
        <v>50.949056442063785</v>
      </c>
      <c r="CN5" s="56">
        <v>19.480146103143589</v>
      </c>
      <c r="CO5" s="56">
        <v>4.5846069429128882</v>
      </c>
      <c r="CP5" s="749"/>
      <c r="CQ5" s="66">
        <v>39.210730798757368</v>
      </c>
      <c r="CR5" s="66">
        <v>55.970875615675652</v>
      </c>
      <c r="CS5" s="66">
        <v>60.707906902728936</v>
      </c>
      <c r="CT5" s="66">
        <v>162.19016600001899</v>
      </c>
      <c r="CU5" s="66">
        <v>103.50387370348017</v>
      </c>
      <c r="CV5" s="66">
        <v>38.622112498571127</v>
      </c>
      <c r="CW5" s="66">
        <v>208.36701484370914</v>
      </c>
      <c r="CX5" s="66">
        <v>54.080090810448439</v>
      </c>
      <c r="CY5" s="66">
        <v>35.758739194806971</v>
      </c>
      <c r="CZ5" s="66">
        <v>62.068795241320757</v>
      </c>
      <c r="DA5" s="66">
        <v>64.463879401194333</v>
      </c>
      <c r="DB5" s="66">
        <v>58.065102816530171</v>
      </c>
      <c r="DC5" s="66">
        <v>90.40705031847385</v>
      </c>
      <c r="DD5" s="66">
        <v>49.126126541533282</v>
      </c>
      <c r="DE5" s="66">
        <v>47.422712598273655</v>
      </c>
      <c r="DF5" s="66">
        <v>58.372997704713427</v>
      </c>
      <c r="DG5" s="66">
        <v>47.260555562464781</v>
      </c>
      <c r="DH5" s="66">
        <v>74.208803454374802</v>
      </c>
      <c r="DI5" s="66">
        <v>71.488434280576413</v>
      </c>
      <c r="DJ5" s="66">
        <v>159.08652634578627</v>
      </c>
      <c r="DK5" s="66">
        <v>32.194795126104459</v>
      </c>
      <c r="DL5" s="66">
        <v>69.258659439121359</v>
      </c>
      <c r="DM5" s="66">
        <v>44.696304086360705</v>
      </c>
      <c r="DN5" s="66">
        <v>46.45949145353655</v>
      </c>
      <c r="DO5" s="66">
        <v>22.820277450397015</v>
      </c>
      <c r="DP5" s="66">
        <v>13.892290724158661</v>
      </c>
      <c r="DQ5" s="66">
        <v>49.899584191999608</v>
      </c>
      <c r="DR5" s="66">
        <v>62.231111465233582</v>
      </c>
      <c r="DS5" s="66">
        <v>21.140474562228739</v>
      </c>
      <c r="DT5" s="66">
        <v>8.1130469237638927</v>
      </c>
      <c r="DU5" s="750"/>
      <c r="DV5" s="56">
        <v>32.545894300295117</v>
      </c>
      <c r="DW5" s="56">
        <v>46.842138100309953</v>
      </c>
      <c r="DX5" s="56">
        <v>60.571549174176475</v>
      </c>
      <c r="DY5" s="56">
        <v>142.30827509363976</v>
      </c>
      <c r="DZ5" s="56">
        <v>77.44511382007903</v>
      </c>
      <c r="EA5" s="56">
        <v>35.132653174634143</v>
      </c>
      <c r="EB5" s="56">
        <v>192.43487641323307</v>
      </c>
      <c r="EC5" s="56">
        <v>51.936351355331787</v>
      </c>
      <c r="ED5" s="56">
        <v>17.806638741615735</v>
      </c>
      <c r="EE5" s="56">
        <v>63.854086657885787</v>
      </c>
      <c r="EF5" s="56">
        <v>69.943285736349253</v>
      </c>
      <c r="EG5" s="56">
        <v>52.930492727603848</v>
      </c>
      <c r="EH5" s="56">
        <v>94.23280532752571</v>
      </c>
      <c r="EI5" s="56">
        <v>44.897674930764076</v>
      </c>
      <c r="EJ5" s="56">
        <v>42.477643673280362</v>
      </c>
      <c r="EK5" s="56">
        <v>52.648590728786026</v>
      </c>
      <c r="EL5" s="56">
        <v>38.079786352589203</v>
      </c>
      <c r="EM5" s="56">
        <v>81.47123513886639</v>
      </c>
      <c r="EN5" s="56">
        <v>67.446350485235072</v>
      </c>
      <c r="EO5" s="56">
        <v>152.4494502885521</v>
      </c>
      <c r="EP5" s="56">
        <v>29.131459787671357</v>
      </c>
      <c r="EQ5" s="56">
        <v>62.680638227671011</v>
      </c>
      <c r="ER5" s="56">
        <v>37.204223467896803</v>
      </c>
      <c r="ES5" s="56">
        <v>39.673189878081807</v>
      </c>
      <c r="ET5" s="56">
        <v>20.786939247191103</v>
      </c>
      <c r="EU5" s="56">
        <v>8.3261431434373101</v>
      </c>
      <c r="EV5" s="56">
        <v>42.253618139116</v>
      </c>
      <c r="EW5" s="56">
        <v>52.879954570514684</v>
      </c>
      <c r="EX5" s="56">
        <v>16.809879735533283</v>
      </c>
      <c r="EY5" s="56">
        <v>2.5411770285721578</v>
      </c>
      <c r="EZ5" s="725"/>
      <c r="FA5" s="56">
        <v>26.761878178214424</v>
      </c>
      <c r="FB5" s="56">
        <v>38.179493631436877</v>
      </c>
      <c r="FC5" s="56">
        <v>47.255191868325518</v>
      </c>
      <c r="FD5" s="56">
        <v>97.540610614316421</v>
      </c>
      <c r="FE5" s="56">
        <v>65.515040592366631</v>
      </c>
      <c r="FF5" s="56">
        <v>24.480707821969713</v>
      </c>
      <c r="FG5" s="56">
        <v>158.09163785856765</v>
      </c>
      <c r="FH5" s="56">
        <v>35.725911061913017</v>
      </c>
      <c r="FI5" s="56">
        <v>15.13709057896485</v>
      </c>
      <c r="FJ5" s="56">
        <v>41.008893944397457</v>
      </c>
      <c r="FK5" s="56">
        <v>39.813000688398418</v>
      </c>
      <c r="FL5" s="56">
        <v>43.864389763106516</v>
      </c>
      <c r="FM5" s="56">
        <v>73.689575203919077</v>
      </c>
      <c r="FN5" s="56">
        <v>35.486337248542789</v>
      </c>
      <c r="FO5" s="56">
        <v>35.623509050480372</v>
      </c>
      <c r="FP5" s="56">
        <v>43.947467740686896</v>
      </c>
      <c r="FQ5" s="56">
        <v>33.474029873520692</v>
      </c>
      <c r="FR5" s="56">
        <v>49.36798776585286</v>
      </c>
      <c r="FS5" s="56">
        <v>48.458297954650654</v>
      </c>
      <c r="FT5" s="56">
        <v>122.17275830789619</v>
      </c>
      <c r="FU5" s="56">
        <v>23.388230401738685</v>
      </c>
      <c r="FV5" s="56">
        <v>52.200108688205916</v>
      </c>
      <c r="FW5" s="56">
        <v>32.820236902488155</v>
      </c>
      <c r="FX5" s="56">
        <v>34.382504353167484</v>
      </c>
      <c r="FY5" s="56">
        <v>19.227383061402627</v>
      </c>
      <c r="FZ5" s="56">
        <v>3.1306743461856978</v>
      </c>
      <c r="GA5" s="56">
        <v>31.903697876367193</v>
      </c>
      <c r="GB5" s="56">
        <v>45.986751782743511</v>
      </c>
      <c r="GC5" s="56">
        <v>14.819545559052729</v>
      </c>
      <c r="GD5" s="56">
        <v>3.75604388836895</v>
      </c>
      <c r="GE5" s="746"/>
      <c r="GF5" s="67">
        <v>33.064361146770786</v>
      </c>
      <c r="GG5" s="67">
        <v>47.348220728716022</v>
      </c>
      <c r="GH5" s="67">
        <v>57.413376562018875</v>
      </c>
      <c r="GI5" s="67">
        <v>126.09620297513354</v>
      </c>
      <c r="GJ5" s="67">
        <v>93.31611410193716</v>
      </c>
      <c r="GK5" s="67">
        <v>29.833176268202315</v>
      </c>
      <c r="GL5" s="67">
        <v>160.42505932583401</v>
      </c>
      <c r="GM5" s="67">
        <v>25.502880200456783</v>
      </c>
      <c r="GN5" s="67">
        <v>19.479178635354675</v>
      </c>
      <c r="GO5" s="67">
        <v>52.438533096716398</v>
      </c>
      <c r="GP5" s="67">
        <v>73.953039282947657</v>
      </c>
      <c r="GQ5" s="67">
        <v>52.540708845987673</v>
      </c>
      <c r="GR5" s="67">
        <v>93.036726370117364</v>
      </c>
      <c r="GS5" s="67">
        <v>59.003595357830243</v>
      </c>
      <c r="GT5" s="67">
        <v>42.554040743522236</v>
      </c>
      <c r="GU5" s="67">
        <v>52.55266848030459</v>
      </c>
      <c r="GV5" s="67">
        <v>39.02887786701438</v>
      </c>
      <c r="GW5" s="67">
        <v>92.374750346896263</v>
      </c>
      <c r="GX5" s="67">
        <v>86.183765410413542</v>
      </c>
      <c r="GY5" s="67">
        <v>147.48003649141111</v>
      </c>
      <c r="GZ5" s="67">
        <v>30.782207246767719</v>
      </c>
      <c r="HA5" s="67">
        <v>62.454417111205061</v>
      </c>
      <c r="HB5" s="67">
        <v>38.764500602279035</v>
      </c>
      <c r="HC5" s="67">
        <v>40.768860263778926</v>
      </c>
      <c r="HD5" s="67">
        <v>25.602899574526543</v>
      </c>
      <c r="HE5" s="67">
        <v>7.7414193148716279</v>
      </c>
      <c r="HF5" s="67">
        <v>49.088275780427885</v>
      </c>
      <c r="HG5" s="67">
        <v>54.485636144769238</v>
      </c>
      <c r="HH5" s="67">
        <v>21.795990447655829</v>
      </c>
      <c r="HI5" s="67">
        <v>4.5235778282027121</v>
      </c>
      <c r="HJ5" s="747"/>
      <c r="HK5" s="67">
        <v>23.552139297774957</v>
      </c>
      <c r="HL5" s="67">
        <v>32.72213908914361</v>
      </c>
      <c r="HM5" s="67">
        <v>35.32103001031831</v>
      </c>
      <c r="HN5" s="67">
        <v>89.958180946335688</v>
      </c>
      <c r="HO5" s="67">
        <v>47.973724295589555</v>
      </c>
      <c r="HP5" s="67">
        <v>31.047513325726371</v>
      </c>
      <c r="HQ5" s="67">
        <v>132.49308184374158</v>
      </c>
      <c r="HR5" s="67">
        <v>34.941935834378143</v>
      </c>
      <c r="HS5" s="67">
        <v>18.553106138226692</v>
      </c>
      <c r="HT5" s="67">
        <v>34.484823039528692</v>
      </c>
      <c r="HU5" s="67">
        <v>34.031713395721106</v>
      </c>
      <c r="HV5" s="67">
        <v>37.422506561761566</v>
      </c>
      <c r="HW5" s="67">
        <v>64.4704225572805</v>
      </c>
      <c r="HX5" s="67">
        <v>27.231883151880034</v>
      </c>
      <c r="HY5" s="67">
        <v>30.365377902803207</v>
      </c>
      <c r="HZ5" s="67">
        <v>37.394982334087324</v>
      </c>
      <c r="IA5" s="67">
        <v>27.810389494452597</v>
      </c>
      <c r="IB5" s="67">
        <v>41.234710124672631</v>
      </c>
      <c r="IC5" s="67">
        <v>37.129357607922621</v>
      </c>
      <c r="ID5" s="67">
        <v>96.50676885035783</v>
      </c>
      <c r="IE5" s="67">
        <v>17.873259705540217</v>
      </c>
      <c r="IF5" s="67">
        <v>44.93601859190013</v>
      </c>
      <c r="IG5" s="67">
        <v>30.689264229083797</v>
      </c>
      <c r="IH5" s="67">
        <v>30.990087099580961</v>
      </c>
      <c r="II5" s="67">
        <v>12.387014987649204</v>
      </c>
      <c r="IJ5" s="67">
        <v>11.906248530332388</v>
      </c>
      <c r="IK5" s="67">
        <v>25.452865890935364</v>
      </c>
      <c r="IL5" s="67">
        <v>42.875448393926405</v>
      </c>
      <c r="IM5" s="67">
        <v>14.902270979798089</v>
      </c>
      <c r="IN5" s="67">
        <v>6.107437012884299</v>
      </c>
      <c r="IO5" s="743"/>
      <c r="IP5" s="67">
        <v>9.0129076705669835</v>
      </c>
      <c r="IQ5" s="67">
        <v>12.828009747416809</v>
      </c>
      <c r="IR5" s="67">
        <v>13.373195666088165</v>
      </c>
      <c r="IS5" s="67">
        <v>32.803239710066393</v>
      </c>
      <c r="IT5" s="67">
        <v>18.668753537128641</v>
      </c>
      <c r="IU5" s="67">
        <v>11.785146784949022</v>
      </c>
      <c r="IV5" s="67">
        <v>49.667800331524823</v>
      </c>
      <c r="IW5" s="67">
        <v>13.702340765155789</v>
      </c>
      <c r="IX5" s="67">
        <v>7.0685520829733548</v>
      </c>
      <c r="IY5" s="67">
        <v>13.376726803491854</v>
      </c>
      <c r="IZ5" s="67">
        <v>13.0829025893105</v>
      </c>
      <c r="JA5" s="67">
        <v>14.008062856665676</v>
      </c>
      <c r="JB5" s="67">
        <v>24.136223677083589</v>
      </c>
      <c r="JC5" s="67">
        <v>10.408124383641503</v>
      </c>
      <c r="JD5" s="67">
        <v>11.62249127827249</v>
      </c>
      <c r="JE5" s="67">
        <v>14.218731202420214</v>
      </c>
      <c r="JF5" s="67">
        <v>10.794286045498364</v>
      </c>
      <c r="JG5" s="67">
        <v>15.210655111946711</v>
      </c>
      <c r="JH5" s="67">
        <v>15.320115060533947</v>
      </c>
      <c r="JI5" s="67">
        <v>36.474476139158796</v>
      </c>
      <c r="JJ5" s="67">
        <v>6.6832932804391643</v>
      </c>
      <c r="JK5" s="67">
        <v>16.818351521593026</v>
      </c>
      <c r="JL5" s="67">
        <v>11.642316280064778</v>
      </c>
      <c r="JM5" s="67">
        <v>11.858449372229559</v>
      </c>
      <c r="JN5" s="67">
        <v>4.8032510853021408</v>
      </c>
      <c r="JO5" s="67">
        <v>4.4653210870512376</v>
      </c>
      <c r="JP5" s="67">
        <v>11.90094101893925</v>
      </c>
      <c r="JQ5" s="67">
        <v>15.948318478434702</v>
      </c>
      <c r="JR5" s="67">
        <v>5.8270328569549896</v>
      </c>
      <c r="JS5" s="67">
        <v>2.5287762606508957</v>
      </c>
      <c r="JT5" s="724"/>
      <c r="JU5" s="56">
        <v>41.754375384765368</v>
      </c>
      <c r="JV5" s="56">
        <v>59.836490460370626</v>
      </c>
      <c r="JW5" s="56">
        <v>55.834928185158269</v>
      </c>
      <c r="JX5" s="56">
        <v>100.40464173567381</v>
      </c>
      <c r="JY5" s="56">
        <v>79.24140206765226</v>
      </c>
      <c r="JZ5" s="56">
        <v>34.401367071339223</v>
      </c>
      <c r="KA5" s="56">
        <v>214.9288910873735</v>
      </c>
      <c r="KB5" s="56">
        <v>56.223103034343254</v>
      </c>
      <c r="KC5" s="56">
        <v>35.612195288321267</v>
      </c>
      <c r="KD5" s="56">
        <v>53.202735572759167</v>
      </c>
      <c r="KE5" s="56">
        <v>42.903867708399815</v>
      </c>
      <c r="KF5" s="56">
        <v>60.935423710071078</v>
      </c>
      <c r="KG5" s="56">
        <v>102.52274886939759</v>
      </c>
      <c r="KH5" s="56">
        <v>69.869305401504278</v>
      </c>
      <c r="KI5" s="56">
        <v>50.897307529435409</v>
      </c>
      <c r="KJ5" s="56">
        <v>62.105492369114309</v>
      </c>
      <c r="KK5" s="56">
        <v>51.175957437105126</v>
      </c>
      <c r="KL5" s="56">
        <v>59.501066309414504</v>
      </c>
      <c r="KM5" s="56">
        <v>58.696185403953685</v>
      </c>
      <c r="KN5" s="56">
        <v>155.77712652960747</v>
      </c>
      <c r="KO5" s="56">
        <v>31.458790125880618</v>
      </c>
      <c r="KP5" s="56">
        <v>73.365376926886199</v>
      </c>
      <c r="KQ5" s="56">
        <v>52.231697774957738</v>
      </c>
      <c r="KR5" s="56">
        <v>52.785693713774407</v>
      </c>
      <c r="KS5" s="56">
        <v>29.852134997931437</v>
      </c>
      <c r="KT5" s="56">
        <v>15.116215119284689</v>
      </c>
      <c r="KU5" s="56">
        <v>64.825944750304984</v>
      </c>
      <c r="KV5" s="56">
        <v>71.099292067164996</v>
      </c>
      <c r="KW5" s="56">
        <v>34.091797807538136</v>
      </c>
      <c r="KX5" s="56">
        <v>7.9916107107716696</v>
      </c>
      <c r="KY5" s="725"/>
      <c r="KZ5" s="56">
        <v>42.926324239169517</v>
      </c>
      <c r="LA5" s="56">
        <v>59.750646652018673</v>
      </c>
      <c r="LB5" s="56">
        <v>47.799846859025784</v>
      </c>
      <c r="LC5" s="56">
        <v>78.717530287398404</v>
      </c>
      <c r="LD5" s="56">
        <v>70.714442704966004</v>
      </c>
      <c r="LE5" s="56">
        <v>37.298213759594489</v>
      </c>
      <c r="LF5" s="56">
        <v>197.75173619997412</v>
      </c>
      <c r="LG5" s="56">
        <v>68.899215608640205</v>
      </c>
      <c r="LH5" s="56">
        <v>48.272288109794282</v>
      </c>
      <c r="LI5" s="56">
        <v>52.692783601608966</v>
      </c>
      <c r="LJ5" s="56">
        <v>34.709093319083038</v>
      </c>
      <c r="LK5" s="56">
        <v>56.611061361258052</v>
      </c>
      <c r="LL5" s="56">
        <v>101.49387981921326</v>
      </c>
      <c r="LM5" s="56">
        <v>40.321570902470839</v>
      </c>
      <c r="LN5" s="56">
        <v>47.869524051872368</v>
      </c>
      <c r="LO5" s="56">
        <v>58.136361849972154</v>
      </c>
      <c r="LP5" s="56">
        <v>53.115174558333656</v>
      </c>
      <c r="LQ5" s="56">
        <v>51.508323691505367</v>
      </c>
      <c r="LR5" s="56">
        <v>54.378977255084749</v>
      </c>
      <c r="LS5" s="56">
        <v>138.94895657607483</v>
      </c>
      <c r="LT5" s="56">
        <v>28.793283685866609</v>
      </c>
      <c r="LU5" s="56">
        <v>68.512495012708925</v>
      </c>
      <c r="LV5" s="56">
        <v>51.279031933848451</v>
      </c>
      <c r="LW5" s="56">
        <v>51.123498794843435</v>
      </c>
      <c r="LX5" s="56">
        <v>29.033710804975701</v>
      </c>
      <c r="LY5" s="56">
        <v>19.56641953520429</v>
      </c>
      <c r="LZ5" s="56">
        <v>41.254815462429818</v>
      </c>
      <c r="MA5" s="56">
        <v>69.049783765197446</v>
      </c>
      <c r="MB5" s="56">
        <v>25.357677941761171</v>
      </c>
      <c r="MC5" s="56">
        <v>9.869727329967759</v>
      </c>
      <c r="MD5" s="727"/>
      <c r="ME5" s="68">
        <v>52.979166285390377</v>
      </c>
      <c r="MF5" s="68">
        <v>5.4516045782033942</v>
      </c>
      <c r="MG5" s="68">
        <v>15.869135858243787</v>
      </c>
      <c r="MH5" s="68">
        <v>19.495801645908028</v>
      </c>
      <c r="MI5" s="68">
        <v>81.504968518684592</v>
      </c>
      <c r="MJ5" s="68">
        <v>17.284223249713687</v>
      </c>
      <c r="MK5" s="68">
        <v>51.939174294321766</v>
      </c>
      <c r="ML5" s="68">
        <v>26.043154097611762</v>
      </c>
      <c r="MM5" s="68">
        <v>7.5836075341342424</v>
      </c>
      <c r="MN5" s="68">
        <v>14.240065256504515</v>
      </c>
      <c r="MO5" s="68">
        <v>21.155061880975843</v>
      </c>
      <c r="MP5" s="68">
        <v>21.978633286095441</v>
      </c>
      <c r="MQ5" s="68">
        <v>29.512110824292741</v>
      </c>
      <c r="MR5" s="68">
        <v>49.566790093992054</v>
      </c>
      <c r="MS5" s="729"/>
      <c r="MT5" s="69">
        <v>131.8888204443781</v>
      </c>
      <c r="MU5" s="69">
        <v>25.621851574674782</v>
      </c>
      <c r="MV5" s="69">
        <v>31.78547973864768</v>
      </c>
      <c r="MW5" s="69">
        <v>56.264730975716844</v>
      </c>
      <c r="MX5" s="69">
        <v>115.23121898274965</v>
      </c>
      <c r="MY5" s="69">
        <v>57.8424769539278</v>
      </c>
      <c r="MZ5" s="69">
        <v>78.137105867721175</v>
      </c>
      <c r="NA5" s="69">
        <v>89.788235895972591</v>
      </c>
      <c r="NB5" s="69">
        <v>59.095206993446268</v>
      </c>
      <c r="NC5" s="69">
        <v>31.786459908885579</v>
      </c>
      <c r="ND5" s="69">
        <v>62.05666346024833</v>
      </c>
      <c r="NE5" s="69">
        <v>86.677714179080112</v>
      </c>
      <c r="NF5" s="69">
        <v>51.816295825003621</v>
      </c>
      <c r="NG5" s="69">
        <v>44.616045541320673</v>
      </c>
      <c r="NH5" s="731"/>
      <c r="NI5" s="70">
        <v>201.85506980194975</v>
      </c>
      <c r="NJ5" s="70">
        <v>39.17885911111712</v>
      </c>
      <c r="NK5" s="70">
        <v>48.526415163210309</v>
      </c>
      <c r="NL5" s="70">
        <v>86.06417996062406</v>
      </c>
      <c r="NM5" s="70">
        <v>176.2858697497785</v>
      </c>
      <c r="NN5" s="70">
        <v>88.474717096412036</v>
      </c>
      <c r="NO5" s="70">
        <v>89.787101589396656</v>
      </c>
      <c r="NP5" s="70">
        <v>137.35550960800393</v>
      </c>
      <c r="NQ5" s="70">
        <v>90.393884178085145</v>
      </c>
      <c r="NR5" s="70">
        <v>59.707945722658224</v>
      </c>
      <c r="NS5" s="70">
        <v>94.926677910786921</v>
      </c>
      <c r="NT5" s="70">
        <v>132.59915050114066</v>
      </c>
      <c r="NU5" s="70">
        <v>79.262041114158876</v>
      </c>
      <c r="NV5" s="70">
        <v>71.807089938916377</v>
      </c>
      <c r="NW5" s="733"/>
      <c r="NX5" s="71">
        <v>204.3893348020224</v>
      </c>
      <c r="NY5" s="71">
        <v>32.527983451368414</v>
      </c>
      <c r="NZ5" s="71">
        <v>41.943014582635378</v>
      </c>
      <c r="OA5" s="71">
        <v>84.526586591037955</v>
      </c>
      <c r="OB5" s="71">
        <v>213.80797760276869</v>
      </c>
      <c r="OC5" s="71">
        <v>73.447292050494113</v>
      </c>
      <c r="OD5" s="71">
        <v>107.81124436068316</v>
      </c>
      <c r="OE5" s="71">
        <v>114.0203771692168</v>
      </c>
      <c r="OF5" s="71">
        <v>75.039557336995941</v>
      </c>
      <c r="OG5" s="71">
        <v>53.672304575548281</v>
      </c>
      <c r="OH5" s="71">
        <v>78.952620871204772</v>
      </c>
      <c r="OI5" s="71">
        <v>132.1977062088875</v>
      </c>
      <c r="OJ5" s="71">
        <v>65.797889914734981</v>
      </c>
      <c r="OK5" s="71">
        <v>76.630940760257261</v>
      </c>
      <c r="OL5" s="719"/>
      <c r="OM5" s="72">
        <v>91.161102288072627</v>
      </c>
      <c r="ON5" s="72">
        <v>16.564616755264304</v>
      </c>
      <c r="OO5" s="72">
        <v>22.950611411552867</v>
      </c>
      <c r="OP5" s="72">
        <v>42.209401746541445</v>
      </c>
      <c r="OQ5" s="72">
        <v>74.417236026554249</v>
      </c>
      <c r="OR5" s="72">
        <v>37.369784852842315</v>
      </c>
      <c r="OS5" s="72">
        <v>58.612335791865199</v>
      </c>
      <c r="OT5" s="72">
        <v>57.992230619608151</v>
      </c>
      <c r="OU5" s="72">
        <v>38.17623481448782</v>
      </c>
      <c r="OV5" s="72">
        <v>21.982243583919313</v>
      </c>
      <c r="OW5" s="72">
        <v>40.08663418527609</v>
      </c>
      <c r="OX5" s="72">
        <v>55.981268746336269</v>
      </c>
      <c r="OY5" s="72">
        <v>38.871011221751495</v>
      </c>
      <c r="OZ5" s="72">
        <v>43.806153064695636</v>
      </c>
      <c r="PA5" s="736"/>
      <c r="PB5" s="73">
        <v>177.86107430059789</v>
      </c>
      <c r="PC5" s="73">
        <v>31.520768152741098</v>
      </c>
      <c r="PD5" s="73">
        <v>28.220603356831436</v>
      </c>
      <c r="PE5" s="73">
        <v>88.376194951953508</v>
      </c>
      <c r="PF5" s="73">
        <v>243.08276961935917</v>
      </c>
      <c r="PG5" s="73">
        <v>71.172298530036613</v>
      </c>
      <c r="PH5" s="73">
        <v>110.15083209353899</v>
      </c>
      <c r="PI5" s="73">
        <v>110.48818300033278</v>
      </c>
      <c r="PJ5" s="73">
        <v>72.715161817740864</v>
      </c>
      <c r="PK5" s="73">
        <v>40.989636626713541</v>
      </c>
      <c r="PL5" s="73">
        <v>80.038542694945093</v>
      </c>
      <c r="PM5" s="73">
        <v>163.86059237189485</v>
      </c>
      <c r="PN5" s="73">
        <v>65.477527025841923</v>
      </c>
      <c r="PO5" s="73">
        <v>66.787795578913219</v>
      </c>
      <c r="PP5" s="738"/>
      <c r="PQ5" s="70">
        <v>58.016066658921289</v>
      </c>
      <c r="PR5" s="70">
        <v>13.300778583775058</v>
      </c>
      <c r="PS5" s="70">
        <v>20.198984647139675</v>
      </c>
      <c r="PT5" s="70">
        <v>29.236792031323251</v>
      </c>
      <c r="PU5" s="70">
        <v>59.902330303371741</v>
      </c>
      <c r="PV5" s="70">
        <v>30.053804150569114</v>
      </c>
      <c r="PW5" s="70">
        <v>40.61301709274764</v>
      </c>
      <c r="PX5" s="70">
        <v>46.669381878981234</v>
      </c>
      <c r="PY5" s="70">
        <v>30.707715043627807</v>
      </c>
      <c r="PZ5" s="70">
        <v>16.5084600461091</v>
      </c>
      <c r="QA5" s="70">
        <v>32.249438561057922</v>
      </c>
      <c r="QB5" s="70">
        <v>38.992428307415601</v>
      </c>
      <c r="QC5" s="70">
        <v>26.92757452117722</v>
      </c>
      <c r="QD5" s="70">
        <v>19.49073640393345</v>
      </c>
      <c r="QE5" s="740"/>
      <c r="QF5" s="74">
        <v>196.49963116257004</v>
      </c>
      <c r="QG5" s="74">
        <v>52.351036161890001</v>
      </c>
      <c r="QH5" s="74">
        <v>33.310887513546703</v>
      </c>
      <c r="QI5" s="74">
        <v>83.820866851515319</v>
      </c>
      <c r="QJ5" s="74">
        <v>171.68286347703037</v>
      </c>
      <c r="QK5" s="74">
        <v>86.169485140941418</v>
      </c>
      <c r="QL5" s="74">
        <v>116.4123912577282</v>
      </c>
      <c r="QM5" s="74">
        <v>183.63192933794733</v>
      </c>
      <c r="QN5" s="74">
        <v>120.83479951824857</v>
      </c>
      <c r="QO5" s="74">
        <v>47.34848311133026</v>
      </c>
      <c r="QP5" s="74">
        <v>126.89875906768907</v>
      </c>
      <c r="QQ5" s="74">
        <v>129.13823450205615</v>
      </c>
      <c r="QR5" s="74">
        <v>77.195281609660768</v>
      </c>
      <c r="QS5" s="74">
        <v>68.6927608693845</v>
      </c>
      <c r="QT5" s="742"/>
      <c r="QU5" s="69">
        <v>243.931293204833</v>
      </c>
      <c r="QV5" s="69">
        <v>47.337452244684251</v>
      </c>
      <c r="QW5" s="69">
        <v>28.226056380997573</v>
      </c>
      <c r="QX5" s="69">
        <v>104.03156442023794</v>
      </c>
      <c r="QY5" s="69">
        <v>213.12783337491277</v>
      </c>
      <c r="QZ5" s="69">
        <v>106.94087000047193</v>
      </c>
      <c r="RA5" s="69">
        <v>112.49791591116461</v>
      </c>
      <c r="RB5" s="69">
        <v>166.05107266011871</v>
      </c>
      <c r="RC5" s="69">
        <v>109.26536715924219</v>
      </c>
      <c r="RD5" s="69">
        <v>58.747791769618651</v>
      </c>
      <c r="RE5" s="69">
        <v>114.74898631284729</v>
      </c>
      <c r="RF5" s="69">
        <v>160.30424869085678</v>
      </c>
      <c r="RG5" s="69">
        <v>95.813025779516238</v>
      </c>
      <c r="RH5" s="69">
        <v>82.488013883402871</v>
      </c>
      <c r="RI5" s="723"/>
      <c r="RJ5" s="75">
        <v>171.03093552073815</v>
      </c>
      <c r="RK5" s="75">
        <v>33.213829693940177</v>
      </c>
      <c r="RL5" s="75">
        <v>42.776345592841338</v>
      </c>
      <c r="RM5" s="75">
        <v>73.261767869465587</v>
      </c>
      <c r="RN5" s="75">
        <v>216.54027193951146</v>
      </c>
      <c r="RO5" s="75">
        <v>75.177822045785035</v>
      </c>
      <c r="RP5" s="75">
        <v>99.877865657365874</v>
      </c>
      <c r="RQ5" s="75">
        <v>116.42114712070739</v>
      </c>
      <c r="RR5" s="75">
        <v>77.335094362443158</v>
      </c>
      <c r="RS5" s="75">
        <v>41.097987021471859</v>
      </c>
      <c r="RT5" s="75">
        <v>80.594140996271278</v>
      </c>
      <c r="RU5" s="75">
        <v>113.00138889148593</v>
      </c>
      <c r="RV5" s="75">
        <v>67.376783923028128</v>
      </c>
      <c r="RW5" s="75">
        <v>70.779699946856894</v>
      </c>
      <c r="RX5" s="719"/>
      <c r="RY5" s="76">
        <v>122.62631187375909</v>
      </c>
      <c r="RZ5" s="76">
        <v>131.72906160715223</v>
      </c>
      <c r="SA5" s="76">
        <v>135.22677520863718</v>
      </c>
      <c r="SB5" s="76">
        <v>82.92567622200751</v>
      </c>
      <c r="SC5" s="76">
        <v>154.41748097308712</v>
      </c>
      <c r="SD5" s="76">
        <v>178.52293110929267</v>
      </c>
      <c r="SE5" s="721"/>
      <c r="SF5" s="76">
        <v>227.86163669527687</v>
      </c>
      <c r="SG5" s="76">
        <v>244.97480619405596</v>
      </c>
      <c r="SH5" s="76">
        <v>251.55050776484816</v>
      </c>
      <c r="SI5" s="76">
        <v>153.22444166998426</v>
      </c>
      <c r="SJ5" s="76">
        <v>287.62903460201403</v>
      </c>
      <c r="SK5" s="76">
        <v>332.94728085808043</v>
      </c>
      <c r="SL5" s="721"/>
      <c r="SM5" s="76">
        <v>188.49565081723176</v>
      </c>
      <c r="SN5" s="76">
        <v>202.60085847598623</v>
      </c>
      <c r="SO5" s="76">
        <v>208.02075665233704</v>
      </c>
      <c r="SP5" s="76">
        <v>126.97734849609782</v>
      </c>
      <c r="SQ5" s="76">
        <v>237.7578029134913</v>
      </c>
      <c r="SR5" s="76">
        <v>275.11051388956071</v>
      </c>
      <c r="SS5" s="721"/>
      <c r="ST5" s="76">
        <v>85.808920910154569</v>
      </c>
      <c r="SU5" s="76">
        <v>92.097705592255508</v>
      </c>
      <c r="SV5" s="76">
        <v>94.514158682106157</v>
      </c>
      <c r="SW5" s="76">
        <v>58.381082436192933</v>
      </c>
      <c r="SX5" s="76">
        <v>107.77237405492313</v>
      </c>
      <c r="SY5" s="76">
        <v>124.42602158030775</v>
      </c>
      <c r="SZ5" s="721"/>
      <c r="TA5" s="76">
        <v>164.43417444406867</v>
      </c>
      <c r="TB5" s="76">
        <v>176.70784382182433</v>
      </c>
      <c r="TC5" s="76">
        <v>181.42397703212436</v>
      </c>
      <c r="TD5" s="76">
        <v>110.90392365745308</v>
      </c>
      <c r="TE5" s="76">
        <v>207.29971618537979</v>
      </c>
      <c r="TF5" s="76">
        <v>239.80223837253811</v>
      </c>
      <c r="TG5" s="721"/>
      <c r="TH5" s="76">
        <v>55.793782906469168</v>
      </c>
      <c r="TI5" s="76">
        <v>59.797841854760748</v>
      </c>
      <c r="TJ5" s="76">
        <v>61.336393595144166</v>
      </c>
      <c r="TK5" s="76">
        <v>38.330522892727863</v>
      </c>
      <c r="TL5" s="76">
        <v>69.77787769508474</v>
      </c>
      <c r="TM5" s="76">
        <v>80.381227907646462</v>
      </c>
      <c r="TN5" s="721"/>
      <c r="TO5" s="76">
        <v>156.2168180821815</v>
      </c>
      <c r="TP5" s="76">
        <v>167.86498956812056</v>
      </c>
      <c r="TQ5" s="76">
        <v>172.34077644923624</v>
      </c>
      <c r="TR5" s="76">
        <v>105.41460713311571</v>
      </c>
      <c r="TS5" s="76">
        <v>196.89782110360852</v>
      </c>
      <c r="TT5" s="76">
        <v>227.74393081287883</v>
      </c>
      <c r="TU5" s="721"/>
      <c r="TV5" s="76">
        <v>181.71076473158834</v>
      </c>
      <c r="TW5" s="76">
        <v>195.29951286785334</v>
      </c>
      <c r="TX5" s="76">
        <v>200.52096249301556</v>
      </c>
      <c r="TY5" s="76">
        <v>122.44494346637185</v>
      </c>
      <c r="TZ5" s="76">
        <v>229.16919240464605</v>
      </c>
      <c r="UA5" s="76">
        <v>265.15424090164464</v>
      </c>
      <c r="UB5" s="721"/>
      <c r="UC5" s="76">
        <v>224.36102052284332</v>
      </c>
      <c r="UD5" s="76">
        <v>241.19626837361449</v>
      </c>
      <c r="UE5" s="76">
        <v>247.66517910022702</v>
      </c>
      <c r="UF5" s="76">
        <v>150.93595001052185</v>
      </c>
      <c r="UG5" s="76">
        <v>228.67780695573961</v>
      </c>
      <c r="UH5" s="76">
        <v>327.74005064142938</v>
      </c>
      <c r="UI5" s="721"/>
      <c r="UJ5" s="76">
        <v>57.917782051691532</v>
      </c>
      <c r="UK5" s="76">
        <v>63.587676921476167</v>
      </c>
      <c r="UL5" s="76">
        <v>56.171310074331892</v>
      </c>
      <c r="UM5" s="76">
        <v>35.857917323269447</v>
      </c>
      <c r="UN5" s="76">
        <v>55.291842149479372</v>
      </c>
      <c r="UO5" s="76">
        <v>45.031475356919522</v>
      </c>
      <c r="UP5" s="721"/>
      <c r="UQ5" s="76">
        <v>34.505776040841312</v>
      </c>
      <c r="UR5" s="76">
        <v>30.944272492763108</v>
      </c>
      <c r="US5" s="76">
        <v>55.671912695515431</v>
      </c>
      <c r="UT5" s="76">
        <v>38.893661802411977</v>
      </c>
      <c r="UU5" s="76">
        <v>42.300802908427663</v>
      </c>
      <c r="UV5" s="76">
        <v>55.468161390162756</v>
      </c>
      <c r="UW5" s="76">
        <v>34.923860801438636</v>
      </c>
      <c r="UX5" s="76">
        <v>30.399104031037947</v>
      </c>
      <c r="UY5" s="76">
        <v>31.916067453126583</v>
      </c>
      <c r="UZ5" s="76">
        <v>31.034863947860185</v>
      </c>
      <c r="VA5" s="76">
        <v>33.00983134062507</v>
      </c>
      <c r="VB5" s="76">
        <v>41.961354174972165</v>
      </c>
      <c r="VC5" s="76">
        <v>52.555823751949603</v>
      </c>
      <c r="VD5" s="76">
        <v>33.881396206676406</v>
      </c>
      <c r="VE5" s="76">
        <v>56.384772517648209</v>
      </c>
      <c r="VF5" s="718"/>
      <c r="VG5" s="76">
        <v>55.560793709840311</v>
      </c>
      <c r="VH5" s="76">
        <v>49.821747302161384</v>
      </c>
      <c r="VI5" s="76">
        <v>89.650023045344554</v>
      </c>
      <c r="VJ5" s="76">
        <v>62.627460826403798</v>
      </c>
      <c r="VK5" s="76">
        <v>68.112690208053536</v>
      </c>
      <c r="VL5" s="76">
        <v>89.322430019610707</v>
      </c>
      <c r="VM5" s="76">
        <v>56.23243598001239</v>
      </c>
      <c r="VN5" s="76">
        <v>48.943758116813129</v>
      </c>
      <c r="VO5" s="76">
        <v>51.386895797598662</v>
      </c>
      <c r="VP5" s="76">
        <v>49.967673531734242</v>
      </c>
      <c r="VQ5" s="76">
        <v>53.148472965053088</v>
      </c>
      <c r="VR5" s="76">
        <v>67.565955525605432</v>
      </c>
      <c r="VS5" s="76">
        <v>84.630251998174515</v>
      </c>
      <c r="VT5" s="76">
        <v>54.552173241585983</v>
      </c>
      <c r="VU5" s="76">
        <v>90.797561708341831</v>
      </c>
      <c r="VV5" s="718"/>
      <c r="VW5" s="76">
        <v>59.263774918647805</v>
      </c>
      <c r="VX5" s="76">
        <v>53.139061106106006</v>
      </c>
      <c r="VY5" s="76">
        <v>95.630623053705705</v>
      </c>
      <c r="VZ5" s="76">
        <v>66.802397499836204</v>
      </c>
      <c r="WA5" s="76">
        <v>72.652540351471913</v>
      </c>
      <c r="WB5" s="76">
        <v>95.28155031354963</v>
      </c>
      <c r="WC5" s="76">
        <v>59.979048358645841</v>
      </c>
      <c r="WD5" s="76">
        <v>52.202435701475096</v>
      </c>
      <c r="WE5" s="76">
        <v>54.808796530644258</v>
      </c>
      <c r="WF5" s="76">
        <v>53.294754442246941</v>
      </c>
      <c r="WG5" s="76">
        <v>56.68807813972996</v>
      </c>
      <c r="WH5" s="76">
        <v>72.069251812787456</v>
      </c>
      <c r="WI5" s="76">
        <v>90.274634343784285</v>
      </c>
      <c r="WJ5" s="76">
        <v>58.185562305637546</v>
      </c>
      <c r="WK5" s="76">
        <v>96.854423597620809</v>
      </c>
      <c r="WL5" s="718"/>
      <c r="WM5" s="76">
        <v>33.879009117225742</v>
      </c>
      <c r="WN5" s="76">
        <v>30.380720989760846</v>
      </c>
      <c r="WO5" s="76">
        <v>54.663313575500183</v>
      </c>
      <c r="WP5" s="76">
        <v>38.187648732829814</v>
      </c>
      <c r="WQ5" s="76">
        <v>41.532594032973954</v>
      </c>
      <c r="WR5" s="76">
        <v>54.463427584490127</v>
      </c>
      <c r="WS5" s="76">
        <v>34.288973429778515</v>
      </c>
      <c r="WT5" s="76">
        <v>29.845398988079587</v>
      </c>
      <c r="WU5" s="76">
        <v>31.334991490195005</v>
      </c>
      <c r="WV5" s="76">
        <v>30.469686228351385</v>
      </c>
      <c r="WW5" s="76">
        <v>32.409027574391672</v>
      </c>
      <c r="WX5" s="76">
        <v>41.199257422500246</v>
      </c>
      <c r="WY5" s="76">
        <v>51.60305242262811</v>
      </c>
      <c r="WZ5" s="76">
        <v>33.264868608018098</v>
      </c>
      <c r="XA5" s="76">
        <v>55.363123314035072</v>
      </c>
      <c r="XB5" s="718"/>
      <c r="XC5" s="76">
        <v>51.631078193004186</v>
      </c>
      <c r="XD5" s="76">
        <v>46.29680034921779</v>
      </c>
      <c r="XE5" s="76">
        <v>83.311276948658886</v>
      </c>
      <c r="XF5" s="76">
        <v>58.198285899711564</v>
      </c>
      <c r="XG5" s="76">
        <v>63.295316065101069</v>
      </c>
      <c r="XH5" s="76">
        <v>83.006981353927742</v>
      </c>
      <c r="XI5" s="76">
        <v>52.254808551557332</v>
      </c>
      <c r="XJ5" s="76">
        <v>45.480866337862111</v>
      </c>
      <c r="XK5" s="76">
        <v>47.751347370200406</v>
      </c>
      <c r="XL5" s="76">
        <v>46.432420431825406</v>
      </c>
      <c r="XM5" s="76">
        <v>49.388439402615617</v>
      </c>
      <c r="XN5" s="76">
        <v>62.787209362744775</v>
      </c>
      <c r="XO5" s="76">
        <v>78.645946135104793</v>
      </c>
      <c r="XP5" s="76">
        <v>50.692941677798245</v>
      </c>
      <c r="XQ5" s="76">
        <v>84.377573510197848</v>
      </c>
      <c r="XR5" s="718"/>
      <c r="XS5" s="76">
        <v>15.073439447307383</v>
      </c>
      <c r="XT5" s="76">
        <v>13.515516621358119</v>
      </c>
      <c r="XU5" s="76">
        <v>24.323399356663394</v>
      </c>
      <c r="XV5" s="76">
        <v>16.990890815838146</v>
      </c>
      <c r="XW5" s="76">
        <v>18.478817098339206</v>
      </c>
      <c r="XX5" s="76">
        <v>24.234629295653882</v>
      </c>
      <c r="XY5" s="76">
        <v>15.255318168237674</v>
      </c>
      <c r="XZ5" s="76">
        <v>13.27728566662732</v>
      </c>
      <c r="YA5" s="76">
        <v>13.940216803310994</v>
      </c>
      <c r="YB5" s="76">
        <v>13.555118168089079</v>
      </c>
      <c r="YC5" s="76">
        <v>14.418215082428127</v>
      </c>
      <c r="YD5" s="76">
        <v>18.330455791187244</v>
      </c>
      <c r="YE5" s="76">
        <v>22.961061203823174</v>
      </c>
      <c r="YF5" s="76">
        <v>14.799102234298029</v>
      </c>
      <c r="YG5" s="76">
        <v>24.634657636055646</v>
      </c>
      <c r="YH5" s="718"/>
      <c r="YI5" s="76">
        <v>54.700413419810808</v>
      </c>
      <c r="YJ5" s="76">
        <v>49.042922520505904</v>
      </c>
      <c r="YK5" s="76">
        <v>88.274802065647933</v>
      </c>
      <c r="YL5" s="76">
        <v>61.659910038145483</v>
      </c>
      <c r="YM5" s="76">
        <v>67.058671576682258</v>
      </c>
      <c r="YN5" s="76">
        <v>87.953096480080205</v>
      </c>
      <c r="YO5" s="76">
        <v>55.359046644361193</v>
      </c>
      <c r="YP5" s="76">
        <v>48.178251583088546</v>
      </c>
      <c r="YQ5" s="76">
        <v>50.584465174765228</v>
      </c>
      <c r="YR5" s="76">
        <v>49.18668466405645</v>
      </c>
      <c r="YS5" s="76">
        <v>52.319454766859309</v>
      </c>
      <c r="YT5" s="76">
        <v>66.520137333871062</v>
      </c>
      <c r="YU5" s="76">
        <v>83.328932037927757</v>
      </c>
      <c r="YV5" s="76">
        <v>53.701950349687422</v>
      </c>
      <c r="YW5" s="76">
        <v>89.404067041834324</v>
      </c>
      <c r="YX5" s="718"/>
      <c r="YY5" s="76">
        <v>53.088676130541451</v>
      </c>
      <c r="YZ5" s="76">
        <v>47.606358145064441</v>
      </c>
      <c r="ZA5" s="76">
        <v>85.658689026513713</v>
      </c>
      <c r="ZB5" s="76">
        <v>59.840494605881219</v>
      </c>
      <c r="ZC5" s="76">
        <v>65.081951767143835</v>
      </c>
      <c r="ZD5" s="76">
        <v>85.345518725521927</v>
      </c>
      <c r="ZE5" s="76">
        <v>53.730924913426492</v>
      </c>
      <c r="ZF5" s="76">
        <v>46.767486372802445</v>
      </c>
      <c r="ZG5" s="76">
        <v>49.101748370838806</v>
      </c>
      <c r="ZH5" s="76">
        <v>47.745773559768956</v>
      </c>
      <c r="ZI5" s="76">
        <v>50.784816096344443</v>
      </c>
      <c r="ZJ5" s="76">
        <v>64.559593467919143</v>
      </c>
      <c r="ZK5" s="76">
        <v>80.862987897692506</v>
      </c>
      <c r="ZL5" s="76">
        <v>52.12596017329485</v>
      </c>
      <c r="ZM5" s="76">
        <v>86.755263898256302</v>
      </c>
      <c r="ZN5" s="718"/>
      <c r="ZO5" s="76">
        <v>63.803571085302487</v>
      </c>
      <c r="ZP5" s="76">
        <v>57.209027186236405</v>
      </c>
      <c r="ZQ5" s="76">
        <v>102.95740890986941</v>
      </c>
      <c r="ZR5" s="76">
        <v>71.919879456754074</v>
      </c>
      <c r="ZS5" s="76">
        <v>78.218024921531708</v>
      </c>
      <c r="ZT5" s="76">
        <v>102.58166925219915</v>
      </c>
      <c r="ZU5" s="76">
        <v>64.573402431997508</v>
      </c>
      <c r="ZV5" s="76">
        <v>56.200628303023926</v>
      </c>
      <c r="ZW5" s="76">
        <v>59.006726423835978</v>
      </c>
      <c r="ZX5" s="76">
        <v>57.376655726011613</v>
      </c>
      <c r="ZY5" s="76">
        <v>61.030029153147225</v>
      </c>
      <c r="ZZ5" s="76">
        <v>77.590030706715353</v>
      </c>
      <c r="AAA5" s="76">
        <v>97.190789922089607</v>
      </c>
      <c r="AAB5" s="76">
        <v>62.642273241546995</v>
      </c>
      <c r="AAC5" s="76">
        <v>104.27491127462466</v>
      </c>
      <c r="AAD5" s="718"/>
      <c r="AAE5" s="76">
        <v>36.748183652410574</v>
      </c>
      <c r="AAF5" s="76">
        <v>33.336467939911628</v>
      </c>
      <c r="AAG5" s="76">
        <v>43.308883420412542</v>
      </c>
      <c r="AAH5" s="76">
        <v>39.807762462316738</v>
      </c>
      <c r="AAI5" s="76">
        <v>42.315750209958622</v>
      </c>
      <c r="AAJ5" s="76">
        <v>38.937565482958121</v>
      </c>
      <c r="AAK5" s="76">
        <v>36.168270610185687</v>
      </c>
      <c r="AAL5" s="76">
        <v>32.772756744967019</v>
      </c>
      <c r="AAM5" s="76">
        <v>33.438765350307754</v>
      </c>
      <c r="AAN5" s="76">
        <v>33.425979695519771</v>
      </c>
      <c r="AAO5" s="76">
        <v>20.283720128979645</v>
      </c>
      <c r="AAP5" s="76">
        <v>41.353511152248167</v>
      </c>
      <c r="AAQ5" s="76">
        <v>39.673575415264665</v>
      </c>
      <c r="AAR5" s="76">
        <v>23.140494812815124</v>
      </c>
      <c r="AAS5" s="76">
        <v>50.061757071045385</v>
      </c>
      <c r="AAT5" s="718"/>
    </row>
    <row r="6" spans="1:722" ht="14.5" customHeight="1" x14ac:dyDescent="0.2">
      <c r="A6" s="24">
        <v>2023</v>
      </c>
      <c r="B6" s="65">
        <v>21.251479156408919</v>
      </c>
      <c r="C6" s="65">
        <v>33.803076708009222</v>
      </c>
      <c r="D6" s="65">
        <v>21.900150656887899</v>
      </c>
      <c r="E6" s="65">
        <v>19.617680952632035</v>
      </c>
      <c r="F6" s="65">
        <v>46.196503543326372</v>
      </c>
      <c r="G6" s="65">
        <v>14.431177115985935</v>
      </c>
      <c r="H6" s="65">
        <v>68.108310636942093</v>
      </c>
      <c r="I6" s="65">
        <v>18.09156427433928</v>
      </c>
      <c r="J6" s="65">
        <v>14.73260112998461</v>
      </c>
      <c r="K6" s="65">
        <v>33.207583142018834</v>
      </c>
      <c r="L6" s="65">
        <v>29.17931457607256</v>
      </c>
      <c r="M6" s="65">
        <v>17.538464492046156</v>
      </c>
      <c r="N6" s="65">
        <v>32.628301052677422</v>
      </c>
      <c r="O6" s="65">
        <v>21.062798835529517</v>
      </c>
      <c r="P6" s="65">
        <v>21.696537420304765</v>
      </c>
      <c r="Q6" s="65">
        <v>24.214577280609436</v>
      </c>
      <c r="R6" s="65">
        <v>25.100800789671823</v>
      </c>
      <c r="S6" s="65">
        <v>14.168023875754489</v>
      </c>
      <c r="T6" s="65">
        <v>23.14281788153237</v>
      </c>
      <c r="U6" s="65">
        <v>65.144988476937243</v>
      </c>
      <c r="V6" s="65">
        <v>9.1013993828177568</v>
      </c>
      <c r="W6" s="65">
        <v>21.596816303065829</v>
      </c>
      <c r="X6" s="65">
        <v>19.995228950992168</v>
      </c>
      <c r="Y6" s="65">
        <v>20.985295130043081</v>
      </c>
      <c r="Z6" s="65">
        <v>12.950904687570649</v>
      </c>
      <c r="AA6" s="65">
        <v>3.2112573914872327</v>
      </c>
      <c r="AB6" s="65">
        <v>25.213596310890246</v>
      </c>
      <c r="AC6" s="65">
        <v>16.823252008258201</v>
      </c>
      <c r="AD6" s="65">
        <v>20.942245215747377</v>
      </c>
      <c r="AE6" s="65">
        <v>3.852546634120368</v>
      </c>
      <c r="AF6" s="744"/>
      <c r="AG6" s="65">
        <v>16.180637309756133</v>
      </c>
      <c r="AH6" s="65">
        <v>33.49259605401258</v>
      </c>
      <c r="AI6" s="65">
        <v>22.854184619833166</v>
      </c>
      <c r="AJ6" s="65">
        <v>19.437492904523754</v>
      </c>
      <c r="AK6" s="65">
        <v>43.536033894680791</v>
      </c>
      <c r="AL6" s="65">
        <v>14.074562911306018</v>
      </c>
      <c r="AM6" s="65">
        <v>67.482737023870541</v>
      </c>
      <c r="AN6" s="65">
        <v>17.925393580581442</v>
      </c>
      <c r="AO6" s="65">
        <v>14.324286737580072</v>
      </c>
      <c r="AP6" s="65">
        <v>26.225645626018594</v>
      </c>
      <c r="AQ6" s="65">
        <v>24.409009156263838</v>
      </c>
      <c r="AR6" s="65">
        <v>19.232434862185308</v>
      </c>
      <c r="AS6" s="65">
        <v>32.328610692029436</v>
      </c>
      <c r="AT6" s="65">
        <v>20.869337405555434</v>
      </c>
      <c r="AU6" s="65">
        <v>21.497255112782653</v>
      </c>
      <c r="AV6" s="65">
        <v>23.992166822079941</v>
      </c>
      <c r="AW6" s="65">
        <v>24.870250384087871</v>
      </c>
      <c r="AX6" s="65">
        <v>14.03789083026925</v>
      </c>
      <c r="AY6" s="65">
        <v>22.930251513883331</v>
      </c>
      <c r="AZ6" s="65">
        <v>53.347799233516298</v>
      </c>
      <c r="BA6" s="65">
        <v>9.0178031925339184</v>
      </c>
      <c r="BB6" s="65">
        <v>21.398449932219105</v>
      </c>
      <c r="BC6" s="65">
        <v>15.889944816453129</v>
      </c>
      <c r="BD6" s="65">
        <v>20.792545570215449</v>
      </c>
      <c r="BE6" s="65">
        <v>12.831950860024754</v>
      </c>
      <c r="BF6" s="65">
        <v>3.1092341326237709</v>
      </c>
      <c r="BG6" s="65">
        <v>21.461851753993489</v>
      </c>
      <c r="BH6" s="65">
        <v>17.466169567544465</v>
      </c>
      <c r="BI6" s="65">
        <v>18.450061787293766</v>
      </c>
      <c r="BJ6" s="65">
        <v>3.3364476609660092</v>
      </c>
      <c r="BK6" s="745"/>
      <c r="BL6" s="56">
        <v>28.643808460612654</v>
      </c>
      <c r="BM6" s="56">
        <v>41.737729935789162</v>
      </c>
      <c r="BN6" s="56">
        <v>44.314103828296695</v>
      </c>
      <c r="BO6" s="56">
        <v>104.11903779426939</v>
      </c>
      <c r="BP6" s="56">
        <v>88.425085191516018</v>
      </c>
      <c r="BQ6" s="56">
        <v>24.473676943319006</v>
      </c>
      <c r="BR6" s="56">
        <v>153.24910513297345</v>
      </c>
      <c r="BS6" s="56">
        <v>39.229395080320629</v>
      </c>
      <c r="BT6" s="56">
        <v>18.746586568558239</v>
      </c>
      <c r="BU6" s="56">
        <v>43.19317225460086</v>
      </c>
      <c r="BV6" s="56">
        <v>56.853031999259187</v>
      </c>
      <c r="BW6" s="56">
        <v>43.070360862786188</v>
      </c>
      <c r="BX6" s="56">
        <v>77.177132549605716</v>
      </c>
      <c r="BY6" s="56">
        <v>35.69686200343542</v>
      </c>
      <c r="BZ6" s="56">
        <v>35.419087612392083</v>
      </c>
      <c r="CA6" s="56">
        <v>43.387135469971788</v>
      </c>
      <c r="CB6" s="56">
        <v>33.609169936754256</v>
      </c>
      <c r="CC6" s="56">
        <v>51.433997693385379</v>
      </c>
      <c r="CD6" s="56">
        <v>44.969662232263481</v>
      </c>
      <c r="CE6" s="56">
        <v>117.09649859592798</v>
      </c>
      <c r="CF6" s="56">
        <v>23.784049962617438</v>
      </c>
      <c r="CG6" s="56">
        <v>51.081231711590824</v>
      </c>
      <c r="CH6" s="56">
        <v>33.642519748910622</v>
      </c>
      <c r="CI6" s="56">
        <v>34.839980195582406</v>
      </c>
      <c r="CJ6" s="56">
        <v>18.141087196880441</v>
      </c>
      <c r="CK6" s="56">
        <v>11.201424766889012</v>
      </c>
      <c r="CL6" s="56">
        <v>38.819272693754911</v>
      </c>
      <c r="CM6" s="56">
        <v>46.413599392969594</v>
      </c>
      <c r="CN6" s="56">
        <v>18.007327153879825</v>
      </c>
      <c r="CO6" s="56">
        <v>4.3797743243333578</v>
      </c>
      <c r="CP6" s="749"/>
      <c r="CQ6" s="66">
        <v>36.054544501048568</v>
      </c>
      <c r="CR6" s="66">
        <v>51.689761664849939</v>
      </c>
      <c r="CS6" s="66">
        <v>55.445215885522913</v>
      </c>
      <c r="CT6" s="66">
        <v>147.16435557000216</v>
      </c>
      <c r="CU6" s="66">
        <v>95.286353350598645</v>
      </c>
      <c r="CV6" s="66">
        <v>35.403795037292909</v>
      </c>
      <c r="CW6" s="66">
        <v>189.41815920917142</v>
      </c>
      <c r="CX6" s="66">
        <v>49.283975118874672</v>
      </c>
      <c r="CY6" s="66">
        <v>32.743362039494272</v>
      </c>
      <c r="CZ6" s="66">
        <v>57.152142105425114</v>
      </c>
      <c r="DA6" s="66">
        <v>59.133831852023107</v>
      </c>
      <c r="DB6" s="66">
        <v>53.137946679535418</v>
      </c>
      <c r="DC6" s="66">
        <v>82.54717834841135</v>
      </c>
      <c r="DD6" s="66">
        <v>44.973443265809344</v>
      </c>
      <c r="DE6" s="66">
        <v>43.58734971901476</v>
      </c>
      <c r="DF6" s="66">
        <v>53.445027811531176</v>
      </c>
      <c r="DG6" s="66">
        <v>43.299048540251633</v>
      </c>
      <c r="DH6" s="66">
        <v>67.10240367890664</v>
      </c>
      <c r="DI6" s="66">
        <v>65.301811741704938</v>
      </c>
      <c r="DJ6" s="66">
        <v>145.55488642942387</v>
      </c>
      <c r="DK6" s="66">
        <v>29.388833819145844</v>
      </c>
      <c r="DL6" s="66">
        <v>62.953971312818105</v>
      </c>
      <c r="DM6" s="66">
        <v>40.98311932409721</v>
      </c>
      <c r="DN6" s="66">
        <v>42.587642081284045</v>
      </c>
      <c r="DO6" s="66">
        <v>21.042954743423277</v>
      </c>
      <c r="DP6" s="66">
        <v>12.738009219193239</v>
      </c>
      <c r="DQ6" s="66">
        <v>46.075898648118489</v>
      </c>
      <c r="DR6" s="66">
        <v>56.694825520251946</v>
      </c>
      <c r="DS6" s="66">
        <v>19.551026755014199</v>
      </c>
      <c r="DT6" s="66">
        <v>7.7333599965324691</v>
      </c>
      <c r="DU6" s="750"/>
      <c r="DV6" s="56">
        <v>29.929722055797402</v>
      </c>
      <c r="DW6" s="56">
        <v>43.262006087471818</v>
      </c>
      <c r="DX6" s="56">
        <v>55.313580961858435</v>
      </c>
      <c r="DY6" s="56">
        <v>129.12507318179843</v>
      </c>
      <c r="DZ6" s="56">
        <v>71.304068595740375</v>
      </c>
      <c r="EA6" s="56">
        <v>32.20366515381123</v>
      </c>
      <c r="EB6" s="56">
        <v>174.93252677344003</v>
      </c>
      <c r="EC6" s="56">
        <v>47.32565172687562</v>
      </c>
      <c r="ED6" s="56">
        <v>16.329051732916163</v>
      </c>
      <c r="EE6" s="56">
        <v>58.787888980815431</v>
      </c>
      <c r="EF6" s="56">
        <v>64.148126567904498</v>
      </c>
      <c r="EG6" s="56">
        <v>48.437439916602116</v>
      </c>
      <c r="EH6" s="56">
        <v>86.030510839007121</v>
      </c>
      <c r="EI6" s="56">
        <v>41.100680055899758</v>
      </c>
      <c r="EJ6" s="56">
        <v>39.041701731669349</v>
      </c>
      <c r="EK6" s="56">
        <v>48.20296457189076</v>
      </c>
      <c r="EL6" s="56">
        <v>34.891287284618116</v>
      </c>
      <c r="EM6" s="56">
        <v>73.653774974472228</v>
      </c>
      <c r="EN6" s="56">
        <v>61.606110853977782</v>
      </c>
      <c r="EO6" s="56">
        <v>139.47782345780175</v>
      </c>
      <c r="EP6" s="56">
        <v>26.591275726767755</v>
      </c>
      <c r="EQ6" s="56">
        <v>56.973486442445804</v>
      </c>
      <c r="ER6" s="56">
        <v>34.116905858103216</v>
      </c>
      <c r="ES6" s="56">
        <v>36.368867719859075</v>
      </c>
      <c r="ET6" s="56">
        <v>19.166529331530864</v>
      </c>
      <c r="EU6" s="56">
        <v>7.6528062094780633</v>
      </c>
      <c r="EV6" s="56">
        <v>39.018010991973348</v>
      </c>
      <c r="EW6" s="56">
        <v>48.177967337060856</v>
      </c>
      <c r="EX6" s="56">
        <v>15.551140290988942</v>
      </c>
      <c r="EY6" s="56">
        <v>2.4480295472072862</v>
      </c>
      <c r="EZ6" s="725"/>
      <c r="FA6" s="56">
        <v>24.607363269497004</v>
      </c>
      <c r="FB6" s="56">
        <v>35.25890378805849</v>
      </c>
      <c r="FC6" s="56">
        <v>43.15217029473645</v>
      </c>
      <c r="FD6" s="56">
        <v>88.509530930264262</v>
      </c>
      <c r="FE6" s="56">
        <v>60.315960730969763</v>
      </c>
      <c r="FF6" s="56">
        <v>22.443484271951952</v>
      </c>
      <c r="FG6" s="56">
        <v>143.70950789905049</v>
      </c>
      <c r="FH6" s="56">
        <v>32.558562726585428</v>
      </c>
      <c r="FI6" s="56">
        <v>13.876246490899955</v>
      </c>
      <c r="FJ6" s="56">
        <v>37.761364323472748</v>
      </c>
      <c r="FK6" s="56">
        <v>36.524742251779514</v>
      </c>
      <c r="FL6" s="56">
        <v>40.137115522693918</v>
      </c>
      <c r="FM6" s="56">
        <v>67.274341275541957</v>
      </c>
      <c r="FN6" s="56">
        <v>32.48366659964605</v>
      </c>
      <c r="FO6" s="56">
        <v>32.737999744859366</v>
      </c>
      <c r="FP6" s="56">
        <v>40.232616477510952</v>
      </c>
      <c r="FQ6" s="56">
        <v>30.666796923014289</v>
      </c>
      <c r="FR6" s="56">
        <v>44.64123194339669</v>
      </c>
      <c r="FS6" s="56">
        <v>44.264626877438424</v>
      </c>
      <c r="FT6" s="56">
        <v>111.77513742376138</v>
      </c>
      <c r="FU6" s="56">
        <v>21.346427667888179</v>
      </c>
      <c r="FV6" s="56">
        <v>47.442851330223668</v>
      </c>
      <c r="FW6" s="56">
        <v>30.090010391257444</v>
      </c>
      <c r="FX6" s="56">
        <v>31.513344335751643</v>
      </c>
      <c r="FY6" s="56">
        <v>17.719811882663453</v>
      </c>
      <c r="FZ6" s="56">
        <v>2.8995136237535544</v>
      </c>
      <c r="GA6" s="56">
        <v>29.461013794588315</v>
      </c>
      <c r="GB6" s="56">
        <v>41.891613428965478</v>
      </c>
      <c r="GC6" s="56">
        <v>13.703973871282564</v>
      </c>
      <c r="GD6" s="56">
        <v>3.5906718167550213</v>
      </c>
      <c r="GE6" s="746"/>
      <c r="GF6" s="67">
        <v>30.404238192879202</v>
      </c>
      <c r="GG6" s="67">
        <v>43.727656274483188</v>
      </c>
      <c r="GH6" s="67">
        <v>52.43108153193895</v>
      </c>
      <c r="GI6" s="67">
        <v>114.420501817689</v>
      </c>
      <c r="GJ6" s="67">
        <v>85.905410786855015</v>
      </c>
      <c r="GK6" s="67">
        <v>27.353085653506323</v>
      </c>
      <c r="GL6" s="67">
        <v>145.84214514191413</v>
      </c>
      <c r="GM6" s="67">
        <v>23.266332640309304</v>
      </c>
      <c r="GN6" s="67">
        <v>17.856288922801845</v>
      </c>
      <c r="GO6" s="67">
        <v>48.285850653586323</v>
      </c>
      <c r="GP6" s="67">
        <v>67.821187420886176</v>
      </c>
      <c r="GQ6" s="67">
        <v>48.079708707880556</v>
      </c>
      <c r="GR6" s="67">
        <v>84.937834920533206</v>
      </c>
      <c r="GS6" s="67">
        <v>53.994132253532271</v>
      </c>
      <c r="GT6" s="67">
        <v>39.110496258167487</v>
      </c>
      <c r="GU6" s="67">
        <v>48.113855806609656</v>
      </c>
      <c r="GV6" s="67">
        <v>35.759016914278341</v>
      </c>
      <c r="GW6" s="67">
        <v>83.50062014966926</v>
      </c>
      <c r="GX6" s="67">
        <v>78.704753302747307</v>
      </c>
      <c r="GY6" s="67">
        <v>134.93165790041937</v>
      </c>
      <c r="GZ6" s="67">
        <v>28.093156164454495</v>
      </c>
      <c r="HA6" s="67">
        <v>56.766509848568461</v>
      </c>
      <c r="HB6" s="67">
        <v>35.543932063115179</v>
      </c>
      <c r="HC6" s="67">
        <v>37.370485152496464</v>
      </c>
      <c r="HD6" s="67">
        <v>23.593237899703254</v>
      </c>
      <c r="HE6" s="67">
        <v>7.1179267464438158</v>
      </c>
      <c r="HF6" s="67">
        <v>45.320279005674855</v>
      </c>
      <c r="HG6" s="67">
        <v>49.637708486310096</v>
      </c>
      <c r="HH6" s="67">
        <v>20.147991252709001</v>
      </c>
      <c r="HI6" s="67">
        <v>4.3257917326139772</v>
      </c>
      <c r="HJ6" s="747"/>
      <c r="HK6" s="67">
        <v>21.627116890646338</v>
      </c>
      <c r="HL6" s="67">
        <v>29.829255541477785</v>
      </c>
      <c r="HM6" s="67">
        <v>32.393484695622071</v>
      </c>
      <c r="HN6" s="67">
        <v>83.589713472537781</v>
      </c>
      <c r="HO6" s="67">
        <v>43.76028111345795</v>
      </c>
      <c r="HP6" s="67">
        <v>28.526918646326617</v>
      </c>
      <c r="HQ6" s="67">
        <v>121.57942481199802</v>
      </c>
      <c r="HR6" s="67">
        <v>32.151066669896423</v>
      </c>
      <c r="HS6" s="67">
        <v>17.006304787502952</v>
      </c>
      <c r="HT6" s="67">
        <v>31.506207631573513</v>
      </c>
      <c r="HU6" s="67">
        <v>31.11348843646417</v>
      </c>
      <c r="HV6" s="67">
        <v>34.585312424499847</v>
      </c>
      <c r="HW6" s="67">
        <v>59.449280793793115</v>
      </c>
      <c r="HX6" s="67">
        <v>24.915644818053828</v>
      </c>
      <c r="HY6" s="67">
        <v>27.870061363879273</v>
      </c>
      <c r="HZ6" s="67">
        <v>34.303845011351576</v>
      </c>
      <c r="IA6" s="67">
        <v>25.27249442415588</v>
      </c>
      <c r="IB6" s="67">
        <v>37.947427127908085</v>
      </c>
      <c r="IC6" s="67">
        <v>34.077529749329969</v>
      </c>
      <c r="ID6" s="67">
        <v>88.757886524133298</v>
      </c>
      <c r="IE6" s="67">
        <v>16.485022645034626</v>
      </c>
      <c r="IF6" s="67">
        <v>41.25401516191738</v>
      </c>
      <c r="IG6" s="67">
        <v>28.221497517747487</v>
      </c>
      <c r="IH6" s="67">
        <v>28.369144314250661</v>
      </c>
      <c r="II6" s="67">
        <v>11.332505557911574</v>
      </c>
      <c r="IJ6" s="67">
        <v>10.98820796479643</v>
      </c>
      <c r="IK6" s="67">
        <v>23.219001406320636</v>
      </c>
      <c r="IL6" s="67">
        <v>39.574550972335437</v>
      </c>
      <c r="IM6" s="67">
        <v>13.61033463417645</v>
      </c>
      <c r="IN6" s="67">
        <v>5.5995662213883826</v>
      </c>
      <c r="IO6" s="743"/>
      <c r="IP6" s="67">
        <v>8.2866996546402731</v>
      </c>
      <c r="IQ6" s="67">
        <v>11.846209466845727</v>
      </c>
      <c r="IR6" s="67">
        <v>12.213748491644314</v>
      </c>
      <c r="IS6" s="67">
        <v>29.765379280962797</v>
      </c>
      <c r="IT6" s="67">
        <v>17.188638940392984</v>
      </c>
      <c r="IU6" s="67">
        <v>10.797571179797448</v>
      </c>
      <c r="IV6" s="67">
        <v>45.149710064034743</v>
      </c>
      <c r="IW6" s="67">
        <v>12.484880558231596</v>
      </c>
      <c r="IX6" s="67">
        <v>6.4737490493911256</v>
      </c>
      <c r="IY6" s="67">
        <v>12.317263309485581</v>
      </c>
      <c r="IZ6" s="67">
        <v>12.002093991522191</v>
      </c>
      <c r="JA6" s="67">
        <v>12.817892279214128</v>
      </c>
      <c r="JB6" s="67">
        <v>22.034761254254914</v>
      </c>
      <c r="JC6" s="67">
        <v>9.5287173005625245</v>
      </c>
      <c r="JD6" s="67">
        <v>10.680911275799859</v>
      </c>
      <c r="JE6" s="67">
        <v>13.016781253600127</v>
      </c>
      <c r="JF6" s="67">
        <v>9.8890413045054455</v>
      </c>
      <c r="JG6" s="67">
        <v>13.755017892841545</v>
      </c>
      <c r="JH6" s="67">
        <v>13.994537814885714</v>
      </c>
      <c r="JI6" s="67">
        <v>33.371305706818347</v>
      </c>
      <c r="JJ6" s="67">
        <v>6.1015162154627598</v>
      </c>
      <c r="JK6" s="67">
        <v>15.285618470538768</v>
      </c>
      <c r="JL6" s="67">
        <v>10.672437315488438</v>
      </c>
      <c r="JM6" s="67">
        <v>10.867973827229584</v>
      </c>
      <c r="JN6" s="67">
        <v>4.4296178106484252</v>
      </c>
      <c r="JO6" s="67">
        <v>4.087672614915725</v>
      </c>
      <c r="JP6" s="67">
        <v>10.987890102338499</v>
      </c>
      <c r="JQ6" s="67">
        <v>14.527053715362447</v>
      </c>
      <c r="JR6" s="67">
        <v>5.3857228727013</v>
      </c>
      <c r="JS6" s="67">
        <v>2.4068036196052693</v>
      </c>
      <c r="JT6" s="724"/>
      <c r="JU6" s="56">
        <v>38.391483966190499</v>
      </c>
      <c r="JV6" s="56">
        <v>55.257748227945605</v>
      </c>
      <c r="JW6" s="56">
        <v>51.001950506932815</v>
      </c>
      <c r="JX6" s="56">
        <v>91.132572924095825</v>
      </c>
      <c r="JY6" s="56">
        <v>72.964793242112108</v>
      </c>
      <c r="JZ6" s="56">
        <v>31.543830905407141</v>
      </c>
      <c r="KA6" s="56">
        <v>195.38341978984596</v>
      </c>
      <c r="KB6" s="56">
        <v>51.236531233548902</v>
      </c>
      <c r="KC6" s="56">
        <v>32.611482893535012</v>
      </c>
      <c r="KD6" s="56">
        <v>48.998488669120583</v>
      </c>
      <c r="KE6" s="56">
        <v>39.378860773033296</v>
      </c>
      <c r="KF6" s="56">
        <v>55.763659178229588</v>
      </c>
      <c r="KG6" s="56">
        <v>93.603192154986942</v>
      </c>
      <c r="KH6" s="56">
        <v>63.93795549342012</v>
      </c>
      <c r="KI6" s="56">
        <v>46.778570638921252</v>
      </c>
      <c r="KJ6" s="56">
        <v>56.86052881597017</v>
      </c>
      <c r="KK6" s="56">
        <v>46.884148522928697</v>
      </c>
      <c r="KL6" s="56">
        <v>53.820234561818758</v>
      </c>
      <c r="KM6" s="56">
        <v>53.629463446718063</v>
      </c>
      <c r="KN6" s="56">
        <v>142.53041671543374</v>
      </c>
      <c r="KO6" s="56">
        <v>28.720784532408235</v>
      </c>
      <c r="KP6" s="56">
        <v>66.685025913133288</v>
      </c>
      <c r="KQ6" s="56">
        <v>47.883945462988351</v>
      </c>
      <c r="KR6" s="56">
        <v>48.380506120808477</v>
      </c>
      <c r="KS6" s="56">
        <v>27.510472457227994</v>
      </c>
      <c r="KT6" s="56">
        <v>13.856094280020708</v>
      </c>
      <c r="KU6" s="56">
        <v>59.84403976794453</v>
      </c>
      <c r="KV6" s="56">
        <v>64.767064696430765</v>
      </c>
      <c r="KW6" s="56">
        <v>31.496357797973968</v>
      </c>
      <c r="KX6" s="56">
        <v>7.6184093810861961</v>
      </c>
      <c r="KY6" s="725"/>
      <c r="KZ6" s="56">
        <v>39.460053020638853</v>
      </c>
      <c r="LA6" s="56">
        <v>55.172228496656913</v>
      </c>
      <c r="LB6" s="56">
        <v>43.664493543345351</v>
      </c>
      <c r="LC6" s="56">
        <v>71.455923814786459</v>
      </c>
      <c r="LD6" s="56">
        <v>65.113002323667999</v>
      </c>
      <c r="LE6" s="56">
        <v>34.187162725225278</v>
      </c>
      <c r="LF6" s="56">
        <v>179.76621056864158</v>
      </c>
      <c r="LG6" s="56">
        <v>62.76602509528869</v>
      </c>
      <c r="LH6" s="56">
        <v>44.175069979834468</v>
      </c>
      <c r="LI6" s="56">
        <v>48.522775965056027</v>
      </c>
      <c r="LJ6" s="56">
        <v>31.86235383209489</v>
      </c>
      <c r="LK6" s="56">
        <v>51.803570211992806</v>
      </c>
      <c r="LL6" s="56">
        <v>92.657184793795736</v>
      </c>
      <c r="LM6" s="56">
        <v>36.919435532937868</v>
      </c>
      <c r="LN6" s="56">
        <v>43.992599127649633</v>
      </c>
      <c r="LO6" s="56">
        <v>53.223541046845334</v>
      </c>
      <c r="LP6" s="56">
        <v>48.654161872614324</v>
      </c>
      <c r="LQ6" s="56">
        <v>46.592310556983918</v>
      </c>
      <c r="LR6" s="56">
        <v>49.682523331877945</v>
      </c>
      <c r="LS6" s="56">
        <v>127.13299960990612</v>
      </c>
      <c r="LT6" s="56">
        <v>26.285369095515936</v>
      </c>
      <c r="LU6" s="56">
        <v>62.270705191173057</v>
      </c>
      <c r="LV6" s="56">
        <v>47.004456292781171</v>
      </c>
      <c r="LW6" s="56">
        <v>46.852080573596865</v>
      </c>
      <c r="LX6" s="56">
        <v>26.750951233171985</v>
      </c>
      <c r="LY6" s="56">
        <v>17.892630484053186</v>
      </c>
      <c r="LZ6" s="56">
        <v>38.098504221201594</v>
      </c>
      <c r="MA6" s="56">
        <v>62.894586635302964</v>
      </c>
      <c r="MB6" s="56">
        <v>23.435476175101677</v>
      </c>
      <c r="MC6" s="56">
        <v>9.3929656314928707</v>
      </c>
      <c r="MD6" s="727"/>
      <c r="ME6" s="68">
        <v>48.619527190640845</v>
      </c>
      <c r="MF6" s="68">
        <v>5.0318789378606636</v>
      </c>
      <c r="MG6" s="68">
        <v>14.58661249477359</v>
      </c>
      <c r="MH6" s="68">
        <v>18.045746260008244</v>
      </c>
      <c r="MI6" s="68">
        <v>74.477909506004337</v>
      </c>
      <c r="MJ6" s="68">
        <v>15.792286498739303</v>
      </c>
      <c r="MK6" s="68">
        <v>47.54632166345106</v>
      </c>
      <c r="ML6" s="68">
        <v>23.932518064232021</v>
      </c>
      <c r="MM6" s="68">
        <v>7.054717443466509</v>
      </c>
      <c r="MN6" s="68">
        <v>13.112844374311564</v>
      </c>
      <c r="MO6" s="68">
        <v>19.483025464341452</v>
      </c>
      <c r="MP6" s="68">
        <v>20.401947688441894</v>
      </c>
      <c r="MQ6" s="68">
        <v>27.358628237019232</v>
      </c>
      <c r="MR6" s="68">
        <v>45.44195339126567</v>
      </c>
      <c r="MS6" s="729"/>
      <c r="MT6" s="69">
        <v>119.37638185330967</v>
      </c>
      <c r="MU6" s="69">
        <v>23.202996128063521</v>
      </c>
      <c r="MV6" s="69">
        <v>29.086521531017578</v>
      </c>
      <c r="MW6" s="69">
        <v>51.096540615754769</v>
      </c>
      <c r="MX6" s="69">
        <v>105.85793456193765</v>
      </c>
      <c r="MY6" s="69">
        <v>51.930048168250472</v>
      </c>
      <c r="MZ6" s="69">
        <v>71.602002368073428</v>
      </c>
      <c r="NA6" s="69">
        <v>81.349156259260155</v>
      </c>
      <c r="NB6" s="69">
        <v>53.511098820058365</v>
      </c>
      <c r="NC6" s="69">
        <v>28.912797783499514</v>
      </c>
      <c r="ND6" s="69">
        <v>56.241213773273962</v>
      </c>
      <c r="NE6" s="69">
        <v>78.870276793695041</v>
      </c>
      <c r="NF6" s="69">
        <v>47.229687760149446</v>
      </c>
      <c r="NG6" s="69">
        <v>40.895230963734015</v>
      </c>
      <c r="NH6" s="731"/>
      <c r="NI6" s="70">
        <v>182.69032454261782</v>
      </c>
      <c r="NJ6" s="70">
        <v>35.465675256565717</v>
      </c>
      <c r="NK6" s="70">
        <v>44.394694874021674</v>
      </c>
      <c r="NL6" s="70">
        <v>78.145439704587957</v>
      </c>
      <c r="NM6" s="70">
        <v>161.93569945693963</v>
      </c>
      <c r="NN6" s="70">
        <v>79.415438677916882</v>
      </c>
      <c r="NO6" s="70">
        <v>82.284214572194259</v>
      </c>
      <c r="NP6" s="70">
        <v>124.43269176765115</v>
      </c>
      <c r="NQ6" s="70">
        <v>81.837526403287342</v>
      </c>
      <c r="NR6" s="70">
        <v>54.277610411629574</v>
      </c>
      <c r="NS6" s="70">
        <v>86.018119034114491</v>
      </c>
      <c r="NT6" s="70">
        <v>120.64339805300362</v>
      </c>
      <c r="NU6" s="70">
        <v>72.234770940518587</v>
      </c>
      <c r="NV6" s="70">
        <v>65.804012284978981</v>
      </c>
      <c r="NW6" s="733"/>
      <c r="NX6" s="71">
        <v>184.97410301143319</v>
      </c>
      <c r="NY6" s="71">
        <v>29.449606608645226</v>
      </c>
      <c r="NZ6" s="71">
        <v>38.373233020175235</v>
      </c>
      <c r="OA6" s="71">
        <v>76.742432991075177</v>
      </c>
      <c r="OB6" s="71">
        <v>196.3848302926271</v>
      </c>
      <c r="OC6" s="71">
        <v>65.93159362345142</v>
      </c>
      <c r="OD6" s="71">
        <v>98.783519089705393</v>
      </c>
      <c r="OE6" s="71">
        <v>103.29699801881682</v>
      </c>
      <c r="OF6" s="71">
        <v>67.941133718846217</v>
      </c>
      <c r="OG6" s="71">
        <v>48.790049078060832</v>
      </c>
      <c r="OH6" s="71">
        <v>71.547016311284494</v>
      </c>
      <c r="OI6" s="71">
        <v>120.27100206616375</v>
      </c>
      <c r="OJ6" s="71">
        <v>59.967809729094803</v>
      </c>
      <c r="OK6" s="71">
        <v>70.21386752203712</v>
      </c>
      <c r="OL6" s="719"/>
      <c r="OM6" s="72">
        <v>82.52367303042449</v>
      </c>
      <c r="ON6" s="72">
        <v>15.01468287539425</v>
      </c>
      <c r="OO6" s="72">
        <v>21.009119354897024</v>
      </c>
      <c r="OP6" s="72">
        <v>38.339195559241318</v>
      </c>
      <c r="OQ6" s="72">
        <v>68.373958712792202</v>
      </c>
      <c r="OR6" s="72">
        <v>33.565082362077398</v>
      </c>
      <c r="OS6" s="72">
        <v>53.715920972600266</v>
      </c>
      <c r="OT6" s="72">
        <v>52.554029627968376</v>
      </c>
      <c r="OU6" s="72">
        <v>34.582949942943102</v>
      </c>
      <c r="OV6" s="72">
        <v>20.00501501232489</v>
      </c>
      <c r="OW6" s="72">
        <v>36.342302969041789</v>
      </c>
      <c r="OX6" s="72">
        <v>50.950267713244152</v>
      </c>
      <c r="OY6" s="72">
        <v>35.436133623191367</v>
      </c>
      <c r="OZ6" s="72">
        <v>40.14791007384936</v>
      </c>
      <c r="PA6" s="736"/>
      <c r="PB6" s="73">
        <v>160.97308854918012</v>
      </c>
      <c r="PC6" s="73">
        <v>28.538107133936066</v>
      </c>
      <c r="PD6" s="73">
        <v>25.835324459615229</v>
      </c>
      <c r="PE6" s="73">
        <v>80.232977476815861</v>
      </c>
      <c r="PF6" s="73">
        <v>223.26582767098316</v>
      </c>
      <c r="PG6" s="73">
        <v>63.889825136179901</v>
      </c>
      <c r="PH6" s="73">
        <v>100.92471501492234</v>
      </c>
      <c r="PI6" s="73">
        <v>100.09735308326131</v>
      </c>
      <c r="PJ6" s="73">
        <v>65.837018471757034</v>
      </c>
      <c r="PK6" s="73">
        <v>37.27441310732457</v>
      </c>
      <c r="PL6" s="73">
        <v>72.528672767673001</v>
      </c>
      <c r="PM6" s="73">
        <v>149.06203828765689</v>
      </c>
      <c r="PN6" s="73">
        <v>59.674724709669135</v>
      </c>
      <c r="PO6" s="73">
        <v>61.200430588404217</v>
      </c>
      <c r="PP6" s="738"/>
      <c r="PQ6" s="70">
        <v>52.502388004806249</v>
      </c>
      <c r="PR6" s="70">
        <v>12.030633027244962</v>
      </c>
      <c r="PS6" s="70">
        <v>18.466892614050462</v>
      </c>
      <c r="PT6" s="70">
        <v>26.537918763933167</v>
      </c>
      <c r="PU6" s="70">
        <v>55.019173093567701</v>
      </c>
      <c r="PV6" s="70">
        <v>26.966072673792404</v>
      </c>
      <c r="PW6" s="70">
        <v>37.205317411335912</v>
      </c>
      <c r="PX6" s="70">
        <v>42.270029373875374</v>
      </c>
      <c r="PY6" s="70">
        <v>27.791300664970105</v>
      </c>
      <c r="PZ6" s="70">
        <v>15.002872677217919</v>
      </c>
      <c r="QA6" s="70">
        <v>29.214478819008306</v>
      </c>
      <c r="QB6" s="70">
        <v>35.471752112572723</v>
      </c>
      <c r="QC6" s="70">
        <v>24.532773980612653</v>
      </c>
      <c r="QD6" s="70">
        <v>17.858134597469419</v>
      </c>
      <c r="QE6" s="740"/>
      <c r="QF6" s="74">
        <v>177.84805760442583</v>
      </c>
      <c r="QG6" s="74">
        <v>47.365606285861247</v>
      </c>
      <c r="QH6" s="74">
        <v>30.496161487466786</v>
      </c>
      <c r="QI6" s="74">
        <v>76.112834058597443</v>
      </c>
      <c r="QJ6" s="74">
        <v>157.71077980936761</v>
      </c>
      <c r="QK6" s="74">
        <v>77.351330241414658</v>
      </c>
      <c r="QL6" s="74">
        <v>106.66893906164771</v>
      </c>
      <c r="QM6" s="74">
        <v>166.33394241163626</v>
      </c>
      <c r="QN6" s="74">
        <v>109.37273662441412</v>
      </c>
      <c r="QO6" s="74">
        <v>43.059382792182994</v>
      </c>
      <c r="QP6" s="74">
        <v>114.96863439382663</v>
      </c>
      <c r="QQ6" s="74">
        <v>117.49839809088915</v>
      </c>
      <c r="QR6" s="74">
        <v>70.354880320493052</v>
      </c>
      <c r="QS6" s="74">
        <v>62.954606420287135</v>
      </c>
      <c r="QT6" s="742"/>
      <c r="QU6" s="69">
        <v>220.74883743464503</v>
      </c>
      <c r="QV6" s="69">
        <v>42.828159182204786</v>
      </c>
      <c r="QW6" s="69">
        <v>25.843601619977704</v>
      </c>
      <c r="QX6" s="69">
        <v>94.438585035508297</v>
      </c>
      <c r="QY6" s="69">
        <v>195.76202438318788</v>
      </c>
      <c r="QZ6" s="69">
        <v>95.965879257276484</v>
      </c>
      <c r="RA6" s="69">
        <v>103.07728092468651</v>
      </c>
      <c r="RB6" s="69">
        <v>150.40801657769532</v>
      </c>
      <c r="RC6" s="69">
        <v>98.899415744989795</v>
      </c>
      <c r="RD6" s="69">
        <v>53.400055498857157</v>
      </c>
      <c r="RE6" s="69">
        <v>103.95993894366467</v>
      </c>
      <c r="RF6" s="69">
        <v>145.83155171595592</v>
      </c>
      <c r="RG6" s="69">
        <v>87.300574262885632</v>
      </c>
      <c r="RH6" s="69">
        <v>75.578265581434593</v>
      </c>
      <c r="RI6" s="723"/>
      <c r="RJ6" s="75">
        <v>156.90102458394247</v>
      </c>
      <c r="RK6" s="75">
        <v>30.526368214206329</v>
      </c>
      <c r="RL6" s="75">
        <v>39.283144265203639</v>
      </c>
      <c r="RM6" s="75">
        <v>67.753076782841745</v>
      </c>
      <c r="RN6" s="75">
        <v>197.83470791800855</v>
      </c>
      <c r="RO6" s="75">
        <v>68.596981517294637</v>
      </c>
      <c r="RP6" s="75">
        <v>91.412884538008541</v>
      </c>
      <c r="RQ6" s="75">
        <v>106.90536957089249</v>
      </c>
      <c r="RR6" s="75">
        <v>71.736347838471502</v>
      </c>
      <c r="RS6" s="75">
        <v>37.802097780911971</v>
      </c>
      <c r="RT6" s="75">
        <v>74.162551708223731</v>
      </c>
      <c r="RU6" s="75">
        <v>104.81374506022667</v>
      </c>
      <c r="RV6" s="75">
        <v>62.438818246404352</v>
      </c>
      <c r="RW6" s="75">
        <v>64.884457500864883</v>
      </c>
      <c r="RX6" s="719"/>
      <c r="RY6" s="76">
        <v>111.54482504223238</v>
      </c>
      <c r="RZ6" s="76">
        <v>119.61068600356589</v>
      </c>
      <c r="SA6" s="76">
        <v>122.70997714288478</v>
      </c>
      <c r="SB6" s="76">
        <v>76.366465027689486</v>
      </c>
      <c r="SC6" s="76">
        <v>139.71468110371922</v>
      </c>
      <c r="SD6" s="76">
        <v>161.07429384751762</v>
      </c>
      <c r="SE6" s="721"/>
      <c r="SF6" s="76">
        <v>204.79285702066701</v>
      </c>
      <c r="SG6" s="76">
        <v>219.95667562797402</v>
      </c>
      <c r="SH6" s="76">
        <v>225.78334296989397</v>
      </c>
      <c r="SI6" s="76">
        <v>138.65754019332672</v>
      </c>
      <c r="SJ6" s="76">
        <v>257.75218641626259</v>
      </c>
      <c r="SK6" s="76">
        <v>297.90825837460363</v>
      </c>
      <c r="SL6" s="721"/>
      <c r="SM6" s="76">
        <v>170.02935671157931</v>
      </c>
      <c r="SN6" s="76">
        <v>182.52604231887219</v>
      </c>
      <c r="SO6" s="76">
        <v>187.32786907477669</v>
      </c>
      <c r="SP6" s="76">
        <v>115.52644531881712</v>
      </c>
      <c r="SQ6" s="76">
        <v>213.67377811813088</v>
      </c>
      <c r="SR6" s="76">
        <v>246.76688081756572</v>
      </c>
      <c r="SS6" s="721"/>
      <c r="ST6" s="76">
        <v>79.052760639043711</v>
      </c>
      <c r="SU6" s="76">
        <v>84.624388290721555</v>
      </c>
      <c r="SV6" s="76">
        <v>86.765275208461659</v>
      </c>
      <c r="SW6" s="76">
        <v>54.752723192662977</v>
      </c>
      <c r="SX6" s="76">
        <v>98.511557378581884</v>
      </c>
      <c r="SY6" s="76">
        <v>113.26606524364223</v>
      </c>
      <c r="SZ6" s="721"/>
      <c r="TA6" s="76">
        <v>148.71178998322983</v>
      </c>
      <c r="TB6" s="76">
        <v>159.58580128262918</v>
      </c>
      <c r="TC6" s="76">
        <v>163.76411864151285</v>
      </c>
      <c r="TD6" s="76">
        <v>101.28599301917815</v>
      </c>
      <c r="TE6" s="76">
        <v>186.68905423108964</v>
      </c>
      <c r="TF6" s="76">
        <v>215.4850713506876</v>
      </c>
      <c r="TG6" s="721"/>
      <c r="TH6" s="76">
        <v>52.460472729070034</v>
      </c>
      <c r="TI6" s="76">
        <v>56.007918965978959</v>
      </c>
      <c r="TJ6" s="76">
        <v>57.371018174106652</v>
      </c>
      <c r="TK6" s="76">
        <v>36.988678527253619</v>
      </c>
      <c r="TL6" s="76">
        <v>64.84985687028464</v>
      </c>
      <c r="TM6" s="76">
        <v>74.24402795915654</v>
      </c>
      <c r="TN6" s="721"/>
      <c r="TO6" s="76">
        <v>141.43152006718529</v>
      </c>
      <c r="TP6" s="76">
        <v>151.75136366546573</v>
      </c>
      <c r="TQ6" s="76">
        <v>155.71674318001925</v>
      </c>
      <c r="TR6" s="76">
        <v>96.422664207355524</v>
      </c>
      <c r="TS6" s="76">
        <v>177.4733648416277</v>
      </c>
      <c r="TT6" s="76">
        <v>204.8018625547094</v>
      </c>
      <c r="TU6" s="721"/>
      <c r="TV6" s="76">
        <v>165.34824510066525</v>
      </c>
      <c r="TW6" s="76">
        <v>177.50144040008098</v>
      </c>
      <c r="TX6" s="76">
        <v>182.17128168379023</v>
      </c>
      <c r="TY6" s="76">
        <v>112.3434286750651</v>
      </c>
      <c r="TZ6" s="76">
        <v>207.79303356315845</v>
      </c>
      <c r="UA6" s="76">
        <v>239.97652227436919</v>
      </c>
      <c r="UB6" s="721"/>
      <c r="UC6" s="76">
        <v>201.80473076090621</v>
      </c>
      <c r="UD6" s="76">
        <v>216.72012971154581</v>
      </c>
      <c r="UE6" s="76">
        <v>222.451342291174</v>
      </c>
      <c r="UF6" s="76">
        <v>136.75286877599621</v>
      </c>
      <c r="UG6" s="76">
        <v>205.62924183446358</v>
      </c>
      <c r="UH6" s="76">
        <v>293.39467888740609</v>
      </c>
      <c r="UI6" s="721"/>
      <c r="UJ6" s="76">
        <v>52.892979959977183</v>
      </c>
      <c r="UK6" s="76">
        <v>57.909887132582121</v>
      </c>
      <c r="UL6" s="76">
        <v>51.347644818639381</v>
      </c>
      <c r="UM6" s="76">
        <v>33.373695013002639</v>
      </c>
      <c r="UN6" s="76">
        <v>50.569463028394622</v>
      </c>
      <c r="UO6" s="76">
        <v>41.490757172759203</v>
      </c>
      <c r="UP6" s="721"/>
      <c r="UQ6" s="76">
        <v>32.550322968588894</v>
      </c>
      <c r="UR6" s="76">
        <v>28.785443797822111</v>
      </c>
      <c r="US6" s="76">
        <v>50.917906979423883</v>
      </c>
      <c r="UT6" s="76">
        <v>36.402810966141402</v>
      </c>
      <c r="UU6" s="76">
        <v>38.846267913422203</v>
      </c>
      <c r="UV6" s="76">
        <v>50.938777540339949</v>
      </c>
      <c r="UW6" s="76">
        <v>32.576507366779119</v>
      </c>
      <c r="UX6" s="76">
        <v>28.307222746733899</v>
      </c>
      <c r="UY6" s="76">
        <v>29.650608630605511</v>
      </c>
      <c r="UZ6" s="76">
        <v>28.870241336219557</v>
      </c>
      <c r="VA6" s="76">
        <v>30.619195042669904</v>
      </c>
      <c r="VB6" s="76">
        <v>38.54570275936716</v>
      </c>
      <c r="VC6" s="76">
        <v>47.926283242991758</v>
      </c>
      <c r="VD6" s="76">
        <v>31.386428965699338</v>
      </c>
      <c r="VE6" s="76">
        <v>51.316406569583897</v>
      </c>
      <c r="VF6" s="718"/>
      <c r="VG6" s="76">
        <v>52.402145393565931</v>
      </c>
      <c r="VH6" s="76">
        <v>46.333601577145529</v>
      </c>
      <c r="VI6" s="76">
        <v>81.97953118983699</v>
      </c>
      <c r="VJ6" s="76">
        <v>58.605353397883022</v>
      </c>
      <c r="VK6" s="76">
        <v>62.535833229832292</v>
      </c>
      <c r="VL6" s="76">
        <v>82.014265693546264</v>
      </c>
      <c r="VM6" s="76">
        <v>52.441002041499601</v>
      </c>
      <c r="VN6" s="76">
        <v>45.563582035969532</v>
      </c>
      <c r="VO6" s="76">
        <v>47.726825326026272</v>
      </c>
      <c r="VP6" s="76">
        <v>46.470198020356868</v>
      </c>
      <c r="VQ6" s="76">
        <v>49.286571445204906</v>
      </c>
      <c r="VR6" s="76">
        <v>62.051766891860659</v>
      </c>
      <c r="VS6" s="76">
        <v>77.159872333897638</v>
      </c>
      <c r="VT6" s="76">
        <v>50.522050668770056</v>
      </c>
      <c r="VU6" s="76">
        <v>82.620096179728421</v>
      </c>
      <c r="VV6" s="718"/>
      <c r="VW6" s="76">
        <v>55.887320521468965</v>
      </c>
      <c r="VX6" s="76">
        <v>49.40967342122925</v>
      </c>
      <c r="VY6" s="76">
        <v>87.437505950211062</v>
      </c>
      <c r="VZ6" s="76">
        <v>62.503939493775228</v>
      </c>
      <c r="WA6" s="76">
        <v>66.693499122639736</v>
      </c>
      <c r="WB6" s="76">
        <v>87.475378420846894</v>
      </c>
      <c r="WC6" s="76">
        <v>55.926357452344661</v>
      </c>
      <c r="WD6" s="76">
        <v>48.588338730497057</v>
      </c>
      <c r="WE6" s="76">
        <v>50.89585797357212</v>
      </c>
      <c r="WF6" s="76">
        <v>49.555414808002659</v>
      </c>
      <c r="WG6" s="76">
        <v>52.559658920327237</v>
      </c>
      <c r="WH6" s="76">
        <v>66.177098228176305</v>
      </c>
      <c r="WI6" s="76">
        <v>82.294747530349966</v>
      </c>
      <c r="WJ6" s="76">
        <v>53.877543896314059</v>
      </c>
      <c r="WK6" s="76">
        <v>88.119965152030701</v>
      </c>
      <c r="WL6" s="718"/>
      <c r="WM6" s="76">
        <v>31.955685604038454</v>
      </c>
      <c r="WN6" s="76">
        <v>28.25702988283998</v>
      </c>
      <c r="WO6" s="76">
        <v>49.990356729227429</v>
      </c>
      <c r="WP6" s="76">
        <v>35.738188853978635</v>
      </c>
      <c r="WQ6" s="76">
        <v>38.135925264290918</v>
      </c>
      <c r="WR6" s="76">
        <v>50.011230830091129</v>
      </c>
      <c r="WS6" s="76">
        <v>31.980274189271451</v>
      </c>
      <c r="WT6" s="76">
        <v>27.787497448796671</v>
      </c>
      <c r="WU6" s="76">
        <v>29.106529086887669</v>
      </c>
      <c r="WV6" s="76">
        <v>28.340306280030855</v>
      </c>
      <c r="WW6" s="76">
        <v>30.057569330283048</v>
      </c>
      <c r="WX6" s="76">
        <v>37.840785761985714</v>
      </c>
      <c r="WY6" s="76">
        <v>47.052198232213996</v>
      </c>
      <c r="WZ6" s="76">
        <v>30.810897022797651</v>
      </c>
      <c r="XA6" s="76">
        <v>50.381247025276075</v>
      </c>
      <c r="XB6" s="718"/>
      <c r="XC6" s="76">
        <v>48.693208755726637</v>
      </c>
      <c r="XD6" s="76">
        <v>43.052206573365545</v>
      </c>
      <c r="XE6" s="76">
        <v>76.179195420233555</v>
      </c>
      <c r="XF6" s="76">
        <v>54.457668984756083</v>
      </c>
      <c r="XG6" s="76">
        <v>58.109116686721691</v>
      </c>
      <c r="XH6" s="76">
        <v>76.211769733034771</v>
      </c>
      <c r="XI6" s="76">
        <v>48.728449060238184</v>
      </c>
      <c r="XJ6" s="76">
        <v>42.336650805910992</v>
      </c>
      <c r="XK6" s="76">
        <v>44.346928323954309</v>
      </c>
      <c r="XL6" s="76">
        <v>43.179156620007561</v>
      </c>
      <c r="XM6" s="76">
        <v>45.796393082468413</v>
      </c>
      <c r="XN6" s="76">
        <v>57.659261264069507</v>
      </c>
      <c r="XO6" s="76">
        <v>71.699744370206631</v>
      </c>
      <c r="XP6" s="76">
        <v>46.944512238555767</v>
      </c>
      <c r="XQ6" s="76">
        <v>76.77416696934425</v>
      </c>
      <c r="XR6" s="718"/>
      <c r="XS6" s="76">
        <v>14.214349956436875</v>
      </c>
      <c r="XT6" s="76">
        <v>12.566598505078195</v>
      </c>
      <c r="XU6" s="76">
        <v>22.239043721537705</v>
      </c>
      <c r="XV6" s="76">
        <v>15.897252613044952</v>
      </c>
      <c r="XW6" s="76">
        <v>16.962725242585392</v>
      </c>
      <c r="XX6" s="76">
        <v>22.248710879318033</v>
      </c>
      <c r="XY6" s="76">
        <v>14.224177835528494</v>
      </c>
      <c r="XZ6" s="76">
        <v>12.357696401959936</v>
      </c>
      <c r="YA6" s="76">
        <v>12.944606425847423</v>
      </c>
      <c r="YB6" s="76">
        <v>12.603668809182698</v>
      </c>
      <c r="YC6" s="76">
        <v>13.367789994003049</v>
      </c>
      <c r="YD6" s="76">
        <v>16.831378253157038</v>
      </c>
      <c r="YE6" s="76">
        <v>20.930930436447714</v>
      </c>
      <c r="YF6" s="76">
        <v>13.70299002303228</v>
      </c>
      <c r="YG6" s="76">
        <v>22.412590315148666</v>
      </c>
      <c r="YH6" s="718"/>
      <c r="YI6" s="76">
        <v>51.573879382312974</v>
      </c>
      <c r="YJ6" s="76">
        <v>45.588593078106072</v>
      </c>
      <c r="YK6" s="76">
        <v>80.696806625118924</v>
      </c>
      <c r="YL6" s="76">
        <v>57.680990119374677</v>
      </c>
      <c r="YM6" s="76">
        <v>61.543977230470524</v>
      </c>
      <c r="YN6" s="76">
        <v>80.732899609688147</v>
      </c>
      <c r="YO6" s="76">
        <v>51.606582574150728</v>
      </c>
      <c r="YP6" s="76">
        <v>44.830508263064601</v>
      </c>
      <c r="YQ6" s="76">
        <v>46.96048668143802</v>
      </c>
      <c r="YR6" s="76">
        <v>45.723169087550495</v>
      </c>
      <c r="YS6" s="76">
        <v>48.496314187205087</v>
      </c>
      <c r="YT6" s="76">
        <v>61.067239090863687</v>
      </c>
      <c r="YU6" s="76">
        <v>75.947445692597341</v>
      </c>
      <c r="YV6" s="76">
        <v>49.71280970298848</v>
      </c>
      <c r="YW6" s="76">
        <v>81.32561401548584</v>
      </c>
      <c r="YX6" s="718"/>
      <c r="YY6" s="76">
        <v>50.073727442759029</v>
      </c>
      <c r="YZ6" s="76">
        <v>44.277212123927917</v>
      </c>
      <c r="ZA6" s="76">
        <v>78.334430159206889</v>
      </c>
      <c r="ZB6" s="76">
        <v>56.000937582614604</v>
      </c>
      <c r="ZC6" s="76">
        <v>59.757781298930702</v>
      </c>
      <c r="ZD6" s="76">
        <v>78.367262578398666</v>
      </c>
      <c r="ZE6" s="76">
        <v>50.111899212229147</v>
      </c>
      <c r="ZF6" s="76">
        <v>43.541451763765757</v>
      </c>
      <c r="ZG6" s="76">
        <v>45.608399914187657</v>
      </c>
      <c r="ZH6" s="76">
        <v>44.407713025830674</v>
      </c>
      <c r="ZI6" s="76">
        <v>47.098702685314088</v>
      </c>
      <c r="ZJ6" s="76">
        <v>59.295284516873288</v>
      </c>
      <c r="ZK6" s="76">
        <v>73.73003227574155</v>
      </c>
      <c r="ZL6" s="76">
        <v>48.279182731393391</v>
      </c>
      <c r="ZM6" s="76">
        <v>78.946839575255126</v>
      </c>
      <c r="ZN6" s="718"/>
      <c r="ZO6" s="76">
        <v>60.166960180457089</v>
      </c>
      <c r="ZP6" s="76">
        <v>53.19214166886551</v>
      </c>
      <c r="ZQ6" s="76">
        <v>94.13431121616739</v>
      </c>
      <c r="ZR6" s="76">
        <v>67.290430059337027</v>
      </c>
      <c r="ZS6" s="76">
        <v>71.800328011315642</v>
      </c>
      <c r="ZT6" s="76">
        <v>94.175255212494392</v>
      </c>
      <c r="ZU6" s="76">
        <v>60.208488686743308</v>
      </c>
      <c r="ZV6" s="76">
        <v>52.307891052889808</v>
      </c>
      <c r="ZW6" s="76">
        <v>54.792194710728666</v>
      </c>
      <c r="ZX6" s="76">
        <v>53.34905583392932</v>
      </c>
      <c r="ZY6" s="76">
        <v>56.583469254392099</v>
      </c>
      <c r="ZZ6" s="76">
        <v>71.24435407251606</v>
      </c>
      <c r="AAA6" s="76">
        <v>88.597211340294805</v>
      </c>
      <c r="AAB6" s="76">
        <v>58.002321778418064</v>
      </c>
      <c r="AAC6" s="76">
        <v>94.868883844717047</v>
      </c>
      <c r="AAD6" s="718"/>
      <c r="AAE6" s="76">
        <v>33.963724498866071</v>
      </c>
      <c r="AAF6" s="76">
        <v>30.948745860380953</v>
      </c>
      <c r="AAG6" s="76">
        <v>39.760443790589214</v>
      </c>
      <c r="AAH6" s="76">
        <v>36.666996104199043</v>
      </c>
      <c r="AAI6" s="76">
        <v>38.882946744222188</v>
      </c>
      <c r="AAJ6" s="76">
        <v>35.898133982191773</v>
      </c>
      <c r="AAK6" s="76">
        <v>33.451352053864497</v>
      </c>
      <c r="AAL6" s="76">
        <v>30.451350851230792</v>
      </c>
      <c r="AAM6" s="76">
        <v>31.039774948809079</v>
      </c>
      <c r="AAN6" s="76">
        <v>31.028478681241548</v>
      </c>
      <c r="AAO6" s="76">
        <v>19.418444858419573</v>
      </c>
      <c r="AAP6" s="76">
        <v>38.032750325104359</v>
      </c>
      <c r="AAQ6" s="76">
        <v>36.548434962390147</v>
      </c>
      <c r="AAR6" s="76">
        <v>21.941819269101742</v>
      </c>
      <c r="AAS6" s="76">
        <v>45.727124558939941</v>
      </c>
      <c r="AAT6" s="718"/>
    </row>
    <row r="7" spans="1:722" ht="14.5" customHeight="1" x14ac:dyDescent="0.2">
      <c r="A7" s="23">
        <v>2024</v>
      </c>
      <c r="B7" s="65">
        <v>19.347881624265181</v>
      </c>
      <c r="C7" s="65">
        <v>30.725774421498784</v>
      </c>
      <c r="D7" s="65">
        <v>20.053169549131542</v>
      </c>
      <c r="E7" s="65">
        <v>18.184541544879071</v>
      </c>
      <c r="F7" s="65">
        <v>41.971294805601133</v>
      </c>
      <c r="G7" s="65">
        <v>13.234192131803482</v>
      </c>
      <c r="H7" s="65">
        <v>62.308707511360204</v>
      </c>
      <c r="I7" s="65">
        <v>16.610702674953142</v>
      </c>
      <c r="J7" s="65">
        <v>13.473148822087525</v>
      </c>
      <c r="K7" s="65">
        <v>30.160766899848568</v>
      </c>
      <c r="L7" s="65">
        <v>26.536059241220663</v>
      </c>
      <c r="M7" s="65">
        <v>16.184205605203026</v>
      </c>
      <c r="N7" s="65">
        <v>29.993772299560227</v>
      </c>
      <c r="O7" s="65">
        <v>19.226304384231714</v>
      </c>
      <c r="P7" s="65">
        <v>19.835066156183533</v>
      </c>
      <c r="Q7" s="65">
        <v>22.144342705145156</v>
      </c>
      <c r="R7" s="65">
        <v>22.744283776409969</v>
      </c>
      <c r="S7" s="65">
        <v>13.000729590974093</v>
      </c>
      <c r="T7" s="65">
        <v>21.185102366714958</v>
      </c>
      <c r="U7" s="65">
        <v>59.538698456193778</v>
      </c>
      <c r="V7" s="65">
        <v>8.3893549051471794</v>
      </c>
      <c r="W7" s="65">
        <v>19.782965749133449</v>
      </c>
      <c r="X7" s="65">
        <v>18.318720587732475</v>
      </c>
      <c r="Y7" s="65">
        <v>19.165618139416452</v>
      </c>
      <c r="Z7" s="65">
        <v>11.827806639731117</v>
      </c>
      <c r="AA7" s="65">
        <v>2.9761712917638143</v>
      </c>
      <c r="AB7" s="65">
        <v>22.924366851619666</v>
      </c>
      <c r="AC7" s="65">
        <v>15.50566617432537</v>
      </c>
      <c r="AD7" s="65">
        <v>19.032221759098032</v>
      </c>
      <c r="AE7" s="65">
        <v>3.5424580333837521</v>
      </c>
      <c r="AF7" s="744"/>
      <c r="AG7" s="65">
        <v>14.828929992769964</v>
      </c>
      <c r="AH7" s="65">
        <v>30.3497014124654</v>
      </c>
      <c r="AI7" s="65">
        <v>20.823408791369019</v>
      </c>
      <c r="AJ7" s="65">
        <v>17.961968952798522</v>
      </c>
      <c r="AK7" s="65">
        <v>39.503427277633421</v>
      </c>
      <c r="AL7" s="65">
        <v>12.874586934713903</v>
      </c>
      <c r="AM7" s="65">
        <v>61.546070163271686</v>
      </c>
      <c r="AN7" s="65">
        <v>16.407393334350886</v>
      </c>
      <c r="AO7" s="65">
        <v>13.068134120325384</v>
      </c>
      <c r="AP7" s="65">
        <v>23.944436216801709</v>
      </c>
      <c r="AQ7" s="65">
        <v>22.265444474424402</v>
      </c>
      <c r="AR7" s="65">
        <v>17.629650361120991</v>
      </c>
      <c r="AS7" s="65">
        <v>29.626658747067793</v>
      </c>
      <c r="AT7" s="65">
        <v>18.990980969980825</v>
      </c>
      <c r="AU7" s="65">
        <v>19.592291705281077</v>
      </c>
      <c r="AV7" s="65">
        <v>21.873303496175261</v>
      </c>
      <c r="AW7" s="65">
        <v>22.46590149315924</v>
      </c>
      <c r="AX7" s="65">
        <v>12.841605090812234</v>
      </c>
      <c r="AY7" s="65">
        <v>20.925803932623868</v>
      </c>
      <c r="AZ7" s="65">
        <v>48.944720868552928</v>
      </c>
      <c r="BA7" s="65">
        <v>8.2866720598021928</v>
      </c>
      <c r="BB7" s="65">
        <v>19.540828989459936</v>
      </c>
      <c r="BC7" s="65">
        <v>14.631928278102666</v>
      </c>
      <c r="BD7" s="65">
        <v>18.931037504123108</v>
      </c>
      <c r="BE7" s="65">
        <v>11.683038316815997</v>
      </c>
      <c r="BF7" s="65">
        <v>2.8751138157920857</v>
      </c>
      <c r="BG7" s="65">
        <v>19.562782117260088</v>
      </c>
      <c r="BH7" s="65">
        <v>16.021546282671107</v>
      </c>
      <c r="BI7" s="65">
        <v>16.786634909002384</v>
      </c>
      <c r="BJ7" s="65">
        <v>3.0733573679101398</v>
      </c>
      <c r="BK7" s="745"/>
      <c r="BL7" s="56">
        <v>26.234133263838586</v>
      </c>
      <c r="BM7" s="56">
        <v>38.383442341293467</v>
      </c>
      <c r="BN7" s="56">
        <v>40.307325677361284</v>
      </c>
      <c r="BO7" s="56">
        <v>94.023920950343665</v>
      </c>
      <c r="BP7" s="56">
        <v>81.05198085821992</v>
      </c>
      <c r="BQ7" s="56">
        <v>22.35079567688625</v>
      </c>
      <c r="BR7" s="56">
        <v>138.75128106193029</v>
      </c>
      <c r="BS7" s="56">
        <v>35.605627094698583</v>
      </c>
      <c r="BT7" s="56">
        <v>17.109322901325033</v>
      </c>
      <c r="BU7" s="56">
        <v>39.610680722484027</v>
      </c>
      <c r="BV7" s="56">
        <v>51.939897806639642</v>
      </c>
      <c r="BW7" s="56">
        <v>39.225829891235151</v>
      </c>
      <c r="BX7" s="56">
        <v>70.145720753892689</v>
      </c>
      <c r="BY7" s="56">
        <v>32.54954776062074</v>
      </c>
      <c r="BZ7" s="56">
        <v>32.374863742451083</v>
      </c>
      <c r="CA7" s="56">
        <v>39.541722922875479</v>
      </c>
      <c r="CB7" s="56">
        <v>30.66597821581162</v>
      </c>
      <c r="CC7" s="56">
        <v>46.249875494243341</v>
      </c>
      <c r="CD7" s="56">
        <v>40.914370290456269</v>
      </c>
      <c r="CE7" s="56">
        <v>106.66554714035745</v>
      </c>
      <c r="CF7" s="56">
        <v>21.626239894170897</v>
      </c>
      <c r="CG7" s="56">
        <v>46.24191402175456</v>
      </c>
      <c r="CH7" s="56">
        <v>30.748745763623646</v>
      </c>
      <c r="CI7" s="56">
        <v>31.809378246829734</v>
      </c>
      <c r="CJ7" s="56">
        <v>16.659282145598482</v>
      </c>
      <c r="CK7" s="56">
        <v>10.217585799941764</v>
      </c>
      <c r="CL7" s="56">
        <v>35.689172648169915</v>
      </c>
      <c r="CM7" s="56">
        <v>42.097986102428024</v>
      </c>
      <c r="CN7" s="56">
        <v>16.576035371226688</v>
      </c>
      <c r="CO7" s="56">
        <v>4.163738045253603</v>
      </c>
      <c r="CP7" s="749"/>
      <c r="CQ7" s="66">
        <v>33.023104345817544</v>
      </c>
      <c r="CR7" s="66">
        <v>47.538047575184159</v>
      </c>
      <c r="CS7" s="66">
        <v>50.434092474498321</v>
      </c>
      <c r="CT7" s="66">
        <v>132.88859661213573</v>
      </c>
      <c r="CU7" s="66">
        <v>87.350651017286339</v>
      </c>
      <c r="CV7" s="66">
        <v>32.324850697584012</v>
      </c>
      <c r="CW7" s="66">
        <v>171.50153632655798</v>
      </c>
      <c r="CX7" s="66">
        <v>44.73326465004611</v>
      </c>
      <c r="CY7" s="66">
        <v>29.860980227685474</v>
      </c>
      <c r="CZ7" s="66">
        <v>52.41041893141351</v>
      </c>
      <c r="DA7" s="66">
        <v>54.035980758866884</v>
      </c>
      <c r="DB7" s="66">
        <v>48.397842054567697</v>
      </c>
      <c r="DC7" s="66">
        <v>75.037900599715456</v>
      </c>
      <c r="DD7" s="66">
        <v>41.009908081926511</v>
      </c>
      <c r="DE7" s="66">
        <v>39.844056049367765</v>
      </c>
      <c r="DF7" s="66">
        <v>48.711194165580039</v>
      </c>
      <c r="DG7" s="66">
        <v>39.507424296670088</v>
      </c>
      <c r="DH7" s="66">
        <v>60.338262842403971</v>
      </c>
      <c r="DI7" s="66">
        <v>59.405150061698471</v>
      </c>
      <c r="DJ7" s="66">
        <v>132.59137449973031</v>
      </c>
      <c r="DK7" s="66">
        <v>26.725599394789835</v>
      </c>
      <c r="DL7" s="66">
        <v>56.993223856893088</v>
      </c>
      <c r="DM7" s="66">
        <v>37.461677063053415</v>
      </c>
      <c r="DN7" s="66">
        <v>38.886443245033639</v>
      </c>
      <c r="DO7" s="66">
        <v>19.33060872703663</v>
      </c>
      <c r="DP7" s="66">
        <v>11.636572298120406</v>
      </c>
      <c r="DQ7" s="66">
        <v>42.365322034194875</v>
      </c>
      <c r="DR7" s="66">
        <v>51.426895751371653</v>
      </c>
      <c r="DS7" s="66">
        <v>18.00639454712508</v>
      </c>
      <c r="DT7" s="66">
        <v>7.3329054617853355</v>
      </c>
      <c r="DU7" s="750"/>
      <c r="DV7" s="56">
        <v>27.416952261210646</v>
      </c>
      <c r="DW7" s="56">
        <v>39.790086234066173</v>
      </c>
      <c r="DX7" s="56">
        <v>50.30695459579858</v>
      </c>
      <c r="DY7" s="56">
        <v>116.59994426027509</v>
      </c>
      <c r="DZ7" s="56">
        <v>65.373629141620583</v>
      </c>
      <c r="EA7" s="56">
        <v>29.401520493972086</v>
      </c>
      <c r="EB7" s="56">
        <v>158.38361194165174</v>
      </c>
      <c r="EC7" s="56">
        <v>42.950870045795178</v>
      </c>
      <c r="ED7" s="56">
        <v>14.916634744965954</v>
      </c>
      <c r="EE7" s="56">
        <v>53.901941921808152</v>
      </c>
      <c r="EF7" s="56">
        <v>58.605425826620504</v>
      </c>
      <c r="EG7" s="56">
        <v>44.114958587109747</v>
      </c>
      <c r="EH7" s="56">
        <v>78.194084530094358</v>
      </c>
      <c r="EI7" s="56">
        <v>37.476632234211756</v>
      </c>
      <c r="EJ7" s="56">
        <v>35.688240762210228</v>
      </c>
      <c r="EK7" s="56">
        <v>43.932472841016676</v>
      </c>
      <c r="EL7" s="56">
        <v>31.839521807751101</v>
      </c>
      <c r="EM7" s="56">
        <v>66.212819890823326</v>
      </c>
      <c r="EN7" s="56">
        <v>56.039597458451972</v>
      </c>
      <c r="EO7" s="56">
        <v>127.0508123780412</v>
      </c>
      <c r="EP7" s="56">
        <v>24.180299631544404</v>
      </c>
      <c r="EQ7" s="56">
        <v>51.577677831004472</v>
      </c>
      <c r="ER7" s="56">
        <v>31.189012041754435</v>
      </c>
      <c r="ES7" s="56">
        <v>33.21018251524962</v>
      </c>
      <c r="ET7" s="56">
        <v>17.605359571471507</v>
      </c>
      <c r="EU7" s="56">
        <v>7.010295560044316</v>
      </c>
      <c r="EV7" s="56">
        <v>35.87811675269829</v>
      </c>
      <c r="EW7" s="56">
        <v>43.70389595307482</v>
      </c>
      <c r="EX7" s="56">
        <v>14.327891890784494</v>
      </c>
      <c r="EY7" s="56">
        <v>2.3497872095402279</v>
      </c>
      <c r="EZ7" s="725"/>
      <c r="FA7" s="56">
        <v>22.538004114724931</v>
      </c>
      <c r="FB7" s="56">
        <v>32.426590950286403</v>
      </c>
      <c r="FC7" s="56">
        <v>39.245281709385516</v>
      </c>
      <c r="FD7" s="56">
        <v>79.929260514948709</v>
      </c>
      <c r="FE7" s="56">
        <v>55.295182148693826</v>
      </c>
      <c r="FF7" s="56">
        <v>20.494485146316407</v>
      </c>
      <c r="FG7" s="56">
        <v>130.1108397945905</v>
      </c>
      <c r="FH7" s="56">
        <v>29.553279669438769</v>
      </c>
      <c r="FI7" s="56">
        <v>12.671012823674655</v>
      </c>
      <c r="FJ7" s="56">
        <v>34.629378796691711</v>
      </c>
      <c r="FK7" s="56">
        <v>33.379732435065144</v>
      </c>
      <c r="FL7" s="56">
        <v>36.551341219166581</v>
      </c>
      <c r="FM7" s="56">
        <v>61.145262637298188</v>
      </c>
      <c r="FN7" s="56">
        <v>29.617762803879256</v>
      </c>
      <c r="FO7" s="56">
        <v>29.921758085992984</v>
      </c>
      <c r="FP7" s="56">
        <v>36.664110930499497</v>
      </c>
      <c r="FQ7" s="56">
        <v>27.979947586931409</v>
      </c>
      <c r="FR7" s="56">
        <v>40.14212647606513</v>
      </c>
      <c r="FS7" s="56">
        <v>40.267509001864966</v>
      </c>
      <c r="FT7" s="56">
        <v>101.81406225437809</v>
      </c>
      <c r="FU7" s="56">
        <v>19.408482438547548</v>
      </c>
      <c r="FV7" s="56">
        <v>42.945117401804886</v>
      </c>
      <c r="FW7" s="56">
        <v>27.500768100763597</v>
      </c>
      <c r="FX7" s="56">
        <v>28.770641638281319</v>
      </c>
      <c r="FY7" s="56">
        <v>16.267355616728004</v>
      </c>
      <c r="FZ7" s="56">
        <v>2.6789357549292063</v>
      </c>
      <c r="GA7" s="56">
        <v>27.090587062307325</v>
      </c>
      <c r="GB7" s="56">
        <v>37.994975600656502</v>
      </c>
      <c r="GC7" s="56">
        <v>12.619856512211305</v>
      </c>
      <c r="GD7" s="56">
        <v>3.4162544448396552</v>
      </c>
      <c r="GE7" s="746"/>
      <c r="GF7" s="67">
        <v>27.849254811152758</v>
      </c>
      <c r="GG7" s="67">
        <v>40.216526080370414</v>
      </c>
      <c r="GH7" s="67">
        <v>47.686950595078429</v>
      </c>
      <c r="GI7" s="67">
        <v>103.32762292346393</v>
      </c>
      <c r="GJ7" s="67">
        <v>78.748855881778198</v>
      </c>
      <c r="GK7" s="67">
        <v>24.980398355886347</v>
      </c>
      <c r="GL7" s="67">
        <v>132.05363046841677</v>
      </c>
      <c r="GM7" s="67">
        <v>21.144223614899964</v>
      </c>
      <c r="GN7" s="67">
        <v>16.304977909586714</v>
      </c>
      <c r="GO7" s="67">
        <v>44.280916803129955</v>
      </c>
      <c r="GP7" s="67">
        <v>61.956461556865925</v>
      </c>
      <c r="GQ7" s="67">
        <v>43.788063223408315</v>
      </c>
      <c r="GR7" s="67">
        <v>77.200199297063591</v>
      </c>
      <c r="GS7" s="67">
        <v>49.21284219408593</v>
      </c>
      <c r="GT7" s="67">
        <v>35.74961524665104</v>
      </c>
      <c r="GU7" s="67">
        <v>43.849909143323039</v>
      </c>
      <c r="GV7" s="67">
        <v>32.629378624603355</v>
      </c>
      <c r="GW7" s="67">
        <v>75.053886451585129</v>
      </c>
      <c r="GX7" s="67">
        <v>71.576275070483177</v>
      </c>
      <c r="GY7" s="67">
        <v>122.91012491786248</v>
      </c>
      <c r="GZ7" s="67">
        <v>25.540885256973315</v>
      </c>
      <c r="HA7" s="67">
        <v>51.388895910164479</v>
      </c>
      <c r="HB7" s="67">
        <v>32.489668167158023</v>
      </c>
      <c r="HC7" s="67">
        <v>34.121892348974377</v>
      </c>
      <c r="HD7" s="67">
        <v>21.657046936933181</v>
      </c>
      <c r="HE7" s="67">
        <v>6.5229785194066894</v>
      </c>
      <c r="HF7" s="67">
        <v>41.66374382429413</v>
      </c>
      <c r="HG7" s="67">
        <v>45.024770736495263</v>
      </c>
      <c r="HH7" s="67">
        <v>18.546458554663868</v>
      </c>
      <c r="HI7" s="67">
        <v>4.1171873978111542</v>
      </c>
      <c r="HJ7" s="747"/>
      <c r="HK7" s="67">
        <v>19.778179700555413</v>
      </c>
      <c r="HL7" s="67">
        <v>27.080803377544367</v>
      </c>
      <c r="HM7" s="67">
        <v>29.584947725124238</v>
      </c>
      <c r="HN7" s="67">
        <v>77.335647179581741</v>
      </c>
      <c r="HO7" s="67">
        <v>39.749469960343689</v>
      </c>
      <c r="HP7" s="67">
        <v>26.101191406573175</v>
      </c>
      <c r="HQ7" s="67">
        <v>111.12213922611411</v>
      </c>
      <c r="HR7" s="67">
        <v>29.462450515641738</v>
      </c>
      <c r="HS7" s="67">
        <v>15.522118468464939</v>
      </c>
      <c r="HT7" s="67">
        <v>28.666247185948009</v>
      </c>
      <c r="HU7" s="67">
        <v>28.333410173021623</v>
      </c>
      <c r="HV7" s="67">
        <v>31.809103089740606</v>
      </c>
      <c r="HW7" s="67">
        <v>54.577081588763704</v>
      </c>
      <c r="HX7" s="67">
        <v>22.703123620446014</v>
      </c>
      <c r="HY7" s="67">
        <v>25.436077629057365</v>
      </c>
      <c r="HZ7" s="67">
        <v>31.321143449851753</v>
      </c>
      <c r="IA7" s="67">
        <v>22.871358083444708</v>
      </c>
      <c r="IB7" s="67">
        <v>34.73119091302447</v>
      </c>
      <c r="IC7" s="67">
        <v>31.145148031878978</v>
      </c>
      <c r="ID7" s="67">
        <v>81.271788569190846</v>
      </c>
      <c r="IE7" s="67">
        <v>15.14405666312768</v>
      </c>
      <c r="IF7" s="67">
        <v>37.719754899458096</v>
      </c>
      <c r="IG7" s="67">
        <v>25.867385603944417</v>
      </c>
      <c r="IH7" s="67">
        <v>25.864573142535111</v>
      </c>
      <c r="II7" s="67">
        <v>10.326037351845883</v>
      </c>
      <c r="IJ7" s="67">
        <v>10.096221747458266</v>
      </c>
      <c r="IK7" s="67">
        <v>21.092300186690775</v>
      </c>
      <c r="IL7" s="67">
        <v>36.36977183410005</v>
      </c>
      <c r="IM7" s="67">
        <v>12.376721220508742</v>
      </c>
      <c r="IN7" s="67">
        <v>5.1134779483927613</v>
      </c>
      <c r="IO7" s="743"/>
      <c r="IP7" s="67">
        <v>7.5891945225354265</v>
      </c>
      <c r="IQ7" s="67">
        <v>10.894084831784655</v>
      </c>
      <c r="IR7" s="67">
        <v>11.109725310213738</v>
      </c>
      <c r="IS7" s="67">
        <v>26.879161367093165</v>
      </c>
      <c r="IT7" s="67">
        <v>15.759284542169182</v>
      </c>
      <c r="IU7" s="67">
        <v>9.8527637280464457</v>
      </c>
      <c r="IV7" s="67">
        <v>40.877741295394081</v>
      </c>
      <c r="IW7" s="67">
        <v>11.329714739615964</v>
      </c>
      <c r="IX7" s="67">
        <v>5.9051802245641927</v>
      </c>
      <c r="IY7" s="67">
        <v>11.29549454469886</v>
      </c>
      <c r="IZ7" s="67">
        <v>10.968369387586064</v>
      </c>
      <c r="JA7" s="67">
        <v>11.672904602383664</v>
      </c>
      <c r="JB7" s="67">
        <v>20.027035801273719</v>
      </c>
      <c r="JC7" s="67">
        <v>8.6893658058035914</v>
      </c>
      <c r="JD7" s="67">
        <v>9.7619342262532296</v>
      </c>
      <c r="JE7" s="67">
        <v>11.862181848204909</v>
      </c>
      <c r="JF7" s="67">
        <v>9.0226165103355953</v>
      </c>
      <c r="JG7" s="67">
        <v>12.369487178558902</v>
      </c>
      <c r="JH7" s="67">
        <v>12.731089059253645</v>
      </c>
      <c r="JI7" s="67">
        <v>30.398422363176135</v>
      </c>
      <c r="JJ7" s="67">
        <v>5.5493315852244463</v>
      </c>
      <c r="JK7" s="67">
        <v>13.836500853353657</v>
      </c>
      <c r="JL7" s="67">
        <v>9.752641239444392</v>
      </c>
      <c r="JM7" s="67">
        <v>9.921153178482168</v>
      </c>
      <c r="JN7" s="67">
        <v>4.0696441002285733</v>
      </c>
      <c r="JO7" s="67">
        <v>3.7273134056522448</v>
      </c>
      <c r="JP7" s="67">
        <v>10.10184826140264</v>
      </c>
      <c r="JQ7" s="67">
        <v>13.174680837723127</v>
      </c>
      <c r="JR7" s="67">
        <v>4.9568559339775415</v>
      </c>
      <c r="JS7" s="67">
        <v>2.2781594822419771</v>
      </c>
      <c r="JT7" s="724"/>
      <c r="JU7" s="56">
        <v>35.161508571090977</v>
      </c>
      <c r="JV7" s="56">
        <v>50.817401893403343</v>
      </c>
      <c r="JW7" s="56">
        <v>46.399999241100666</v>
      </c>
      <c r="JX7" s="56">
        <v>82.323342965330113</v>
      </c>
      <c r="JY7" s="56">
        <v>66.903439310124355</v>
      </c>
      <c r="JZ7" s="56">
        <v>28.810043791653712</v>
      </c>
      <c r="KA7" s="56">
        <v>176.90268168857173</v>
      </c>
      <c r="KB7" s="56">
        <v>46.505109817399962</v>
      </c>
      <c r="KC7" s="56">
        <v>29.743119042610957</v>
      </c>
      <c r="KD7" s="56">
        <v>44.943824973871301</v>
      </c>
      <c r="KE7" s="56">
        <v>36.007416092087517</v>
      </c>
      <c r="KF7" s="56">
        <v>50.788232320419844</v>
      </c>
      <c r="KG7" s="56">
        <v>85.081497524479829</v>
      </c>
      <c r="KH7" s="56">
        <v>58.276769101950514</v>
      </c>
      <c r="KI7" s="56">
        <v>42.758705448959802</v>
      </c>
      <c r="KJ7" s="56">
        <v>51.822189402815219</v>
      </c>
      <c r="KK7" s="56">
        <v>42.776386846232327</v>
      </c>
      <c r="KL7" s="56">
        <v>48.413003442924726</v>
      </c>
      <c r="KM7" s="56">
        <v>48.800213719462427</v>
      </c>
      <c r="KN7" s="56">
        <v>129.83987205369007</v>
      </c>
      <c r="KO7" s="56">
        <v>26.12204921395201</v>
      </c>
      <c r="KP7" s="56">
        <v>60.369109167975921</v>
      </c>
      <c r="KQ7" s="56">
        <v>43.760703633624892</v>
      </c>
      <c r="KR7" s="56">
        <v>44.169475777170682</v>
      </c>
      <c r="KS7" s="56">
        <v>25.254418164126218</v>
      </c>
      <c r="KT7" s="56">
        <v>12.653663493935978</v>
      </c>
      <c r="KU7" s="56">
        <v>55.009505152534516</v>
      </c>
      <c r="KV7" s="56">
        <v>58.741774564903764</v>
      </c>
      <c r="KW7" s="56">
        <v>28.974098045738042</v>
      </c>
      <c r="KX7" s="56">
        <v>7.2247951844216978</v>
      </c>
      <c r="KY7" s="725"/>
      <c r="KZ7" s="56">
        <v>36.130783842706165</v>
      </c>
      <c r="LA7" s="56">
        <v>50.732196443707025</v>
      </c>
      <c r="LB7" s="56">
        <v>39.72681874060418</v>
      </c>
      <c r="LC7" s="56">
        <v>64.556798863575779</v>
      </c>
      <c r="LD7" s="56">
        <v>59.703662085381971</v>
      </c>
      <c r="LE7" s="56">
        <v>31.21083951035753</v>
      </c>
      <c r="LF7" s="56">
        <v>162.76044060041076</v>
      </c>
      <c r="LG7" s="56">
        <v>56.946654573125514</v>
      </c>
      <c r="LH7" s="56">
        <v>40.258562555215221</v>
      </c>
      <c r="LI7" s="56">
        <v>44.501133335502004</v>
      </c>
      <c r="LJ7" s="56">
        <v>29.139628777244294</v>
      </c>
      <c r="LK7" s="56">
        <v>47.178587687078796</v>
      </c>
      <c r="LL7" s="56">
        <v>84.214655757810448</v>
      </c>
      <c r="LM7" s="56">
        <v>33.672261996659593</v>
      </c>
      <c r="LN7" s="56">
        <v>40.208741124272429</v>
      </c>
      <c r="LO7" s="56">
        <v>48.504259696010529</v>
      </c>
      <c r="LP7" s="56">
        <v>44.384452452624785</v>
      </c>
      <c r="LQ7" s="56">
        <v>41.913062801912432</v>
      </c>
      <c r="LR7" s="56">
        <v>45.206187543345848</v>
      </c>
      <c r="LS7" s="56">
        <v>115.81313741741207</v>
      </c>
      <c r="LT7" s="56">
        <v>23.90502106512697</v>
      </c>
      <c r="LU7" s="56">
        <v>56.369424738629235</v>
      </c>
      <c r="LV7" s="56">
        <v>42.950612416370667</v>
      </c>
      <c r="LW7" s="56">
        <v>42.768923758945455</v>
      </c>
      <c r="LX7" s="56">
        <v>24.551646490252082</v>
      </c>
      <c r="LY7" s="56">
        <v>16.295469781837372</v>
      </c>
      <c r="LZ7" s="56">
        <v>35.03556022553034</v>
      </c>
      <c r="MA7" s="56">
        <v>57.037745692452177</v>
      </c>
      <c r="MB7" s="56">
        <v>21.567472239793553</v>
      </c>
      <c r="MC7" s="56">
        <v>8.8901266595531112</v>
      </c>
      <c r="MD7" s="727"/>
      <c r="ME7" s="68">
        <v>44.427832764430988</v>
      </c>
      <c r="MF7" s="68">
        <v>4.6323963068698921</v>
      </c>
      <c r="MG7" s="68">
        <v>13.36492557521078</v>
      </c>
      <c r="MH7" s="68">
        <v>16.671409318315483</v>
      </c>
      <c r="MI7" s="68">
        <v>67.77228329282552</v>
      </c>
      <c r="MJ7" s="68">
        <v>14.365407662432396</v>
      </c>
      <c r="MK7" s="68">
        <v>43.344090197299153</v>
      </c>
      <c r="ML7" s="68">
        <v>21.923418242442072</v>
      </c>
      <c r="MM7" s="68">
        <v>6.5449501476980441</v>
      </c>
      <c r="MN7" s="68">
        <v>12.025519230142798</v>
      </c>
      <c r="MO7" s="68">
        <v>17.887275561871071</v>
      </c>
      <c r="MP7" s="68">
        <v>18.863641297767799</v>
      </c>
      <c r="MQ7" s="68">
        <v>25.260519932715244</v>
      </c>
      <c r="MR7" s="68">
        <v>41.521174160922818</v>
      </c>
      <c r="MS7" s="729"/>
      <c r="MT7" s="69">
        <v>107.56963000210868</v>
      </c>
      <c r="MU7" s="69">
        <v>20.948430090988658</v>
      </c>
      <c r="MV7" s="69">
        <v>26.531582938017291</v>
      </c>
      <c r="MW7" s="69">
        <v>46.298161273734735</v>
      </c>
      <c r="MX7" s="69">
        <v>96.838724889808276</v>
      </c>
      <c r="MY7" s="69">
        <v>46.40180511193531</v>
      </c>
      <c r="MZ7" s="69">
        <v>65.341727792490829</v>
      </c>
      <c r="NA7" s="69">
        <v>73.454428111441004</v>
      </c>
      <c r="NB7" s="69">
        <v>48.286432301409704</v>
      </c>
      <c r="NC7" s="69">
        <v>26.189463214476408</v>
      </c>
      <c r="ND7" s="69">
        <v>50.799296902293143</v>
      </c>
      <c r="NE7" s="69">
        <v>71.454580829212802</v>
      </c>
      <c r="NF7" s="69">
        <v>42.867216167439388</v>
      </c>
      <c r="NG7" s="69">
        <v>37.362439467022412</v>
      </c>
      <c r="NH7" s="731"/>
      <c r="NI7" s="70">
        <v>164.60644825251316</v>
      </c>
      <c r="NJ7" s="70">
        <v>32.004691997059787</v>
      </c>
      <c r="NK7" s="70">
        <v>40.483448085358127</v>
      </c>
      <c r="NL7" s="70">
        <v>70.793326679930544</v>
      </c>
      <c r="NM7" s="70">
        <v>148.12760520830022</v>
      </c>
      <c r="NN7" s="70">
        <v>70.944826205832044</v>
      </c>
      <c r="NO7" s="70">
        <v>75.096855896116239</v>
      </c>
      <c r="NP7" s="70">
        <v>112.34344292236874</v>
      </c>
      <c r="NQ7" s="70">
        <v>73.831930057462429</v>
      </c>
      <c r="NR7" s="70">
        <v>49.131347827984904</v>
      </c>
      <c r="NS7" s="70">
        <v>77.681766824641173</v>
      </c>
      <c r="NT7" s="70">
        <v>109.28753046090951</v>
      </c>
      <c r="NU7" s="70">
        <v>65.550906508823545</v>
      </c>
      <c r="NV7" s="70">
        <v>60.104286795383381</v>
      </c>
      <c r="NW7" s="733"/>
      <c r="NX7" s="71">
        <v>166.6538673342196</v>
      </c>
      <c r="NY7" s="71">
        <v>26.580314072522519</v>
      </c>
      <c r="NZ7" s="71">
        <v>34.993939240550958</v>
      </c>
      <c r="OA7" s="71">
        <v>69.515276244192819</v>
      </c>
      <c r="OB7" s="71">
        <v>179.61984038261738</v>
      </c>
      <c r="OC7" s="71">
        <v>58.904260331368882</v>
      </c>
      <c r="OD7" s="71">
        <v>90.135448100119206</v>
      </c>
      <c r="OE7" s="71">
        <v>93.265316027084893</v>
      </c>
      <c r="OF7" s="71">
        <v>61.299626237011218</v>
      </c>
      <c r="OG7" s="71">
        <v>44.163195053138068</v>
      </c>
      <c r="OH7" s="71">
        <v>64.617081987424839</v>
      </c>
      <c r="OI7" s="71">
        <v>108.94272526866651</v>
      </c>
      <c r="OJ7" s="71">
        <v>54.42263149859221</v>
      </c>
      <c r="OK7" s="71">
        <v>64.121066793315023</v>
      </c>
      <c r="OL7" s="719"/>
      <c r="OM7" s="72">
        <v>74.373384568657372</v>
      </c>
      <c r="ON7" s="72">
        <v>13.570020983687463</v>
      </c>
      <c r="OO7" s="72">
        <v>19.171227619659991</v>
      </c>
      <c r="OP7" s="72">
        <v>34.745922841895947</v>
      </c>
      <c r="OQ7" s="72">
        <v>62.558965509489717</v>
      </c>
      <c r="OR7" s="72">
        <v>30.007606933896557</v>
      </c>
      <c r="OS7" s="72">
        <v>49.025421241998856</v>
      </c>
      <c r="OT7" s="72">
        <v>47.466612481740121</v>
      </c>
      <c r="OU7" s="72">
        <v>31.220960064273484</v>
      </c>
      <c r="OV7" s="72">
        <v>18.131219595558601</v>
      </c>
      <c r="OW7" s="72">
        <v>32.838474320707832</v>
      </c>
      <c r="OX7" s="72">
        <v>46.171699251299707</v>
      </c>
      <c r="OY7" s="72">
        <v>32.16911020713431</v>
      </c>
      <c r="OZ7" s="72">
        <v>36.67452824804792</v>
      </c>
      <c r="PA7" s="736"/>
      <c r="PB7" s="73">
        <v>145.03756522314063</v>
      </c>
      <c r="PC7" s="73">
        <v>25.758029373387838</v>
      </c>
      <c r="PD7" s="73">
        <v>23.577326876570741</v>
      </c>
      <c r="PE7" s="73">
        <v>72.672449750711763</v>
      </c>
      <c r="PF7" s="73">
        <v>204.19746844185653</v>
      </c>
      <c r="PG7" s="73">
        <v>57.080562068197565</v>
      </c>
      <c r="PH7" s="73">
        <v>92.086595437822197</v>
      </c>
      <c r="PI7" s="73">
        <v>90.376769683545618</v>
      </c>
      <c r="PJ7" s="73">
        <v>59.401612112423322</v>
      </c>
      <c r="PK7" s="73">
        <v>33.753541063037055</v>
      </c>
      <c r="PL7" s="73">
        <v>65.501170157233233</v>
      </c>
      <c r="PM7" s="73">
        <v>135.00600781495876</v>
      </c>
      <c r="PN7" s="73">
        <v>54.155491344953717</v>
      </c>
      <c r="PO7" s="73">
        <v>55.895410648308975</v>
      </c>
      <c r="PP7" s="738"/>
      <c r="PQ7" s="70">
        <v>47.299674306545334</v>
      </c>
      <c r="PR7" s="70">
        <v>10.846756149481903</v>
      </c>
      <c r="PS7" s="70">
        <v>16.827227068486565</v>
      </c>
      <c r="PT7" s="70">
        <v>24.032163977248082</v>
      </c>
      <c r="PU7" s="70">
        <v>50.320476589767644</v>
      </c>
      <c r="PV7" s="70">
        <v>24.07897995521158</v>
      </c>
      <c r="PW7" s="70">
        <v>33.940926009132014</v>
      </c>
      <c r="PX7" s="70">
        <v>38.154451188886448</v>
      </c>
      <c r="PY7" s="70">
        <v>25.06261202113356</v>
      </c>
      <c r="PZ7" s="70">
        <v>13.576045879396291</v>
      </c>
      <c r="QA7" s="70">
        <v>26.374457924321444</v>
      </c>
      <c r="QB7" s="70">
        <v>32.127727311398189</v>
      </c>
      <c r="QC7" s="70">
        <v>22.255001565639205</v>
      </c>
      <c r="QD7" s="70">
        <v>16.308032688566165</v>
      </c>
      <c r="QE7" s="740"/>
      <c r="QF7" s="74">
        <v>160.24841073841657</v>
      </c>
      <c r="QG7" s="74">
        <v>42.718788347873421</v>
      </c>
      <c r="QH7" s="74">
        <v>27.831632584268768</v>
      </c>
      <c r="QI7" s="74">
        <v>68.956351277374665</v>
      </c>
      <c r="QJ7" s="74">
        <v>144.26649000681107</v>
      </c>
      <c r="QK7" s="74">
        <v>69.106173240807223</v>
      </c>
      <c r="QL7" s="74">
        <v>97.335240511224555</v>
      </c>
      <c r="QM7" s="74">
        <v>150.15173888156554</v>
      </c>
      <c r="QN7" s="74">
        <v>98.648471553501423</v>
      </c>
      <c r="QO7" s="74">
        <v>38.994654699776326</v>
      </c>
      <c r="QP7" s="74">
        <v>103.80479492651723</v>
      </c>
      <c r="QQ7" s="74">
        <v>106.4425953171001</v>
      </c>
      <c r="QR7" s="74">
        <v>63.848752941658447</v>
      </c>
      <c r="QS7" s="74">
        <v>57.506416831184474</v>
      </c>
      <c r="QT7" s="742"/>
      <c r="QU7" s="69">
        <v>198.87384475532593</v>
      </c>
      <c r="QV7" s="69">
        <v>38.625138698229016</v>
      </c>
      <c r="QW7" s="69">
        <v>23.588277473868814</v>
      </c>
      <c r="QX7" s="69">
        <v>85.532033437736146</v>
      </c>
      <c r="QY7" s="69">
        <v>179.05220684316404</v>
      </c>
      <c r="QZ7" s="69">
        <v>85.704036185919648</v>
      </c>
      <c r="RA7" s="69">
        <v>94.052823745871848</v>
      </c>
      <c r="RB7" s="69">
        <v>135.77399480184059</v>
      </c>
      <c r="RC7" s="69">
        <v>89.200706907993037</v>
      </c>
      <c r="RD7" s="69">
        <v>48.33207101887001</v>
      </c>
      <c r="RE7" s="69">
        <v>93.863884113773594</v>
      </c>
      <c r="RF7" s="69">
        <v>132.08502833648558</v>
      </c>
      <c r="RG7" s="69">
        <v>79.204105717822969</v>
      </c>
      <c r="RH7" s="69">
        <v>69.017686026448033</v>
      </c>
      <c r="RI7" s="723"/>
      <c r="RJ7" s="75">
        <v>143.3154346694152</v>
      </c>
      <c r="RK7" s="75">
        <v>27.968520707597552</v>
      </c>
      <c r="RL7" s="75">
        <v>35.955642801349342</v>
      </c>
      <c r="RM7" s="75">
        <v>62.532036445804572</v>
      </c>
      <c r="RN7" s="75">
        <v>179.9847766439801</v>
      </c>
      <c r="RO7" s="75">
        <v>62.303107417684807</v>
      </c>
      <c r="RP7" s="75">
        <v>83.31522841128924</v>
      </c>
      <c r="RQ7" s="75">
        <v>97.84736682803576</v>
      </c>
      <c r="RR7" s="75">
        <v>66.340032185034275</v>
      </c>
      <c r="RS7" s="75">
        <v>34.622859975554661</v>
      </c>
      <c r="RT7" s="75">
        <v>68.02440311467214</v>
      </c>
      <c r="RU7" s="75">
        <v>96.825402394489316</v>
      </c>
      <c r="RV7" s="75">
        <v>57.627826574718952</v>
      </c>
      <c r="RW7" s="75">
        <v>59.280855272247315</v>
      </c>
      <c r="RX7" s="719"/>
      <c r="RY7" s="76">
        <v>101.02324718505484</v>
      </c>
      <c r="RZ7" s="76">
        <v>108.13071946070482</v>
      </c>
      <c r="SA7" s="76">
        <v>110.86175164096136</v>
      </c>
      <c r="SB7" s="76">
        <v>70.02479336781208</v>
      </c>
      <c r="SC7" s="76">
        <v>125.84595017062269</v>
      </c>
      <c r="SD7" s="76">
        <v>144.66760555532804</v>
      </c>
      <c r="SE7" s="721"/>
      <c r="SF7" s="76">
        <v>183.19151232411522</v>
      </c>
      <c r="SG7" s="76">
        <v>196.5535602023372</v>
      </c>
      <c r="SH7" s="76">
        <v>201.68790070121989</v>
      </c>
      <c r="SI7" s="76">
        <v>124.91441914769916</v>
      </c>
      <c r="SJ7" s="76">
        <v>229.85819393698316</v>
      </c>
      <c r="SK7" s="76">
        <v>265.24290606022919</v>
      </c>
      <c r="SL7" s="721"/>
      <c r="SM7" s="76">
        <v>152.67131111583129</v>
      </c>
      <c r="SN7" s="76">
        <v>163.68153817332254</v>
      </c>
      <c r="SO7" s="76">
        <v>167.91219616814249</v>
      </c>
      <c r="SP7" s="76">
        <v>104.65142419650003</v>
      </c>
      <c r="SQ7" s="76">
        <v>191.12430614025052</v>
      </c>
      <c r="SR7" s="76">
        <v>220.2810430709626</v>
      </c>
      <c r="SS7" s="721"/>
      <c r="ST7" s="76">
        <v>72.516219505642852</v>
      </c>
      <c r="SU7" s="76">
        <v>77.425111947409164</v>
      </c>
      <c r="SV7" s="76">
        <v>79.311344170053474</v>
      </c>
      <c r="SW7" s="76">
        <v>51.106628339001503</v>
      </c>
      <c r="SX7" s="76">
        <v>89.660426945962485</v>
      </c>
      <c r="SY7" s="76">
        <v>102.65991231519121</v>
      </c>
      <c r="SZ7" s="721"/>
      <c r="TA7" s="76">
        <v>133.88943107434457</v>
      </c>
      <c r="TB7" s="76">
        <v>143.46999804981863</v>
      </c>
      <c r="TC7" s="76">
        <v>147.15131198258803</v>
      </c>
      <c r="TD7" s="76">
        <v>92.104848396521675</v>
      </c>
      <c r="TE7" s="76">
        <v>167.34936721511309</v>
      </c>
      <c r="TF7" s="76">
        <v>192.72014926096634</v>
      </c>
      <c r="TG7" s="721"/>
      <c r="TH7" s="76">
        <v>49.087036995352015</v>
      </c>
      <c r="TI7" s="76">
        <v>52.212520805220485</v>
      </c>
      <c r="TJ7" s="76">
        <v>53.413481784395145</v>
      </c>
      <c r="TK7" s="76">
        <v>35.455585224703093</v>
      </c>
      <c r="TL7" s="76">
        <v>60.002725905509699</v>
      </c>
      <c r="TM7" s="76">
        <v>68.279477034228037</v>
      </c>
      <c r="TN7" s="721"/>
      <c r="TO7" s="76">
        <v>127.47513632976887</v>
      </c>
      <c r="TP7" s="76">
        <v>136.56745286756797</v>
      </c>
      <c r="TQ7" s="76">
        <v>140.06115753425811</v>
      </c>
      <c r="TR7" s="76">
        <v>87.820003906062752</v>
      </c>
      <c r="TS7" s="76">
        <v>159.22986770477297</v>
      </c>
      <c r="TT7" s="76">
        <v>183.30768917013526</v>
      </c>
      <c r="TU7" s="721"/>
      <c r="TV7" s="76">
        <v>150.55096542152199</v>
      </c>
      <c r="TW7" s="76">
        <v>161.43113909628067</v>
      </c>
      <c r="TX7" s="76">
        <v>165.61182433572199</v>
      </c>
      <c r="TY7" s="76">
        <v>103.09829193926851</v>
      </c>
      <c r="TZ7" s="76">
        <v>188.54975164052749</v>
      </c>
      <c r="UA7" s="76">
        <v>217.36208765675553</v>
      </c>
      <c r="UB7" s="721"/>
      <c r="UC7" s="76">
        <v>180.66706087812304</v>
      </c>
      <c r="UD7" s="76">
        <v>193.80829962416072</v>
      </c>
      <c r="UE7" s="76">
        <v>198.85779465023634</v>
      </c>
      <c r="UF7" s="76">
        <v>123.35300229698547</v>
      </c>
      <c r="UG7" s="76">
        <v>184.03665315458889</v>
      </c>
      <c r="UH7" s="76">
        <v>261.36254740521514</v>
      </c>
      <c r="UI7" s="721"/>
      <c r="UJ7" s="76">
        <v>48.096626405019045</v>
      </c>
      <c r="UK7" s="76">
        <v>52.51071807038474</v>
      </c>
      <c r="UL7" s="76">
        <v>46.736973787800288</v>
      </c>
      <c r="UM7" s="76">
        <v>30.922716257982891</v>
      </c>
      <c r="UN7" s="76">
        <v>46.052295830588811</v>
      </c>
      <c r="UO7" s="76">
        <v>38.064458210531903</v>
      </c>
      <c r="UP7" s="721"/>
      <c r="UQ7" s="76">
        <v>30.580441173111076</v>
      </c>
      <c r="UR7" s="76">
        <v>26.685069964513396</v>
      </c>
      <c r="US7" s="76">
        <v>46.416524612563833</v>
      </c>
      <c r="UT7" s="76">
        <v>33.945071746488118</v>
      </c>
      <c r="UU7" s="76">
        <v>35.557505807821521</v>
      </c>
      <c r="UV7" s="76">
        <v>46.624904323721502</v>
      </c>
      <c r="UW7" s="76">
        <v>30.278819780964131</v>
      </c>
      <c r="UX7" s="76">
        <v>26.267815031283824</v>
      </c>
      <c r="UY7" s="76">
        <v>27.452046217704734</v>
      </c>
      <c r="UZ7" s="76">
        <v>26.764136023283324</v>
      </c>
      <c r="VA7" s="76">
        <v>28.305858578631167</v>
      </c>
      <c r="VB7" s="76">
        <v>35.292589449090784</v>
      </c>
      <c r="VC7" s="76">
        <v>43.560293684208148</v>
      </c>
      <c r="VD7" s="76">
        <v>28.977852394529332</v>
      </c>
      <c r="VE7" s="76">
        <v>46.548118489728701</v>
      </c>
      <c r="VF7" s="718"/>
      <c r="VG7" s="76">
        <v>49.220190324003227</v>
      </c>
      <c r="VH7" s="76">
        <v>42.939904789271765</v>
      </c>
      <c r="VI7" s="76">
        <v>74.716641987441989</v>
      </c>
      <c r="VJ7" s="76">
        <v>54.63671303259521</v>
      </c>
      <c r="VK7" s="76">
        <v>57.22659307888695</v>
      </c>
      <c r="VL7" s="76">
        <v>75.053827939945606</v>
      </c>
      <c r="VM7" s="76">
        <v>48.729788142335728</v>
      </c>
      <c r="VN7" s="76">
        <v>42.268195614867885</v>
      </c>
      <c r="VO7" s="76">
        <v>44.174832552036122</v>
      </c>
      <c r="VP7" s="76">
        <v>43.067271470128659</v>
      </c>
      <c r="VQ7" s="76">
        <v>45.549542264298957</v>
      </c>
      <c r="VR7" s="76">
        <v>56.799977918941572</v>
      </c>
      <c r="VS7" s="76">
        <v>70.114767198458551</v>
      </c>
      <c r="VT7" s="76">
        <v>46.631475013746048</v>
      </c>
      <c r="VU7" s="76">
        <v>74.926785988027305</v>
      </c>
      <c r="VV7" s="718"/>
      <c r="VW7" s="76">
        <v>52.48595224286214</v>
      </c>
      <c r="VX7" s="76">
        <v>45.781266810767271</v>
      </c>
      <c r="VY7" s="76">
        <v>79.679763309209122</v>
      </c>
      <c r="VZ7" s="76">
        <v>58.262622160880902</v>
      </c>
      <c r="WA7" s="76">
        <v>61.020414609838497</v>
      </c>
      <c r="WB7" s="76">
        <v>80.040628580961396</v>
      </c>
      <c r="WC7" s="76">
        <v>51.959414320960526</v>
      </c>
      <c r="WD7" s="76">
        <v>45.064899182420817</v>
      </c>
      <c r="WE7" s="76">
        <v>47.098464019619996</v>
      </c>
      <c r="WF7" s="76">
        <v>45.917162565693367</v>
      </c>
      <c r="WG7" s="76">
        <v>48.564729734632351</v>
      </c>
      <c r="WH7" s="76">
        <v>60.565330246022299</v>
      </c>
      <c r="WI7" s="76">
        <v>74.769140520255561</v>
      </c>
      <c r="WJ7" s="76">
        <v>49.718694818679609</v>
      </c>
      <c r="WK7" s="76">
        <v>79.902639387302912</v>
      </c>
      <c r="WL7" s="718"/>
      <c r="WM7" s="76">
        <v>30.018170442358819</v>
      </c>
      <c r="WN7" s="76">
        <v>26.190842212896616</v>
      </c>
      <c r="WO7" s="76">
        <v>45.565716372210019</v>
      </c>
      <c r="WP7" s="76">
        <v>33.321290369510017</v>
      </c>
      <c r="WQ7" s="76">
        <v>34.902252556423498</v>
      </c>
      <c r="WR7" s="76">
        <v>45.770872103446933</v>
      </c>
      <c r="WS7" s="76">
        <v>29.720422943196521</v>
      </c>
      <c r="WT7" s="76">
        <v>25.78121711714466</v>
      </c>
      <c r="WU7" s="76">
        <v>26.943870631227984</v>
      </c>
      <c r="WV7" s="76">
        <v>26.268490898310034</v>
      </c>
      <c r="WW7" s="76">
        <v>27.782144120511965</v>
      </c>
      <c r="WX7" s="76">
        <v>34.642131235621932</v>
      </c>
      <c r="WY7" s="76">
        <v>42.760415529276308</v>
      </c>
      <c r="WZ7" s="76">
        <v>28.441896592890519</v>
      </c>
      <c r="XA7" s="76">
        <v>45.694327894648758</v>
      </c>
      <c r="XB7" s="718"/>
      <c r="XC7" s="76">
        <v>45.733661628718579</v>
      </c>
      <c r="XD7" s="76">
        <v>39.895467049527291</v>
      </c>
      <c r="XE7" s="76">
        <v>69.426105931427429</v>
      </c>
      <c r="XF7" s="76">
        <v>50.766777196410608</v>
      </c>
      <c r="XG7" s="76">
        <v>53.171787635962744</v>
      </c>
      <c r="XH7" s="76">
        <v>69.73987810614797</v>
      </c>
      <c r="XI7" s="76">
        <v>45.276701101584422</v>
      </c>
      <c r="XJ7" s="76">
        <v>39.271306006943405</v>
      </c>
      <c r="XK7" s="76">
        <v>41.043037880908948</v>
      </c>
      <c r="XL7" s="76">
        <v>40.013839875367424</v>
      </c>
      <c r="XM7" s="76">
        <v>42.320493490372222</v>
      </c>
      <c r="XN7" s="76">
        <v>52.775333080416694</v>
      </c>
      <c r="XO7" s="76">
        <v>65.148976681692247</v>
      </c>
      <c r="XP7" s="76">
        <v>43.325875818100123</v>
      </c>
      <c r="XQ7" s="76">
        <v>69.620928007013276</v>
      </c>
      <c r="XR7" s="718"/>
      <c r="XS7" s="76">
        <v>13.34892149243246</v>
      </c>
      <c r="XT7" s="76">
        <v>11.643374357623815</v>
      </c>
      <c r="XU7" s="76">
        <v>20.265448765506843</v>
      </c>
      <c r="XV7" s="76">
        <v>14.818152466229101</v>
      </c>
      <c r="XW7" s="76">
        <v>15.51938613876338</v>
      </c>
      <c r="XX7" s="76">
        <v>20.357283579122292</v>
      </c>
      <c r="XY7" s="76">
        <v>13.214854609329846</v>
      </c>
      <c r="XZ7" s="76">
        <v>11.461174474315431</v>
      </c>
      <c r="YA7" s="76">
        <v>11.978395284852386</v>
      </c>
      <c r="YB7" s="76">
        <v>11.677940444798789</v>
      </c>
      <c r="YC7" s="76">
        <v>12.35132978971629</v>
      </c>
      <c r="YD7" s="76">
        <v>15.403636221337726</v>
      </c>
      <c r="YE7" s="76">
        <v>19.016371158658419</v>
      </c>
      <c r="YF7" s="76">
        <v>12.64483176425124</v>
      </c>
      <c r="YG7" s="76">
        <v>20.322082797047479</v>
      </c>
      <c r="YH7" s="718"/>
      <c r="YI7" s="76">
        <v>48.424275553511031</v>
      </c>
      <c r="YJ7" s="76">
        <v>42.227796925337302</v>
      </c>
      <c r="YK7" s="76">
        <v>73.521498666047435</v>
      </c>
      <c r="YL7" s="76">
        <v>53.754963159500804</v>
      </c>
      <c r="YM7" s="76">
        <v>56.293916711178305</v>
      </c>
      <c r="YN7" s="76">
        <v>73.856243770701326</v>
      </c>
      <c r="YO7" s="76">
        <v>47.933514009769837</v>
      </c>
      <c r="YP7" s="76">
        <v>41.5667410467167</v>
      </c>
      <c r="YQ7" s="76">
        <v>43.443520130828453</v>
      </c>
      <c r="YR7" s="76">
        <v>42.353284416712718</v>
      </c>
      <c r="YS7" s="76">
        <v>44.796792634041516</v>
      </c>
      <c r="YT7" s="76">
        <v>55.873823927692563</v>
      </c>
      <c r="YU7" s="76">
        <v>68.986173348255988</v>
      </c>
      <c r="YV7" s="76">
        <v>45.861796934989833</v>
      </c>
      <c r="YW7" s="76">
        <v>73.725454188052865</v>
      </c>
      <c r="YX7" s="718"/>
      <c r="YY7" s="76">
        <v>47.036532319727364</v>
      </c>
      <c r="YZ7" s="76">
        <v>41.038209786018882</v>
      </c>
      <c r="ZA7" s="76">
        <v>71.399375452811071</v>
      </c>
      <c r="ZB7" s="76">
        <v>52.212420926070635</v>
      </c>
      <c r="ZC7" s="76">
        <v>54.689101981762605</v>
      </c>
      <c r="ZD7" s="76">
        <v>71.721035786876982</v>
      </c>
      <c r="ZE7" s="76">
        <v>46.569445696875732</v>
      </c>
      <c r="ZF7" s="76">
        <v>40.396340269464488</v>
      </c>
      <c r="ZG7" s="76">
        <v>42.218206044580619</v>
      </c>
      <c r="ZH7" s="76">
        <v>41.159891910212885</v>
      </c>
      <c r="ZI7" s="76">
        <v>43.531777606993934</v>
      </c>
      <c r="ZJ7" s="76">
        <v>54.281484384982214</v>
      </c>
      <c r="ZK7" s="76">
        <v>67.003142272630853</v>
      </c>
      <c r="ZL7" s="76">
        <v>44.565603703621981</v>
      </c>
      <c r="ZM7" s="76">
        <v>71.600721121429274</v>
      </c>
      <c r="ZN7" s="718"/>
      <c r="ZO7" s="76">
        <v>56.503515774481421</v>
      </c>
      <c r="ZP7" s="76">
        <v>49.284021838953208</v>
      </c>
      <c r="ZQ7" s="76">
        <v>85.780064555276539</v>
      </c>
      <c r="ZR7" s="76">
        <v>62.722521301513638</v>
      </c>
      <c r="ZS7" s="76">
        <v>65.690597343059437</v>
      </c>
      <c r="ZT7" s="76">
        <v>86.168823084842785</v>
      </c>
      <c r="ZU7" s="76">
        <v>55.93592879970673</v>
      </c>
      <c r="ZV7" s="76">
        <v>48.512800747473833</v>
      </c>
      <c r="ZW7" s="76">
        <v>50.702113301919546</v>
      </c>
      <c r="ZX7" s="76">
        <v>49.430336013911024</v>
      </c>
      <c r="ZY7" s="76">
        <v>52.28068628312996</v>
      </c>
      <c r="ZZ7" s="76">
        <v>65.200644510377685</v>
      </c>
      <c r="AAA7" s="76">
        <v>80.492848868877871</v>
      </c>
      <c r="AAB7" s="76">
        <v>53.523033152134644</v>
      </c>
      <c r="AAC7" s="76">
        <v>86.019750034647842</v>
      </c>
      <c r="AAD7" s="718"/>
      <c r="AAE7" s="76">
        <v>31.282894974612134</v>
      </c>
      <c r="AAF7" s="76">
        <v>28.630977135995984</v>
      </c>
      <c r="AAG7" s="76">
        <v>36.38057916834012</v>
      </c>
      <c r="AAH7" s="76">
        <v>33.660151071468221</v>
      </c>
      <c r="AAI7" s="76">
        <v>35.608889258353237</v>
      </c>
      <c r="AAJ7" s="76">
        <v>32.984009215480434</v>
      </c>
      <c r="AAK7" s="76">
        <v>30.832320565562856</v>
      </c>
      <c r="AAL7" s="76">
        <v>28.194199643342333</v>
      </c>
      <c r="AAM7" s="76">
        <v>28.711637278398261</v>
      </c>
      <c r="AAN7" s="76">
        <v>28.701703738873587</v>
      </c>
      <c r="AAO7" s="76">
        <v>18.493475507858928</v>
      </c>
      <c r="AAP7" s="76">
        <v>34.861211565931718</v>
      </c>
      <c r="AAQ7" s="76">
        <v>33.555887480853706</v>
      </c>
      <c r="AAR7" s="76">
        <v>20.711858502523377</v>
      </c>
      <c r="AAS7" s="76">
        <v>41.627885616340606</v>
      </c>
      <c r="AAT7" s="718"/>
    </row>
    <row r="8" spans="1:722" ht="14.5" customHeight="1" x14ac:dyDescent="0.2">
      <c r="A8" s="24">
        <v>2025</v>
      </c>
      <c r="B8" s="65">
        <v>17.608149362656828</v>
      </c>
      <c r="C8" s="65">
        <v>27.916713048157781</v>
      </c>
      <c r="D8" s="65">
        <v>18.353891427770378</v>
      </c>
      <c r="E8" s="65">
        <v>16.8503005761902</v>
      </c>
      <c r="F8" s="65">
        <v>38.112394063787221</v>
      </c>
      <c r="G8" s="65">
        <v>12.131226046090706</v>
      </c>
      <c r="H8" s="65">
        <v>56.9820289002813</v>
      </c>
      <c r="I8" s="65">
        <v>15.245889441324023</v>
      </c>
      <c r="J8" s="65">
        <v>12.316262512295708</v>
      </c>
      <c r="K8" s="65">
        <v>27.378013514325009</v>
      </c>
      <c r="L8" s="65">
        <v>24.126233156976621</v>
      </c>
      <c r="M8" s="65">
        <v>14.922248283262453</v>
      </c>
      <c r="N8" s="65">
        <v>27.55350652382181</v>
      </c>
      <c r="O8" s="65">
        <v>17.543557301130789</v>
      </c>
      <c r="P8" s="65">
        <v>18.122794192503967</v>
      </c>
      <c r="Q8" s="65">
        <v>20.235434573805563</v>
      </c>
      <c r="R8" s="65">
        <v>20.59978555051147</v>
      </c>
      <c r="S8" s="65">
        <v>11.942074422555558</v>
      </c>
      <c r="T8" s="65">
        <v>19.383678485815203</v>
      </c>
      <c r="U8" s="65">
        <v>54.373052765434046</v>
      </c>
      <c r="V8" s="65">
        <v>7.7307104747588875</v>
      </c>
      <c r="W8" s="65">
        <v>18.114791188391933</v>
      </c>
      <c r="X8" s="65">
        <v>16.753099335250969</v>
      </c>
      <c r="Y8" s="65">
        <v>17.497548993458679</v>
      </c>
      <c r="Z8" s="65">
        <v>10.799002457530808</v>
      </c>
      <c r="AA8" s="65">
        <v>2.7585534644317109</v>
      </c>
      <c r="AB8" s="65">
        <v>20.832419244302478</v>
      </c>
      <c r="AC8" s="65">
        <v>14.283518157138117</v>
      </c>
      <c r="AD8" s="65">
        <v>17.28701133943046</v>
      </c>
      <c r="AE8" s="65">
        <v>3.25851189804732</v>
      </c>
      <c r="AF8" s="744"/>
      <c r="AG8" s="65">
        <v>13.584971937142555</v>
      </c>
      <c r="AH8" s="65">
        <v>27.489842648225828</v>
      </c>
      <c r="AI8" s="65">
        <v>18.964560384108367</v>
      </c>
      <c r="AJ8" s="65">
        <v>16.592645080232497</v>
      </c>
      <c r="AK8" s="65">
        <v>35.825335984074385</v>
      </c>
      <c r="AL8" s="65">
        <v>11.771760021178897</v>
      </c>
      <c r="AM8" s="65">
        <v>56.110724981956913</v>
      </c>
      <c r="AN8" s="65">
        <v>15.012766762736836</v>
      </c>
      <c r="AO8" s="65">
        <v>11.91715379114083</v>
      </c>
      <c r="AP8" s="65">
        <v>21.849278370304159</v>
      </c>
      <c r="AQ8" s="65">
        <v>20.305153468934652</v>
      </c>
      <c r="AR8" s="65">
        <v>16.146858076941996</v>
      </c>
      <c r="AS8" s="65">
        <v>27.132189862040679</v>
      </c>
      <c r="AT8" s="65">
        <v>17.275301317396448</v>
      </c>
      <c r="AU8" s="65">
        <v>17.845681181688779</v>
      </c>
      <c r="AV8" s="65">
        <v>19.926017486112734</v>
      </c>
      <c r="AW8" s="65">
        <v>20.28479722501304</v>
      </c>
      <c r="AX8" s="65">
        <v>11.759469899022303</v>
      </c>
      <c r="AY8" s="65">
        <v>19.087285476612482</v>
      </c>
      <c r="AZ8" s="65">
        <v>44.870662552979908</v>
      </c>
      <c r="BA8" s="65">
        <v>7.6125013049893013</v>
      </c>
      <c r="BB8" s="65">
        <v>17.837800550348927</v>
      </c>
      <c r="BC8" s="65">
        <v>13.449579889036544</v>
      </c>
      <c r="BD8" s="65">
        <v>17.229996516067022</v>
      </c>
      <c r="BE8" s="65">
        <v>10.633876481204002</v>
      </c>
      <c r="BF8" s="65">
        <v>2.6588602465301072</v>
      </c>
      <c r="BG8" s="65">
        <v>17.822600836064844</v>
      </c>
      <c r="BH8" s="65">
        <v>14.688301415267201</v>
      </c>
      <c r="BI8" s="65">
        <v>15.264923865766795</v>
      </c>
      <c r="BJ8" s="65">
        <v>2.8320494223242711</v>
      </c>
      <c r="BK8" s="745"/>
      <c r="BL8" s="56">
        <v>24.018443756661341</v>
      </c>
      <c r="BM8" s="56">
        <v>35.278677981962581</v>
      </c>
      <c r="BN8" s="56">
        <v>36.645861970924464</v>
      </c>
      <c r="BO8" s="56">
        <v>84.8216096049605</v>
      </c>
      <c r="BP8" s="56">
        <v>74.247071677233095</v>
      </c>
      <c r="BQ8" s="56">
        <v>20.403424139708431</v>
      </c>
      <c r="BR8" s="56">
        <v>125.5668555683671</v>
      </c>
      <c r="BS8" s="56">
        <v>32.302202589170044</v>
      </c>
      <c r="BT8" s="56">
        <v>15.60989514971121</v>
      </c>
      <c r="BU8" s="56">
        <v>36.303272493025084</v>
      </c>
      <c r="BV8" s="56">
        <v>47.438063515371368</v>
      </c>
      <c r="BW8" s="56">
        <v>35.690868284363582</v>
      </c>
      <c r="BX8" s="56">
        <v>63.704884113074797</v>
      </c>
      <c r="BY8" s="56">
        <v>29.669073404938565</v>
      </c>
      <c r="BZ8" s="56">
        <v>29.575331174883541</v>
      </c>
      <c r="CA8" s="56">
        <v>36.009142489240027</v>
      </c>
      <c r="CB8" s="56">
        <v>27.96668828258203</v>
      </c>
      <c r="CC8" s="56">
        <v>41.615281549517462</v>
      </c>
      <c r="CD8" s="56">
        <v>37.205918722055522</v>
      </c>
      <c r="CE8" s="56">
        <v>97.086724958587581</v>
      </c>
      <c r="CF8" s="56">
        <v>19.65498826676761</v>
      </c>
      <c r="CG8" s="56">
        <v>41.840521170051353</v>
      </c>
      <c r="CH8" s="56">
        <v>28.054159992724671</v>
      </c>
      <c r="CI8" s="56">
        <v>29.032272382556471</v>
      </c>
      <c r="CJ8" s="56">
        <v>15.293824376177245</v>
      </c>
      <c r="CK8" s="56">
        <v>9.3171604581567955</v>
      </c>
      <c r="CL8" s="56">
        <v>32.789910954116152</v>
      </c>
      <c r="CM8" s="56">
        <v>38.154951254082086</v>
      </c>
      <c r="CN8" s="56">
        <v>15.249912614482065</v>
      </c>
      <c r="CO8" s="56">
        <v>3.9537047229141113</v>
      </c>
      <c r="CP8" s="749"/>
      <c r="CQ8" s="66">
        <v>30.235703723288374</v>
      </c>
      <c r="CR8" s="66">
        <v>43.695176750130727</v>
      </c>
      <c r="CS8" s="66">
        <v>45.854840565165915</v>
      </c>
      <c r="CT8" s="66">
        <v>119.87537639359259</v>
      </c>
      <c r="CU8" s="66">
        <v>80.026499449042589</v>
      </c>
      <c r="CV8" s="66">
        <v>29.500458836149797</v>
      </c>
      <c r="CW8" s="66">
        <v>155.20803060221314</v>
      </c>
      <c r="CX8" s="66">
        <v>40.584839988219144</v>
      </c>
      <c r="CY8" s="66">
        <v>27.221256787980355</v>
      </c>
      <c r="CZ8" s="66">
        <v>48.03279120865502</v>
      </c>
      <c r="DA8" s="66">
        <v>49.36489302480399</v>
      </c>
      <c r="DB8" s="66">
        <v>44.039420185734343</v>
      </c>
      <c r="DC8" s="66">
        <v>68.159334434757341</v>
      </c>
      <c r="DD8" s="66">
        <v>37.382414741824469</v>
      </c>
      <c r="DE8" s="66">
        <v>36.401644129002236</v>
      </c>
      <c r="DF8" s="66">
        <v>44.362467492183306</v>
      </c>
      <c r="DG8" s="66">
        <v>36.03001129687712</v>
      </c>
      <c r="DH8" s="66">
        <v>54.291135680294168</v>
      </c>
      <c r="DI8" s="66">
        <v>54.012817137375521</v>
      </c>
      <c r="DJ8" s="66">
        <v>120.68688274222404</v>
      </c>
      <c r="DK8" s="66">
        <v>24.292621038660577</v>
      </c>
      <c r="DL8" s="66">
        <v>51.571882890083344</v>
      </c>
      <c r="DM8" s="66">
        <v>34.182627538834986</v>
      </c>
      <c r="DN8" s="66">
        <v>35.494832876267502</v>
      </c>
      <c r="DO8" s="66">
        <v>17.752711438867816</v>
      </c>
      <c r="DP8" s="66">
        <v>10.6285194058987</v>
      </c>
      <c r="DQ8" s="66">
        <v>38.928392708317745</v>
      </c>
      <c r="DR8" s="66">
        <v>46.613760454272935</v>
      </c>
      <c r="DS8" s="66">
        <v>16.57525943791244</v>
      </c>
      <c r="DT8" s="66">
        <v>6.9435782768461589</v>
      </c>
      <c r="DU8" s="750"/>
      <c r="DV8" s="56">
        <v>25.106467563824353</v>
      </c>
      <c r="DW8" s="56">
        <v>36.576440201747417</v>
      </c>
      <c r="DX8" s="56">
        <v>45.731812164531661</v>
      </c>
      <c r="DY8" s="56">
        <v>105.18252950828305</v>
      </c>
      <c r="DZ8" s="56">
        <v>59.900208440602889</v>
      </c>
      <c r="EA8" s="56">
        <v>26.831043831000212</v>
      </c>
      <c r="EB8" s="56">
        <v>143.33390975669917</v>
      </c>
      <c r="EC8" s="56">
        <v>38.962821950840301</v>
      </c>
      <c r="ED8" s="56">
        <v>13.623124560279434</v>
      </c>
      <c r="EE8" s="56">
        <v>49.391164613114036</v>
      </c>
      <c r="EF8" s="56">
        <v>53.526728749542187</v>
      </c>
      <c r="EG8" s="56">
        <v>40.140532146214106</v>
      </c>
      <c r="EH8" s="56">
        <v>71.015847332510845</v>
      </c>
      <c r="EI8" s="56">
        <v>34.159843375911279</v>
      </c>
      <c r="EJ8" s="56">
        <v>32.604327226557729</v>
      </c>
      <c r="EK8" s="56">
        <v>40.009394277735034</v>
      </c>
      <c r="EL8" s="56">
        <v>29.040655606929356</v>
      </c>
      <c r="EM8" s="56">
        <v>59.560622267209489</v>
      </c>
      <c r="EN8" s="56">
        <v>50.949175947895554</v>
      </c>
      <c r="EO8" s="56">
        <v>115.63899343794436</v>
      </c>
      <c r="EP8" s="56">
        <v>21.977770029501627</v>
      </c>
      <c r="EQ8" s="56">
        <v>46.670152643841142</v>
      </c>
      <c r="ER8" s="56">
        <v>28.462655022737231</v>
      </c>
      <c r="ES8" s="56">
        <v>30.315706977568233</v>
      </c>
      <c r="ET8" s="56">
        <v>16.166768593249159</v>
      </c>
      <c r="EU8" s="56">
        <v>6.4222594173897978</v>
      </c>
      <c r="EV8" s="56">
        <v>32.969783166316425</v>
      </c>
      <c r="EW8" s="56">
        <v>39.616083122460772</v>
      </c>
      <c r="EX8" s="56">
        <v>13.194525822228162</v>
      </c>
      <c r="EY8" s="56">
        <v>2.2542747119981246</v>
      </c>
      <c r="EZ8" s="725"/>
      <c r="FA8" s="56">
        <v>20.635234242690778</v>
      </c>
      <c r="FB8" s="56">
        <v>29.804971990832751</v>
      </c>
      <c r="FC8" s="56">
        <v>35.675098828904581</v>
      </c>
      <c r="FD8" s="56">
        <v>72.107823575680086</v>
      </c>
      <c r="FE8" s="56">
        <v>50.661320924739343</v>
      </c>
      <c r="FF8" s="56">
        <v>18.706620001307684</v>
      </c>
      <c r="FG8" s="56">
        <v>117.74411320469844</v>
      </c>
      <c r="FH8" s="56">
        <v>26.813665616768152</v>
      </c>
      <c r="FI8" s="56">
        <v>11.567243868201027</v>
      </c>
      <c r="FJ8" s="56">
        <v>31.737884256381903</v>
      </c>
      <c r="FK8" s="56">
        <v>30.498005113118889</v>
      </c>
      <c r="FL8" s="56">
        <v>33.254300673083556</v>
      </c>
      <c r="FM8" s="56">
        <v>55.530971309385478</v>
      </c>
      <c r="FN8" s="56">
        <v>26.994839971052819</v>
      </c>
      <c r="FO8" s="56">
        <v>27.331882774920775</v>
      </c>
      <c r="FP8" s="56">
        <v>33.385910550617986</v>
      </c>
      <c r="FQ8" s="56">
        <v>25.51575698956513</v>
      </c>
      <c r="FR8" s="56">
        <v>36.119935996251847</v>
      </c>
      <c r="FS8" s="56">
        <v>36.612255997281714</v>
      </c>
      <c r="FT8" s="56">
        <v>92.666731045602305</v>
      </c>
      <c r="FU8" s="56">
        <v>17.638086729018582</v>
      </c>
      <c r="FV8" s="56">
        <v>38.854397339556755</v>
      </c>
      <c r="FW8" s="56">
        <v>25.089752081942532</v>
      </c>
      <c r="FX8" s="56">
        <v>26.257353560895289</v>
      </c>
      <c r="FY8" s="56">
        <v>14.928942246257769</v>
      </c>
      <c r="FZ8" s="56">
        <v>2.4770593202697402</v>
      </c>
      <c r="GA8" s="56">
        <v>24.894974358759104</v>
      </c>
      <c r="GB8" s="56">
        <v>34.434744941880957</v>
      </c>
      <c r="GC8" s="56">
        <v>11.61539835890499</v>
      </c>
      <c r="GD8" s="56">
        <v>3.2466835734417883</v>
      </c>
      <c r="GE8" s="746"/>
      <c r="GF8" s="67">
        <v>25.499954840151602</v>
      </c>
      <c r="GG8" s="67">
        <v>36.966586538650574</v>
      </c>
      <c r="GH8" s="67">
        <v>43.3516810619141</v>
      </c>
      <c r="GI8" s="67">
        <v>93.215790947719086</v>
      </c>
      <c r="GJ8" s="67">
        <v>72.143808133047557</v>
      </c>
      <c r="GK8" s="67">
        <v>22.803873562404764</v>
      </c>
      <c r="GL8" s="67">
        <v>119.51425604306907</v>
      </c>
      <c r="GM8" s="67">
        <v>19.209710427037255</v>
      </c>
      <c r="GN8" s="67">
        <v>14.884266736944774</v>
      </c>
      <c r="GO8" s="67">
        <v>40.583503688070515</v>
      </c>
      <c r="GP8" s="67">
        <v>56.582697485207724</v>
      </c>
      <c r="GQ8" s="67">
        <v>39.84198966328492</v>
      </c>
      <c r="GR8" s="67">
        <v>70.112455258615171</v>
      </c>
      <c r="GS8" s="67">
        <v>44.836925987194405</v>
      </c>
      <c r="GT8" s="67">
        <v>32.65887808360462</v>
      </c>
      <c r="GU8" s="67">
        <v>39.932843193099977</v>
      </c>
      <c r="GV8" s="67">
        <v>29.759092917471804</v>
      </c>
      <c r="GW8" s="67">
        <v>67.50252493924819</v>
      </c>
      <c r="GX8" s="67">
        <v>65.057480206858713</v>
      </c>
      <c r="GY8" s="67">
        <v>111.87065960324844</v>
      </c>
      <c r="GZ8" s="67">
        <v>23.209276811208483</v>
      </c>
      <c r="HA8" s="67">
        <v>46.497918903752712</v>
      </c>
      <c r="HB8" s="67">
        <v>29.645639546933751</v>
      </c>
      <c r="HC8" s="67">
        <v>31.145029574564074</v>
      </c>
      <c r="HD8" s="67">
        <v>19.872880395652771</v>
      </c>
      <c r="HE8" s="67">
        <v>5.9784722753243802</v>
      </c>
      <c r="HF8" s="67">
        <v>38.276870487996113</v>
      </c>
      <c r="HG8" s="67">
        <v>40.810080244964261</v>
      </c>
      <c r="HH8" s="67">
        <v>17.062603912103572</v>
      </c>
      <c r="HI8" s="67">
        <v>3.9143795098041521</v>
      </c>
      <c r="HJ8" s="747"/>
      <c r="HK8" s="67">
        <v>18.078087199707731</v>
      </c>
      <c r="HL8" s="67">
        <v>24.573431968890187</v>
      </c>
      <c r="HM8" s="67">
        <v>27.005069558580256</v>
      </c>
      <c r="HN8" s="67">
        <v>71.51670291944707</v>
      </c>
      <c r="HO8" s="67">
        <v>36.085329165544387</v>
      </c>
      <c r="HP8" s="67">
        <v>23.86697333607168</v>
      </c>
      <c r="HQ8" s="67">
        <v>101.52334664408528</v>
      </c>
      <c r="HR8" s="67">
        <v>26.986015769752331</v>
      </c>
      <c r="HS8" s="67">
        <v>14.159326133383885</v>
      </c>
      <c r="HT8" s="67">
        <v>26.065613606568672</v>
      </c>
      <c r="HU8" s="67">
        <v>25.793101826575224</v>
      </c>
      <c r="HV8" s="67">
        <v>29.227808236244499</v>
      </c>
      <c r="HW8" s="67">
        <v>50.066974384422764</v>
      </c>
      <c r="HX8" s="67">
        <v>20.677042746997589</v>
      </c>
      <c r="HY8" s="67">
        <v>23.198555871257401</v>
      </c>
      <c r="HZ8" s="67">
        <v>28.57260113022544</v>
      </c>
      <c r="IA8" s="67">
        <v>20.687564495584116</v>
      </c>
      <c r="IB8" s="67">
        <v>31.815725003728478</v>
      </c>
      <c r="IC8" s="67">
        <v>28.448510622840267</v>
      </c>
      <c r="ID8" s="67">
        <v>74.357152318956295</v>
      </c>
      <c r="IE8" s="67">
        <v>13.904400391603897</v>
      </c>
      <c r="IF8" s="67">
        <v>34.471294572152765</v>
      </c>
      <c r="IG8" s="67">
        <v>23.664188444769877</v>
      </c>
      <c r="IH8" s="67">
        <v>23.570044886042727</v>
      </c>
      <c r="II8" s="67">
        <v>9.4046179404655152</v>
      </c>
      <c r="IJ8" s="67">
        <v>9.2706807816418966</v>
      </c>
      <c r="IK8" s="67">
        <v>19.148859345488177</v>
      </c>
      <c r="IL8" s="67">
        <v>33.401859391813524</v>
      </c>
      <c r="IM8" s="67">
        <v>11.24770173072139</v>
      </c>
      <c r="IN8" s="67">
        <v>4.6676739588058114</v>
      </c>
      <c r="IO8" s="743"/>
      <c r="IP8" s="67">
        <v>6.9478405323893879</v>
      </c>
      <c r="IQ8" s="67">
        <v>10.012788118458861</v>
      </c>
      <c r="IR8" s="67">
        <v>10.100849685560242</v>
      </c>
      <c r="IS8" s="67">
        <v>24.248198668525511</v>
      </c>
      <c r="IT8" s="67">
        <v>14.440080794646892</v>
      </c>
      <c r="IU8" s="67">
        <v>8.9860684640455926</v>
      </c>
      <c r="IV8" s="67">
        <v>36.992782168771221</v>
      </c>
      <c r="IW8" s="67">
        <v>10.276666341290104</v>
      </c>
      <c r="IX8" s="67">
        <v>5.3844773642309871</v>
      </c>
      <c r="IY8" s="67">
        <v>10.352182776628087</v>
      </c>
      <c r="IZ8" s="67">
        <v>10.021182380824055</v>
      </c>
      <c r="JA8" s="67">
        <v>10.620113635712421</v>
      </c>
      <c r="JB8" s="67">
        <v>18.187941173058636</v>
      </c>
      <c r="JC8" s="67">
        <v>7.9211773538317898</v>
      </c>
      <c r="JD8" s="67">
        <v>8.9168235218611827</v>
      </c>
      <c r="JE8" s="67">
        <v>10.801511447244643</v>
      </c>
      <c r="JF8" s="67">
        <v>8.2279921886641016</v>
      </c>
      <c r="JG8" s="67">
        <v>11.130825740425989</v>
      </c>
      <c r="JH8" s="67">
        <v>11.575700350708612</v>
      </c>
      <c r="JI8" s="67">
        <v>27.66840094210179</v>
      </c>
      <c r="JJ8" s="67">
        <v>5.0448873494219919</v>
      </c>
      <c r="JK8" s="67">
        <v>12.518518375172619</v>
      </c>
      <c r="JL8" s="67">
        <v>8.8961578266974168</v>
      </c>
      <c r="JM8" s="67">
        <v>9.0535297754372088</v>
      </c>
      <c r="JN8" s="67">
        <v>3.7379345415015761</v>
      </c>
      <c r="JO8" s="67">
        <v>3.3975068264584491</v>
      </c>
      <c r="JP8" s="67">
        <v>9.2811501586766294</v>
      </c>
      <c r="JQ8" s="67">
        <v>11.939061929009336</v>
      </c>
      <c r="JR8" s="67">
        <v>4.5595014504614388</v>
      </c>
      <c r="JS8" s="67">
        <v>2.1530899537118402</v>
      </c>
      <c r="JT8" s="724"/>
      <c r="JU8" s="56">
        <v>32.191555358747856</v>
      </c>
      <c r="JV8" s="56">
        <v>46.707369985228496</v>
      </c>
      <c r="JW8" s="56">
        <v>42.194655969299689</v>
      </c>
      <c r="JX8" s="56">
        <v>74.293195514147698</v>
      </c>
      <c r="JY8" s="56">
        <v>61.309192822287827</v>
      </c>
      <c r="JZ8" s="56">
        <v>26.30227319788294</v>
      </c>
      <c r="KA8" s="56">
        <v>160.09616552667623</v>
      </c>
      <c r="KB8" s="56">
        <v>42.191949175189038</v>
      </c>
      <c r="KC8" s="56">
        <v>27.116233437148598</v>
      </c>
      <c r="KD8" s="56">
        <v>41.200500543615945</v>
      </c>
      <c r="KE8" s="56">
        <v>32.918209756425952</v>
      </c>
      <c r="KF8" s="56">
        <v>46.213436838135195</v>
      </c>
      <c r="KG8" s="56">
        <v>77.275548361966656</v>
      </c>
      <c r="KH8" s="56">
        <v>53.095557133493998</v>
      </c>
      <c r="KI8" s="56">
        <v>39.061952517071688</v>
      </c>
      <c r="KJ8" s="56">
        <v>47.193729124251561</v>
      </c>
      <c r="KK8" s="56">
        <v>39.009034667604425</v>
      </c>
      <c r="KL8" s="56">
        <v>43.5789506103146</v>
      </c>
      <c r="KM8" s="56">
        <v>44.383999305745263</v>
      </c>
      <c r="KN8" s="56">
        <v>118.18604821773175</v>
      </c>
      <c r="KO8" s="56">
        <v>23.747993544916589</v>
      </c>
      <c r="KP8" s="56">
        <v>54.624739280362931</v>
      </c>
      <c r="KQ8" s="56">
        <v>39.921278433223002</v>
      </c>
      <c r="KR8" s="56">
        <v>40.310678990359918</v>
      </c>
      <c r="KS8" s="56">
        <v>23.17550308681097</v>
      </c>
      <c r="KT8" s="56">
        <v>11.5531793823007</v>
      </c>
      <c r="KU8" s="56">
        <v>50.531507384122747</v>
      </c>
      <c r="KV8" s="56">
        <v>53.236663851653468</v>
      </c>
      <c r="KW8" s="56">
        <v>26.637169897054818</v>
      </c>
      <c r="KX8" s="56">
        <v>6.8421182664633315</v>
      </c>
      <c r="KY8" s="725"/>
      <c r="KZ8" s="56">
        <v>33.069530278744729</v>
      </c>
      <c r="LA8" s="56">
        <v>46.622455437924806</v>
      </c>
      <c r="LB8" s="56">
        <v>36.128502878114617</v>
      </c>
      <c r="LC8" s="56">
        <v>58.267827988519194</v>
      </c>
      <c r="LD8" s="56">
        <v>54.711183017323229</v>
      </c>
      <c r="LE8" s="56">
        <v>28.480584547104446</v>
      </c>
      <c r="LF8" s="56">
        <v>147.2952710682024</v>
      </c>
      <c r="LG8" s="56">
        <v>51.641720243461357</v>
      </c>
      <c r="LH8" s="56">
        <v>36.671773182554432</v>
      </c>
      <c r="LI8" s="56">
        <v>40.788294432831812</v>
      </c>
      <c r="LJ8" s="56">
        <v>26.644834917138777</v>
      </c>
      <c r="LK8" s="56">
        <v>42.926018055307281</v>
      </c>
      <c r="LL8" s="56">
        <v>76.481222994094892</v>
      </c>
      <c r="LM8" s="56">
        <v>30.700394754278818</v>
      </c>
      <c r="LN8" s="56">
        <v>36.72902538585307</v>
      </c>
      <c r="LO8" s="56">
        <v>44.168901458994256</v>
      </c>
      <c r="LP8" s="56">
        <v>40.468573112116829</v>
      </c>
      <c r="LQ8" s="56">
        <v>37.729825509567064</v>
      </c>
      <c r="LR8" s="56">
        <v>41.112703100331267</v>
      </c>
      <c r="LS8" s="56">
        <v>105.41802173444779</v>
      </c>
      <c r="LT8" s="56">
        <v>21.730471508006527</v>
      </c>
      <c r="LU8" s="56">
        <v>51.002169421981272</v>
      </c>
      <c r="LV8" s="56">
        <v>39.175808273973757</v>
      </c>
      <c r="LW8" s="56">
        <v>39.027304461372296</v>
      </c>
      <c r="LX8" s="56">
        <v>22.525025143572972</v>
      </c>
      <c r="LY8" s="56">
        <v>14.833722463939866</v>
      </c>
      <c r="LZ8" s="56">
        <v>32.19850196274183</v>
      </c>
      <c r="MA8" s="56">
        <v>51.686541498718256</v>
      </c>
      <c r="MB8" s="56">
        <v>19.836726239345829</v>
      </c>
      <c r="MC8" s="56">
        <v>8.4012599732346871</v>
      </c>
      <c r="MD8" s="727"/>
      <c r="ME8" s="68">
        <v>40.575480176858761</v>
      </c>
      <c r="MF8" s="68">
        <v>4.2678164739755307</v>
      </c>
      <c r="MG8" s="68">
        <v>12.220823086982513</v>
      </c>
      <c r="MH8" s="68">
        <v>15.421833856242925</v>
      </c>
      <c r="MI8" s="68">
        <v>61.635413541970394</v>
      </c>
      <c r="MJ8" s="68">
        <v>13.056399768296831</v>
      </c>
      <c r="MK8" s="68">
        <v>39.491544735475642</v>
      </c>
      <c r="ML8" s="68">
        <v>20.089290395819862</v>
      </c>
      <c r="MM8" s="68">
        <v>6.0763870896452596</v>
      </c>
      <c r="MN8" s="68">
        <v>11.02411329838284</v>
      </c>
      <c r="MO8" s="68">
        <v>16.428112257567818</v>
      </c>
      <c r="MP8" s="68">
        <v>17.435430943426589</v>
      </c>
      <c r="MQ8" s="68">
        <v>23.314151458169455</v>
      </c>
      <c r="MR8" s="68">
        <v>37.856283018926788</v>
      </c>
      <c r="MS8" s="729"/>
      <c r="MT8" s="69">
        <v>96.859806225900527</v>
      </c>
      <c r="MU8" s="69">
        <v>18.918969528623258</v>
      </c>
      <c r="MV8" s="69">
        <v>24.152040559229057</v>
      </c>
      <c r="MW8" s="69">
        <v>41.989825077667312</v>
      </c>
      <c r="MX8" s="69">
        <v>88.535804587158253</v>
      </c>
      <c r="MY8" s="69">
        <v>41.41396610722343</v>
      </c>
      <c r="MZ8" s="69">
        <v>59.596743556794962</v>
      </c>
      <c r="NA8" s="69">
        <v>66.332300127951981</v>
      </c>
      <c r="NB8" s="69">
        <v>43.568998510163411</v>
      </c>
      <c r="NC8" s="69">
        <v>23.71104871932079</v>
      </c>
      <c r="ND8" s="69">
        <v>45.888514226791067</v>
      </c>
      <c r="NE8" s="69">
        <v>64.687280623432997</v>
      </c>
      <c r="NF8" s="69">
        <v>38.88269278617804</v>
      </c>
      <c r="NG8" s="69">
        <v>34.063477095001694</v>
      </c>
      <c r="NH8" s="731"/>
      <c r="NI8" s="70">
        <v>148.20268787043403</v>
      </c>
      <c r="NJ8" s="70">
        <v>28.889268045545283</v>
      </c>
      <c r="NK8" s="70">
        <v>36.840707898559735</v>
      </c>
      <c r="NL8" s="70">
        <v>64.19206146016667</v>
      </c>
      <c r="NM8" s="70">
        <v>135.41612490729224</v>
      </c>
      <c r="NN8" s="70">
        <v>63.302244131985013</v>
      </c>
      <c r="NO8" s="70">
        <v>68.501096909535789</v>
      </c>
      <c r="NP8" s="70">
        <v>101.43728176162847</v>
      </c>
      <c r="NQ8" s="70">
        <v>66.603550870757857</v>
      </c>
      <c r="NR8" s="70">
        <v>44.447908661802245</v>
      </c>
      <c r="NS8" s="70">
        <v>70.159047353223258</v>
      </c>
      <c r="NT8" s="70">
        <v>98.92456986208559</v>
      </c>
      <c r="NU8" s="70">
        <v>59.446107075911812</v>
      </c>
      <c r="NV8" s="70">
        <v>54.781815899910058</v>
      </c>
      <c r="NW8" s="733"/>
      <c r="NX8" s="71">
        <v>150.03570697019023</v>
      </c>
      <c r="NY8" s="71">
        <v>23.997503922722903</v>
      </c>
      <c r="NZ8" s="71">
        <v>31.846633555388241</v>
      </c>
      <c r="OA8" s="71">
        <v>63.026205916931424</v>
      </c>
      <c r="OB8" s="71">
        <v>164.18629574203931</v>
      </c>
      <c r="OC8" s="71">
        <v>52.563872121896239</v>
      </c>
      <c r="OD8" s="71">
        <v>82.199209696434252</v>
      </c>
      <c r="OE8" s="71">
        <v>84.215362476181014</v>
      </c>
      <c r="OF8" s="71">
        <v>55.302904396910499</v>
      </c>
      <c r="OG8" s="71">
        <v>39.952452013052778</v>
      </c>
      <c r="OH8" s="71">
        <v>58.363513212522975</v>
      </c>
      <c r="OI8" s="71">
        <v>98.604943047010067</v>
      </c>
      <c r="OJ8" s="71">
        <v>49.357866756141881</v>
      </c>
      <c r="OK8" s="71">
        <v>58.431537602876261</v>
      </c>
      <c r="OL8" s="719"/>
      <c r="OM8" s="72">
        <v>66.980313701168129</v>
      </c>
      <c r="ON8" s="72">
        <v>12.269600287660731</v>
      </c>
      <c r="OO8" s="72">
        <v>17.459506921713388</v>
      </c>
      <c r="OP8" s="72">
        <v>31.519619582603532</v>
      </c>
      <c r="OQ8" s="72">
        <v>57.205788581286306</v>
      </c>
      <c r="OR8" s="72">
        <v>26.797886500437222</v>
      </c>
      <c r="OS8" s="72">
        <v>44.721001893533931</v>
      </c>
      <c r="OT8" s="72">
        <v>42.877064198074002</v>
      </c>
      <c r="OU8" s="72">
        <v>28.185366385164141</v>
      </c>
      <c r="OV8" s="72">
        <v>16.425941891271389</v>
      </c>
      <c r="OW8" s="72">
        <v>29.676621350126688</v>
      </c>
      <c r="OX8" s="72">
        <v>41.810947746554405</v>
      </c>
      <c r="OY8" s="72">
        <v>29.185129472414875</v>
      </c>
      <c r="OZ8" s="72">
        <v>33.43104332751259</v>
      </c>
      <c r="PA8" s="736"/>
      <c r="PB8" s="73">
        <v>130.58256110732387</v>
      </c>
      <c r="PC8" s="73">
        <v>23.255526416028498</v>
      </c>
      <c r="PD8" s="73">
        <v>21.474340544618936</v>
      </c>
      <c r="PE8" s="73">
        <v>65.884054556839345</v>
      </c>
      <c r="PF8" s="73">
        <v>186.64348392024377</v>
      </c>
      <c r="PG8" s="73">
        <v>50.936926996829236</v>
      </c>
      <c r="PH8" s="73">
        <v>83.975951562603683</v>
      </c>
      <c r="PI8" s="73">
        <v>81.607469746843137</v>
      </c>
      <c r="PJ8" s="73">
        <v>53.590982225987204</v>
      </c>
      <c r="PK8" s="73">
        <v>30.549314740863004</v>
      </c>
      <c r="PL8" s="73">
        <v>59.159555816260536</v>
      </c>
      <c r="PM8" s="73">
        <v>122.17897467256391</v>
      </c>
      <c r="PN8" s="73">
        <v>49.114423702222155</v>
      </c>
      <c r="PO8" s="73">
        <v>50.941520450859144</v>
      </c>
      <c r="PP8" s="738"/>
      <c r="PQ8" s="70">
        <v>42.580328328187129</v>
      </c>
      <c r="PR8" s="70">
        <v>9.7810825809961237</v>
      </c>
      <c r="PS8" s="70">
        <v>15.300124357134711</v>
      </c>
      <c r="PT8" s="70">
        <v>21.782313918207151</v>
      </c>
      <c r="PU8" s="70">
        <v>45.994942090004592</v>
      </c>
      <c r="PV8" s="70">
        <v>21.474110103205554</v>
      </c>
      <c r="PW8" s="70">
        <v>30.945230386139745</v>
      </c>
      <c r="PX8" s="70">
        <v>34.44163498917429</v>
      </c>
      <c r="PY8" s="70">
        <v>22.598836013941831</v>
      </c>
      <c r="PZ8" s="70">
        <v>12.27753916706601</v>
      </c>
      <c r="QA8" s="70">
        <v>23.811624691409808</v>
      </c>
      <c r="QB8" s="70">
        <v>29.076089294749636</v>
      </c>
      <c r="QC8" s="70">
        <v>20.174566827721346</v>
      </c>
      <c r="QD8" s="70">
        <v>14.860529241213191</v>
      </c>
      <c r="QE8" s="740"/>
      <c r="QF8" s="74">
        <v>144.28389155194108</v>
      </c>
      <c r="QG8" s="74">
        <v>38.535928502315798</v>
      </c>
      <c r="QH8" s="74">
        <v>25.350023256343484</v>
      </c>
      <c r="QI8" s="74">
        <v>62.530737209543297</v>
      </c>
      <c r="QJ8" s="74">
        <v>131.88992145875969</v>
      </c>
      <c r="QK8" s="74">
        <v>61.667007620072908</v>
      </c>
      <c r="QL8" s="74">
        <v>88.769809333163479</v>
      </c>
      <c r="QM8" s="74">
        <v>135.55317102234562</v>
      </c>
      <c r="QN8" s="74">
        <v>88.965363502254746</v>
      </c>
      <c r="QO8" s="74">
        <v>35.295483419950578</v>
      </c>
      <c r="QP8" s="74">
        <v>93.730552568921553</v>
      </c>
      <c r="QQ8" s="74">
        <v>96.353463191879896</v>
      </c>
      <c r="QR8" s="74">
        <v>57.906292088560569</v>
      </c>
      <c r="QS8" s="74">
        <v>52.418833126679239</v>
      </c>
      <c r="QT8" s="742"/>
      <c r="QU8" s="69">
        <v>179.03118865024985</v>
      </c>
      <c r="QV8" s="69">
        <v>34.841765678865315</v>
      </c>
      <c r="QW8" s="69">
        <v>21.487781047742033</v>
      </c>
      <c r="QX8" s="69">
        <v>77.535079488140767</v>
      </c>
      <c r="QY8" s="69">
        <v>163.66945288242974</v>
      </c>
      <c r="QZ8" s="69">
        <v>76.445322231026594</v>
      </c>
      <c r="RA8" s="69">
        <v>85.771179929445879</v>
      </c>
      <c r="RB8" s="69">
        <v>122.57209930280511</v>
      </c>
      <c r="RC8" s="69">
        <v>80.44358975308964</v>
      </c>
      <c r="RD8" s="69">
        <v>43.719870101914928</v>
      </c>
      <c r="RE8" s="69">
        <v>84.753210002977724</v>
      </c>
      <c r="RF8" s="69">
        <v>119.54044035172969</v>
      </c>
      <c r="RG8" s="69">
        <v>71.809084904997832</v>
      </c>
      <c r="RH8" s="69">
        <v>62.891339450179693</v>
      </c>
      <c r="RI8" s="723"/>
      <c r="RJ8" s="75">
        <v>130.82967661089012</v>
      </c>
      <c r="RK8" s="75">
        <v>25.634152341654175</v>
      </c>
      <c r="RL8" s="75">
        <v>32.839457595943955</v>
      </c>
      <c r="RM8" s="75">
        <v>57.78495900523383</v>
      </c>
      <c r="RN8" s="75">
        <v>163.64883726890136</v>
      </c>
      <c r="RO8" s="75">
        <v>56.5291547375761</v>
      </c>
      <c r="RP8" s="75">
        <v>75.891413561088399</v>
      </c>
      <c r="RQ8" s="75">
        <v>89.578223162166267</v>
      </c>
      <c r="RR8" s="75">
        <v>61.379898049750132</v>
      </c>
      <c r="RS8" s="75">
        <v>31.694841972996457</v>
      </c>
      <c r="RT8" s="75">
        <v>62.411643138810369</v>
      </c>
      <c r="RU8" s="75">
        <v>89.408782546584845</v>
      </c>
      <c r="RV8" s="75">
        <v>53.164776453873472</v>
      </c>
      <c r="RW8" s="75">
        <v>54.042969901911412</v>
      </c>
      <c r="RX8" s="719"/>
      <c r="RY8" s="76">
        <v>91.437367008918855</v>
      </c>
      <c r="RZ8" s="76">
        <v>97.688360678249836</v>
      </c>
      <c r="SA8" s="76">
        <v>100.09029264610429</v>
      </c>
      <c r="SB8" s="76">
        <v>64.174349855199068</v>
      </c>
      <c r="SC8" s="76">
        <v>113.26883580691398</v>
      </c>
      <c r="SD8" s="76">
        <v>129.82240704759292</v>
      </c>
      <c r="SE8" s="721"/>
      <c r="SF8" s="76">
        <v>163.70403021686002</v>
      </c>
      <c r="SG8" s="76">
        <v>175.45589831520226</v>
      </c>
      <c r="SH8" s="76">
        <v>179.97153041476895</v>
      </c>
      <c r="SI8" s="76">
        <v>112.44955796786705</v>
      </c>
      <c r="SJ8" s="76">
        <v>204.74719155709113</v>
      </c>
      <c r="SK8" s="76">
        <v>235.86790548956759</v>
      </c>
      <c r="SL8" s="721"/>
      <c r="SM8" s="76">
        <v>136.96900223368502</v>
      </c>
      <c r="SN8" s="76">
        <v>146.6510429488643</v>
      </c>
      <c r="SO8" s="76">
        <v>150.37134796564192</v>
      </c>
      <c r="SP8" s="76">
        <v>94.741853069223822</v>
      </c>
      <c r="SQ8" s="76">
        <v>170.78333335537621</v>
      </c>
      <c r="SR8" s="76">
        <v>196.42283312326276</v>
      </c>
      <c r="SS8" s="721"/>
      <c r="ST8" s="76">
        <v>66.483184234977912</v>
      </c>
      <c r="SU8" s="76">
        <v>70.799906881971793</v>
      </c>
      <c r="SV8" s="76">
        <v>72.458599030877068</v>
      </c>
      <c r="SW8" s="76">
        <v>47.656276098716816</v>
      </c>
      <c r="SX8" s="76">
        <v>81.559250659395147</v>
      </c>
      <c r="SY8" s="76">
        <v>92.990581363480374</v>
      </c>
      <c r="SZ8" s="721"/>
      <c r="TA8" s="76">
        <v>120.45281902331602</v>
      </c>
      <c r="TB8" s="76">
        <v>128.87766249354485</v>
      </c>
      <c r="TC8" s="76">
        <v>132.11489195269382</v>
      </c>
      <c r="TD8" s="76">
        <v>83.708796521237204</v>
      </c>
      <c r="TE8" s="76">
        <v>149.87641422717695</v>
      </c>
      <c r="TF8" s="76">
        <v>172.18666663716323</v>
      </c>
      <c r="TG8" s="721"/>
      <c r="TH8" s="76">
        <v>45.880312213945366</v>
      </c>
      <c r="TI8" s="76">
        <v>48.628762481480116</v>
      </c>
      <c r="TJ8" s="76">
        <v>49.684849066887921</v>
      </c>
      <c r="TK8" s="76">
        <v>33.893250515646663</v>
      </c>
      <c r="TL8" s="76">
        <v>55.47921911300606</v>
      </c>
      <c r="TM8" s="76">
        <v>62.75752872453522</v>
      </c>
      <c r="TN8" s="721"/>
      <c r="TO8" s="76">
        <v>114.81229385050518</v>
      </c>
      <c r="TP8" s="76">
        <v>122.80778553787893</v>
      </c>
      <c r="TQ8" s="76">
        <v>125.88003742270185</v>
      </c>
      <c r="TR8" s="76">
        <v>79.940841637272456</v>
      </c>
      <c r="TS8" s="76">
        <v>142.7363866477726</v>
      </c>
      <c r="TT8" s="76">
        <v>163.90965097222093</v>
      </c>
      <c r="TU8" s="721"/>
      <c r="TV8" s="76">
        <v>137.58540664076091</v>
      </c>
      <c r="TW8" s="76">
        <v>147.36546182758468</v>
      </c>
      <c r="TX8" s="76">
        <v>151.1234287114527</v>
      </c>
      <c r="TY8" s="76">
        <v>94.930778204504577</v>
      </c>
      <c r="TZ8" s="76">
        <v>171.74205131972883</v>
      </c>
      <c r="UA8" s="76">
        <v>197.641108147631</v>
      </c>
      <c r="UB8" s="721"/>
      <c r="UC8" s="76">
        <v>161.58756710388496</v>
      </c>
      <c r="UD8" s="76">
        <v>173.14355118329226</v>
      </c>
      <c r="UE8" s="76">
        <v>177.5839152355754</v>
      </c>
      <c r="UF8" s="76">
        <v>111.18742132694719</v>
      </c>
      <c r="UG8" s="76">
        <v>164.55067853146434</v>
      </c>
      <c r="UH8" s="76">
        <v>232.54859106886479</v>
      </c>
      <c r="UI8" s="721"/>
      <c r="UJ8" s="76">
        <v>43.710577093607199</v>
      </c>
      <c r="UK8" s="76">
        <v>47.586445772185478</v>
      </c>
      <c r="UL8" s="76">
        <v>42.516710859660606</v>
      </c>
      <c r="UM8" s="76">
        <v>28.630731572977218</v>
      </c>
      <c r="UN8" s="76">
        <v>41.915517669657149</v>
      </c>
      <c r="UO8" s="76">
        <v>34.901660235733004</v>
      </c>
      <c r="UP8" s="721"/>
      <c r="UQ8" s="76">
        <v>28.647358400420611</v>
      </c>
      <c r="UR8" s="76">
        <v>24.681870016148633</v>
      </c>
      <c r="US8" s="76">
        <v>42.223319938713033</v>
      </c>
      <c r="UT8" s="76">
        <v>31.573350883947739</v>
      </c>
      <c r="UU8" s="76">
        <v>32.479153332540044</v>
      </c>
      <c r="UV8" s="76">
        <v>42.585508289158412</v>
      </c>
      <c r="UW8" s="76">
        <v>28.076229877755914</v>
      </c>
      <c r="UX8" s="76">
        <v>24.319398771366021</v>
      </c>
      <c r="UY8" s="76">
        <v>25.359679799390932</v>
      </c>
      <c r="UZ8" s="76">
        <v>24.755393594546433</v>
      </c>
      <c r="VA8" s="76">
        <v>26.109684731135424</v>
      </c>
      <c r="VB8" s="76">
        <v>32.246476806040747</v>
      </c>
      <c r="VC8" s="76">
        <v>39.507748644343359</v>
      </c>
      <c r="VD8" s="76">
        <v>26.695897979832665</v>
      </c>
      <c r="VE8" s="76">
        <v>42.131762682854713</v>
      </c>
      <c r="VF8" s="718"/>
      <c r="VG8" s="76">
        <v>46.09767680945258</v>
      </c>
      <c r="VH8" s="76">
        <v>39.703217527973571</v>
      </c>
      <c r="VI8" s="76">
        <v>67.950991245715059</v>
      </c>
      <c r="VJ8" s="76">
        <v>50.806971018061695</v>
      </c>
      <c r="VK8" s="76">
        <v>52.257029444991538</v>
      </c>
      <c r="VL8" s="76">
        <v>68.536259330741743</v>
      </c>
      <c r="VM8" s="76">
        <v>45.172175561143611</v>
      </c>
      <c r="VN8" s="76">
        <v>39.119838159443738</v>
      </c>
      <c r="VO8" s="76">
        <v>40.794409801797066</v>
      </c>
      <c r="VP8" s="76">
        <v>39.821658394024311</v>
      </c>
      <c r="VQ8" s="76">
        <v>42.001780889325609</v>
      </c>
      <c r="VR8" s="76">
        <v>51.882368458950005</v>
      </c>
      <c r="VS8" s="76">
        <v>63.57544650436509</v>
      </c>
      <c r="VT8" s="76">
        <v>42.9454322289901</v>
      </c>
      <c r="VU8" s="76">
        <v>67.801294706839045</v>
      </c>
      <c r="VV8" s="718"/>
      <c r="VW8" s="76">
        <v>49.148124339662587</v>
      </c>
      <c r="VX8" s="76">
        <v>42.320728586829375</v>
      </c>
      <c r="VY8" s="76">
        <v>72.4531382305953</v>
      </c>
      <c r="VZ8" s="76">
        <v>54.169746593513473</v>
      </c>
      <c r="WA8" s="76">
        <v>55.710284782350385</v>
      </c>
      <c r="WB8" s="76">
        <v>73.078926761466718</v>
      </c>
      <c r="WC8" s="76">
        <v>48.156656739063827</v>
      </c>
      <c r="WD8" s="76">
        <v>41.698663557096587</v>
      </c>
      <c r="WE8" s="76">
        <v>43.484493572506814</v>
      </c>
      <c r="WF8" s="76">
        <v>42.447102640064621</v>
      </c>
      <c r="WG8" s="76">
        <v>44.772130112135912</v>
      </c>
      <c r="WH8" s="76">
        <v>55.310647801883739</v>
      </c>
      <c r="WI8" s="76">
        <v>67.783814295786385</v>
      </c>
      <c r="WJ8" s="76">
        <v>45.778482111157082</v>
      </c>
      <c r="WK8" s="76">
        <v>72.291808466379848</v>
      </c>
      <c r="WL8" s="718"/>
      <c r="WM8" s="76">
        <v>28.116849667951129</v>
      </c>
      <c r="WN8" s="76">
        <v>24.220246803591643</v>
      </c>
      <c r="WO8" s="76">
        <v>41.443999727619286</v>
      </c>
      <c r="WP8" s="76">
        <v>30.988980858224643</v>
      </c>
      <c r="WQ8" s="76">
        <v>31.87546494914665</v>
      </c>
      <c r="WR8" s="76">
        <v>41.800313080166646</v>
      </c>
      <c r="WS8" s="76">
        <v>27.554103393016412</v>
      </c>
      <c r="WT8" s="76">
        <v>23.864450209512675</v>
      </c>
      <c r="WU8" s="76">
        <v>24.885673920344374</v>
      </c>
      <c r="WV8" s="76">
        <v>24.292453215764034</v>
      </c>
      <c r="WW8" s="76">
        <v>25.621961451317638</v>
      </c>
      <c r="WX8" s="76">
        <v>31.64701207923504</v>
      </c>
      <c r="WY8" s="76">
        <v>38.776749862926579</v>
      </c>
      <c r="WZ8" s="76">
        <v>26.197437747715078</v>
      </c>
      <c r="XA8" s="76">
        <v>41.353335452027004</v>
      </c>
      <c r="XB8" s="718"/>
      <c r="XC8" s="76">
        <v>42.829401292226088</v>
      </c>
      <c r="XD8" s="76">
        <v>36.884774214341732</v>
      </c>
      <c r="XE8" s="76">
        <v>63.135352536232709</v>
      </c>
      <c r="XF8" s="76">
        <v>47.20506284291104</v>
      </c>
      <c r="XG8" s="76">
        <v>48.550340837241798</v>
      </c>
      <c r="XH8" s="76">
        <v>63.679771083748918</v>
      </c>
      <c r="XI8" s="76">
        <v>41.967815572895972</v>
      </c>
      <c r="XJ8" s="76">
        <v>36.34272649666886</v>
      </c>
      <c r="XK8" s="76">
        <v>37.898733506263021</v>
      </c>
      <c r="XL8" s="76">
        <v>36.99485217029131</v>
      </c>
      <c r="XM8" s="76">
        <v>39.020636379506676</v>
      </c>
      <c r="XN8" s="76">
        <v>48.202176854662802</v>
      </c>
      <c r="XO8" s="76">
        <v>59.068503802414014</v>
      </c>
      <c r="XP8" s="76">
        <v>39.897476051332625</v>
      </c>
      <c r="XQ8" s="76">
        <v>62.995647004652547</v>
      </c>
      <c r="XR8" s="718"/>
      <c r="XS8" s="76">
        <v>12.499659948616264</v>
      </c>
      <c r="XT8" s="76">
        <v>10.76286321471153</v>
      </c>
      <c r="XU8" s="76">
        <v>18.426971844540518</v>
      </c>
      <c r="XV8" s="76">
        <v>13.776819720058175</v>
      </c>
      <c r="XW8" s="76">
        <v>14.168389514424225</v>
      </c>
      <c r="XX8" s="76">
        <v>18.586201409474285</v>
      </c>
      <c r="XY8" s="76">
        <v>12.247305687177255</v>
      </c>
      <c r="XZ8" s="76">
        <v>10.60465231449321</v>
      </c>
      <c r="YA8" s="76">
        <v>11.058854528330812</v>
      </c>
      <c r="YB8" s="76">
        <v>10.795007463432027</v>
      </c>
      <c r="YC8" s="76">
        <v>11.38634983441076</v>
      </c>
      <c r="YD8" s="76">
        <v>14.066743638961224</v>
      </c>
      <c r="YE8" s="76">
        <v>17.239262532935143</v>
      </c>
      <c r="YF8" s="76">
        <v>11.642302328826165</v>
      </c>
      <c r="YG8" s="76">
        <v>18.385869031800244</v>
      </c>
      <c r="YH8" s="718"/>
      <c r="YI8" s="76">
        <v>45.333508931760427</v>
      </c>
      <c r="YJ8" s="76">
        <v>39.022488149858297</v>
      </c>
      <c r="YK8" s="76">
        <v>66.837433101698338</v>
      </c>
      <c r="YL8" s="76">
        <v>49.966343124807935</v>
      </c>
      <c r="YM8" s="76">
        <v>51.379746492718866</v>
      </c>
      <c r="YN8" s="76">
        <v>67.417126315869695</v>
      </c>
      <c r="YO8" s="76">
        <v>44.412467987828954</v>
      </c>
      <c r="YP8" s="76">
        <v>38.448592054367971</v>
      </c>
      <c r="YQ8" s="76">
        <v>40.096431750872377</v>
      </c>
      <c r="YR8" s="76">
        <v>39.139185731009036</v>
      </c>
      <c r="YS8" s="76">
        <v>41.284639253153721</v>
      </c>
      <c r="YT8" s="76">
        <v>51.010873861007262</v>
      </c>
      <c r="YU8" s="76">
        <v>62.524666894706819</v>
      </c>
      <c r="YV8" s="76">
        <v>42.213237162310953</v>
      </c>
      <c r="YW8" s="76">
        <v>66.686238137148209</v>
      </c>
      <c r="YX8" s="718"/>
      <c r="YY8" s="76">
        <v>44.056074516061067</v>
      </c>
      <c r="YZ8" s="76">
        <v>37.94906002936267</v>
      </c>
      <c r="ZA8" s="76">
        <v>64.939114706609487</v>
      </c>
      <c r="ZB8" s="76">
        <v>48.556498474837333</v>
      </c>
      <c r="ZC8" s="76">
        <v>49.944708492236366</v>
      </c>
      <c r="ZD8" s="76">
        <v>65.497685957527054</v>
      </c>
      <c r="ZE8" s="76">
        <v>43.173608772103243</v>
      </c>
      <c r="ZF8" s="76">
        <v>37.391552983270181</v>
      </c>
      <c r="ZG8" s="76">
        <v>38.991766912029497</v>
      </c>
      <c r="ZH8" s="76">
        <v>38.062213918605927</v>
      </c>
      <c r="ZI8" s="76">
        <v>40.145505140900887</v>
      </c>
      <c r="ZJ8" s="76">
        <v>49.58672016535477</v>
      </c>
      <c r="ZK8" s="76">
        <v>60.759191308300672</v>
      </c>
      <c r="ZL8" s="76">
        <v>41.047252591939696</v>
      </c>
      <c r="ZM8" s="76">
        <v>64.796796453244525</v>
      </c>
      <c r="ZN8" s="718"/>
      <c r="ZO8" s="76">
        <v>52.908507542942786</v>
      </c>
      <c r="ZP8" s="76">
        <v>45.556711339587963</v>
      </c>
      <c r="ZQ8" s="76">
        <v>77.997773852123956</v>
      </c>
      <c r="ZR8" s="76">
        <v>58.314484674812853</v>
      </c>
      <c r="ZS8" s="76">
        <v>59.971757268278623</v>
      </c>
      <c r="ZT8" s="76">
        <v>78.671813190614628</v>
      </c>
      <c r="ZU8" s="76">
        <v>51.840203459962069</v>
      </c>
      <c r="ZV8" s="76">
        <v>44.887034500288173</v>
      </c>
      <c r="ZW8" s="76">
        <v>46.809592926903001</v>
      </c>
      <c r="ZX8" s="76">
        <v>45.69277421182403</v>
      </c>
      <c r="ZY8" s="76">
        <v>48.195824621269402</v>
      </c>
      <c r="ZZ8" s="76">
        <v>59.541505601813789</v>
      </c>
      <c r="AAA8" s="76">
        <v>72.970317380287341</v>
      </c>
      <c r="AAB8" s="76">
        <v>49.279226840225391</v>
      </c>
      <c r="AAC8" s="76">
        <v>77.823742823378225</v>
      </c>
      <c r="AAD8" s="718"/>
      <c r="AAE8" s="76">
        <v>28.74887311782755</v>
      </c>
      <c r="AAF8" s="76">
        <v>26.424726916836786</v>
      </c>
      <c r="AAG8" s="76">
        <v>33.215550339120938</v>
      </c>
      <c r="AAH8" s="76">
        <v>30.831842589595666</v>
      </c>
      <c r="AAI8" s="76">
        <v>32.53937166606724</v>
      </c>
      <c r="AAJ8" s="76">
        <v>30.239397557528239</v>
      </c>
      <c r="AAK8" s="76">
        <v>28.354081886772072</v>
      </c>
      <c r="AAL8" s="76">
        <v>26.042615363958209</v>
      </c>
      <c r="AAM8" s="76">
        <v>26.495977008502972</v>
      </c>
      <c r="AAN8" s="76">
        <v>26.487273539410406</v>
      </c>
      <c r="AAO8" s="76">
        <v>17.544288094081359</v>
      </c>
      <c r="AAP8" s="76">
        <v>31.884236505068301</v>
      </c>
      <c r="AAQ8" s="76">
        <v>30.740485145796914</v>
      </c>
      <c r="AAR8" s="76">
        <v>19.487417812271751</v>
      </c>
      <c r="AAS8" s="76">
        <v>37.81347702415686</v>
      </c>
      <c r="AAT8" s="718"/>
    </row>
    <row r="9" spans="1:722" ht="14.5" customHeight="1" x14ac:dyDescent="0.2">
      <c r="A9" s="23">
        <v>2026</v>
      </c>
      <c r="B9" s="65">
        <v>15.835926437494082</v>
      </c>
      <c r="C9" s="65">
        <v>25.061594510234681</v>
      </c>
      <c r="D9" s="65">
        <v>16.598892517796703</v>
      </c>
      <c r="E9" s="65">
        <v>15.431319476191936</v>
      </c>
      <c r="F9" s="65">
        <v>34.190300420628475</v>
      </c>
      <c r="G9" s="65">
        <v>10.989126082408424</v>
      </c>
      <c r="H9" s="65">
        <v>51.484583385096109</v>
      </c>
      <c r="I9" s="65">
        <v>13.828425589839387</v>
      </c>
      <c r="J9" s="65">
        <v>11.127050649229911</v>
      </c>
      <c r="K9" s="65">
        <v>24.561540309809423</v>
      </c>
      <c r="L9" s="65">
        <v>21.677738635058688</v>
      </c>
      <c r="M9" s="65">
        <v>13.592561808455246</v>
      </c>
      <c r="N9" s="65">
        <v>25.003798759789191</v>
      </c>
      <c r="O9" s="65">
        <v>15.819545342171095</v>
      </c>
      <c r="P9" s="65">
        <v>16.359432710168811</v>
      </c>
      <c r="Q9" s="65">
        <v>18.267213711399553</v>
      </c>
      <c r="R9" s="65">
        <v>18.434630560960066</v>
      </c>
      <c r="S9" s="65">
        <v>10.839168254140537</v>
      </c>
      <c r="T9" s="65">
        <v>17.523537422587562</v>
      </c>
      <c r="U9" s="65">
        <v>49.041694420667604</v>
      </c>
      <c r="V9" s="65">
        <v>7.0412667851883706</v>
      </c>
      <c r="W9" s="65">
        <v>16.390822256825523</v>
      </c>
      <c r="X9" s="65">
        <v>15.13667767897137</v>
      </c>
      <c r="Y9" s="65">
        <v>15.786041458214894</v>
      </c>
      <c r="Z9" s="65">
        <v>9.7458305091140502</v>
      </c>
      <c r="AA9" s="65">
        <v>2.5307344498251592</v>
      </c>
      <c r="AB9" s="65">
        <v>18.705475092033673</v>
      </c>
      <c r="AC9" s="65">
        <v>13.000398194137576</v>
      </c>
      <c r="AD9" s="65">
        <v>15.515432321147545</v>
      </c>
      <c r="AE9" s="65">
        <v>2.9685376878364877</v>
      </c>
      <c r="AF9" s="744"/>
      <c r="AG9" s="65">
        <v>12.298606757773214</v>
      </c>
      <c r="AH9" s="65">
        <v>24.602000602958359</v>
      </c>
      <c r="AI9" s="65">
        <v>17.066134685280439</v>
      </c>
      <c r="AJ9" s="65">
        <v>15.148331080956511</v>
      </c>
      <c r="AK9" s="65">
        <v>32.097231046747993</v>
      </c>
      <c r="AL9" s="65">
        <v>10.63650174765433</v>
      </c>
      <c r="AM9" s="65">
        <v>50.540429539147212</v>
      </c>
      <c r="AN9" s="65">
        <v>13.574831982867627</v>
      </c>
      <c r="AO9" s="65">
        <v>10.740414071984441</v>
      </c>
      <c r="AP9" s="65">
        <v>19.704405480461165</v>
      </c>
      <c r="AQ9" s="65">
        <v>18.30014346124268</v>
      </c>
      <c r="AR9" s="65">
        <v>14.609934942648243</v>
      </c>
      <c r="AS9" s="65">
        <v>24.54526474416344</v>
      </c>
      <c r="AT9" s="65">
        <v>15.529437438135931</v>
      </c>
      <c r="AU9" s="65">
        <v>16.059424041645347</v>
      </c>
      <c r="AV9" s="65">
        <v>17.932219059672782</v>
      </c>
      <c r="AW9" s="65">
        <v>18.096565722936806</v>
      </c>
      <c r="AX9" s="65">
        <v>10.640393364238321</v>
      </c>
      <c r="AY9" s="65">
        <v>17.202180733568397</v>
      </c>
      <c r="AZ9" s="65">
        <v>40.62727691247823</v>
      </c>
      <c r="BA9" s="65">
        <v>6.9121399926908635</v>
      </c>
      <c r="BB9" s="65">
        <v>16.090237948775616</v>
      </c>
      <c r="BC9" s="65">
        <v>12.213721053958404</v>
      </c>
      <c r="BD9" s="65">
        <v>15.496547967637346</v>
      </c>
      <c r="BE9" s="65">
        <v>9.5671058744341888</v>
      </c>
      <c r="BF9" s="65">
        <v>2.4337492994664749</v>
      </c>
      <c r="BG9" s="65">
        <v>16.043365160649664</v>
      </c>
      <c r="BH9" s="65">
        <v>13.304896447956775</v>
      </c>
      <c r="BI9" s="65">
        <v>13.716401177838982</v>
      </c>
      <c r="BJ9" s="65">
        <v>2.5846306358732489</v>
      </c>
      <c r="BK9" s="745"/>
      <c r="BL9" s="56">
        <v>21.731428166757262</v>
      </c>
      <c r="BM9" s="56">
        <v>32.033734309902023</v>
      </c>
      <c r="BN9" s="56">
        <v>32.920191438193037</v>
      </c>
      <c r="BO9" s="56">
        <v>75.571685217108353</v>
      </c>
      <c r="BP9" s="56">
        <v>67.182772810519836</v>
      </c>
      <c r="BQ9" s="56">
        <v>18.407234876942379</v>
      </c>
      <c r="BR9" s="56">
        <v>112.25914071144487</v>
      </c>
      <c r="BS9" s="56">
        <v>28.957767320764301</v>
      </c>
      <c r="BT9" s="56">
        <v>14.078594426005736</v>
      </c>
      <c r="BU9" s="56">
        <v>32.881900550748192</v>
      </c>
      <c r="BV9" s="56">
        <v>42.814289902455378</v>
      </c>
      <c r="BW9" s="56">
        <v>32.078713782288702</v>
      </c>
      <c r="BX9" s="56">
        <v>57.144902867101209</v>
      </c>
      <c r="BY9" s="56">
        <v>26.725312154767217</v>
      </c>
      <c r="BZ9" s="56">
        <v>26.693792352740736</v>
      </c>
      <c r="CA9" s="56">
        <v>32.395324540377501</v>
      </c>
      <c r="CB9" s="56">
        <v>25.199482786957962</v>
      </c>
      <c r="CC9" s="56">
        <v>36.984563353662836</v>
      </c>
      <c r="CD9" s="56">
        <v>33.42874165129016</v>
      </c>
      <c r="CE9" s="56">
        <v>87.273729718933282</v>
      </c>
      <c r="CF9" s="56">
        <v>17.653533912537682</v>
      </c>
      <c r="CG9" s="56">
        <v>37.405254858731269</v>
      </c>
      <c r="CH9" s="56">
        <v>25.287790096144782</v>
      </c>
      <c r="CI9" s="56">
        <v>26.18505787082751</v>
      </c>
      <c r="CJ9" s="56">
        <v>13.878275531821926</v>
      </c>
      <c r="CK9" s="56">
        <v>8.4025834442928513</v>
      </c>
      <c r="CL9" s="56">
        <v>29.761049758002201</v>
      </c>
      <c r="CM9" s="56">
        <v>34.160771952988</v>
      </c>
      <c r="CN9" s="56">
        <v>13.865244425785111</v>
      </c>
      <c r="CO9" s="56">
        <v>3.7088919167763859</v>
      </c>
      <c r="CP9" s="749"/>
      <c r="CQ9" s="66">
        <v>27.358572853469891</v>
      </c>
      <c r="CR9" s="66">
        <v>39.678801295153939</v>
      </c>
      <c r="CS9" s="66">
        <v>41.195287646326044</v>
      </c>
      <c r="CT9" s="66">
        <v>106.79482537263812</v>
      </c>
      <c r="CU9" s="66">
        <v>72.423165701732046</v>
      </c>
      <c r="CV9" s="66">
        <v>26.605263646119663</v>
      </c>
      <c r="CW9" s="66">
        <v>138.76216208067081</v>
      </c>
      <c r="CX9" s="66">
        <v>36.384914206921948</v>
      </c>
      <c r="CY9" s="66">
        <v>24.525421387273543</v>
      </c>
      <c r="CZ9" s="66">
        <v>43.504323107567444</v>
      </c>
      <c r="DA9" s="66">
        <v>44.567281471160875</v>
      </c>
      <c r="DB9" s="66">
        <v>39.585823534261557</v>
      </c>
      <c r="DC9" s="66">
        <v>61.153526407372937</v>
      </c>
      <c r="DD9" s="66">
        <v>33.675221755092231</v>
      </c>
      <c r="DE9" s="66">
        <v>32.858394193189113</v>
      </c>
      <c r="DF9" s="66">
        <v>39.913734674274004</v>
      </c>
      <c r="DG9" s="66">
        <v>32.4651047467799</v>
      </c>
      <c r="DH9" s="66">
        <v>48.249065519197252</v>
      </c>
      <c r="DI9" s="66">
        <v>48.520552804402357</v>
      </c>
      <c r="DJ9" s="66">
        <v>108.49136238177319</v>
      </c>
      <c r="DK9" s="66">
        <v>21.822365563951532</v>
      </c>
      <c r="DL9" s="66">
        <v>46.108818864120281</v>
      </c>
      <c r="DM9" s="66">
        <v>30.816223696300739</v>
      </c>
      <c r="DN9" s="66">
        <v>32.017600558871358</v>
      </c>
      <c r="DO9" s="66">
        <v>16.116929847668931</v>
      </c>
      <c r="DP9" s="66">
        <v>9.6046232968027283</v>
      </c>
      <c r="DQ9" s="66">
        <v>35.337829672809185</v>
      </c>
      <c r="DR9" s="66">
        <v>41.738194775440171</v>
      </c>
      <c r="DS9" s="66">
        <v>15.08094283006035</v>
      </c>
      <c r="DT9" s="66">
        <v>6.4897822811012462</v>
      </c>
      <c r="DU9" s="750"/>
      <c r="DV9" s="56">
        <v>22.721605196583575</v>
      </c>
      <c r="DW9" s="56">
        <v>33.217698877152124</v>
      </c>
      <c r="DX9" s="56">
        <v>41.076440786889826</v>
      </c>
      <c r="DY9" s="56">
        <v>93.706040700538153</v>
      </c>
      <c r="DZ9" s="56">
        <v>54.218151762568425</v>
      </c>
      <c r="EA9" s="56">
        <v>24.196129118088582</v>
      </c>
      <c r="EB9" s="56">
        <v>128.14347575130958</v>
      </c>
      <c r="EC9" s="56">
        <v>34.925263750692665</v>
      </c>
      <c r="ED9" s="56">
        <v>12.302118543284616</v>
      </c>
      <c r="EE9" s="56">
        <v>44.724958976820396</v>
      </c>
      <c r="EF9" s="56">
        <v>48.310467107363316</v>
      </c>
      <c r="EG9" s="56">
        <v>36.079316224168522</v>
      </c>
      <c r="EH9" s="56">
        <v>63.704824864268581</v>
      </c>
      <c r="EI9" s="56">
        <v>30.770181358332685</v>
      </c>
      <c r="EJ9" s="56">
        <v>29.430077110640859</v>
      </c>
      <c r="EK9" s="56">
        <v>35.996098050479745</v>
      </c>
      <c r="EL9" s="56">
        <v>26.171368452153896</v>
      </c>
      <c r="EM9" s="56">
        <v>52.913987643879722</v>
      </c>
      <c r="EN9" s="56">
        <v>45.764418089915445</v>
      </c>
      <c r="EO9" s="56">
        <v>103.94819024628559</v>
      </c>
      <c r="EP9" s="56">
        <v>19.741494152263268</v>
      </c>
      <c r="EQ9" s="56">
        <v>41.724858763482914</v>
      </c>
      <c r="ER9" s="56">
        <v>25.66366748773579</v>
      </c>
      <c r="ES9" s="56">
        <v>27.348159769249065</v>
      </c>
      <c r="ET9" s="56">
        <v>14.675403688140607</v>
      </c>
      <c r="EU9" s="56">
        <v>5.8249813151021428</v>
      </c>
      <c r="EV9" s="56">
        <v>29.931444556451144</v>
      </c>
      <c r="EW9" s="56">
        <v>35.475247947840238</v>
      </c>
      <c r="EX9" s="56">
        <v>12.011124109757059</v>
      </c>
      <c r="EY9" s="56">
        <v>2.1429462699963842</v>
      </c>
      <c r="EZ9" s="725"/>
      <c r="FA9" s="56">
        <v>18.67121159996686</v>
      </c>
      <c r="FB9" s="56">
        <v>27.064987609259113</v>
      </c>
      <c r="FC9" s="56">
        <v>32.042309807703447</v>
      </c>
      <c r="FD9" s="56">
        <v>64.245918280671162</v>
      </c>
      <c r="FE9" s="56">
        <v>45.850826071354525</v>
      </c>
      <c r="FF9" s="56">
        <v>16.873935720160052</v>
      </c>
      <c r="FG9" s="56">
        <v>105.26174366556694</v>
      </c>
      <c r="FH9" s="56">
        <v>24.040040294246793</v>
      </c>
      <c r="FI9" s="56">
        <v>10.440012363714565</v>
      </c>
      <c r="FJ9" s="56">
        <v>28.746757184934438</v>
      </c>
      <c r="FK9" s="56">
        <v>27.538221636264108</v>
      </c>
      <c r="FL9" s="56">
        <v>29.885262709868719</v>
      </c>
      <c r="FM9" s="56">
        <v>49.812825069324532</v>
      </c>
      <c r="FN9" s="56">
        <v>24.314288907568166</v>
      </c>
      <c r="FO9" s="56">
        <v>24.66614266536812</v>
      </c>
      <c r="FP9" s="56">
        <v>30.032322544529201</v>
      </c>
      <c r="FQ9" s="56">
        <v>22.989566053440473</v>
      </c>
      <c r="FR9" s="56">
        <v>32.101109133704277</v>
      </c>
      <c r="FS9" s="56">
        <v>32.889263372974071</v>
      </c>
      <c r="FT9" s="56">
        <v>83.295775420380252</v>
      </c>
      <c r="FU9" s="56">
        <v>15.840565726479513</v>
      </c>
      <c r="FV9" s="56">
        <v>34.732194779494584</v>
      </c>
      <c r="FW9" s="56">
        <v>22.614506273599492</v>
      </c>
      <c r="FX9" s="56">
        <v>23.680616974023593</v>
      </c>
      <c r="FY9" s="56">
        <v>13.541429909906354</v>
      </c>
      <c r="FZ9" s="56">
        <v>2.2720100638657081</v>
      </c>
      <c r="GA9" s="56">
        <v>22.601215870827048</v>
      </c>
      <c r="GB9" s="56">
        <v>30.82833512017546</v>
      </c>
      <c r="GC9" s="56">
        <v>10.566595565432996</v>
      </c>
      <c r="GD9" s="56">
        <v>3.049033408202622</v>
      </c>
      <c r="GE9" s="746"/>
      <c r="GF9" s="67">
        <v>23.075027682426406</v>
      </c>
      <c r="GG9" s="67">
        <v>33.569913062034161</v>
      </c>
      <c r="GH9" s="67">
        <v>38.940388954125602</v>
      </c>
      <c r="GI9" s="67">
        <v>83.051640041737002</v>
      </c>
      <c r="GJ9" s="67">
        <v>65.286989021292968</v>
      </c>
      <c r="GK9" s="67">
        <v>20.572786509962484</v>
      </c>
      <c r="GL9" s="67">
        <v>106.85762421499444</v>
      </c>
      <c r="GM9" s="67">
        <v>17.251180991339169</v>
      </c>
      <c r="GN9" s="67">
        <v>13.433355851440924</v>
      </c>
      <c r="GO9" s="67">
        <v>36.758688420878556</v>
      </c>
      <c r="GP9" s="67">
        <v>51.063376490927176</v>
      </c>
      <c r="GQ9" s="67">
        <v>35.80974576337649</v>
      </c>
      <c r="GR9" s="67">
        <v>62.893599920191555</v>
      </c>
      <c r="GS9" s="67">
        <v>40.364866536835805</v>
      </c>
      <c r="GT9" s="67">
        <v>29.477604456880545</v>
      </c>
      <c r="GU9" s="67">
        <v>35.925697848860324</v>
      </c>
      <c r="GV9" s="67">
        <v>26.816589303833471</v>
      </c>
      <c r="GW9" s="67">
        <v>59.957478366516945</v>
      </c>
      <c r="GX9" s="67">
        <v>58.41787819676054</v>
      </c>
      <c r="GY9" s="67">
        <v>100.56131295029489</v>
      </c>
      <c r="GZ9" s="67">
        <v>20.841944395974117</v>
      </c>
      <c r="HA9" s="67">
        <v>41.569300560224292</v>
      </c>
      <c r="HB9" s="67">
        <v>26.725845623515518</v>
      </c>
      <c r="HC9" s="67">
        <v>28.093015245630756</v>
      </c>
      <c r="HD9" s="67">
        <v>18.023262676082137</v>
      </c>
      <c r="HE9" s="67">
        <v>5.4254082158923485</v>
      </c>
      <c r="HF9" s="67">
        <v>34.738600988038407</v>
      </c>
      <c r="HG9" s="67">
        <v>36.540721700275526</v>
      </c>
      <c r="HH9" s="67">
        <v>15.513240318308309</v>
      </c>
      <c r="HI9" s="67">
        <v>3.6779885999388724</v>
      </c>
      <c r="HJ9" s="747"/>
      <c r="HK9" s="67">
        <v>16.323266390599379</v>
      </c>
      <c r="HL9" s="67">
        <v>22.028084337781646</v>
      </c>
      <c r="HM9" s="67">
        <v>24.34970562406388</v>
      </c>
      <c r="HN9" s="67">
        <v>65.337874498838929</v>
      </c>
      <c r="HO9" s="67">
        <v>32.358996937837482</v>
      </c>
      <c r="HP9" s="67">
        <v>21.555743905345068</v>
      </c>
      <c r="HQ9" s="67">
        <v>91.629976260626862</v>
      </c>
      <c r="HR9" s="67">
        <v>24.417580811101381</v>
      </c>
      <c r="HS9" s="67">
        <v>12.759626700533813</v>
      </c>
      <c r="HT9" s="67">
        <v>23.419259504679516</v>
      </c>
      <c r="HU9" s="67">
        <v>23.199394427293999</v>
      </c>
      <c r="HV9" s="67">
        <v>26.521462270840008</v>
      </c>
      <c r="HW9" s="67">
        <v>45.361256218953699</v>
      </c>
      <c r="HX9" s="67">
        <v>18.603935457996425</v>
      </c>
      <c r="HY9" s="67">
        <v>20.897297410213849</v>
      </c>
      <c r="HZ9" s="67">
        <v>25.742397985616499</v>
      </c>
      <c r="IA9" s="67">
        <v>18.485361735970915</v>
      </c>
      <c r="IB9" s="67">
        <v>28.782632416702871</v>
      </c>
      <c r="IC9" s="67">
        <v>25.667683873058895</v>
      </c>
      <c r="ID9" s="67">
        <v>67.182339725788992</v>
      </c>
      <c r="IE9" s="67">
        <v>12.60863880575663</v>
      </c>
      <c r="IF9" s="67">
        <v>31.118676927245591</v>
      </c>
      <c r="IG9" s="67">
        <v>21.379879644610565</v>
      </c>
      <c r="IH9" s="67">
        <v>21.218801182359297</v>
      </c>
      <c r="II9" s="67">
        <v>8.4625783870062108</v>
      </c>
      <c r="IJ9" s="67">
        <v>8.4068915788332212</v>
      </c>
      <c r="IK9" s="67">
        <v>17.172874943919926</v>
      </c>
      <c r="IL9" s="67">
        <v>30.297364852678285</v>
      </c>
      <c r="IM9" s="67">
        <v>10.097732501420476</v>
      </c>
      <c r="IN9" s="67">
        <v>4.2106771882983631</v>
      </c>
      <c r="IO9" s="743"/>
      <c r="IP9" s="67">
        <v>6.2858404780677679</v>
      </c>
      <c r="IQ9" s="67">
        <v>9.091701085067827</v>
      </c>
      <c r="IR9" s="67">
        <v>9.0742825836237326</v>
      </c>
      <c r="IS9" s="67">
        <v>21.603623287882716</v>
      </c>
      <c r="IT9" s="67">
        <v>13.070591608130792</v>
      </c>
      <c r="IU9" s="67">
        <v>8.0976464310338638</v>
      </c>
      <c r="IV9" s="67">
        <v>33.071494258794772</v>
      </c>
      <c r="IW9" s="67">
        <v>9.2105447463194672</v>
      </c>
      <c r="IX9" s="67">
        <v>4.8527060494706973</v>
      </c>
      <c r="IY9" s="67">
        <v>9.3763672158665052</v>
      </c>
      <c r="IZ9" s="67">
        <v>9.0483393117538213</v>
      </c>
      <c r="JA9" s="67">
        <v>9.5443328909900433</v>
      </c>
      <c r="JB9" s="67">
        <v>16.31482639877526</v>
      </c>
      <c r="JC9" s="67">
        <v>7.1361110354030854</v>
      </c>
      <c r="JD9" s="67">
        <v>8.0469571263328596</v>
      </c>
      <c r="JE9" s="67">
        <v>9.7164491804889135</v>
      </c>
      <c r="JF9" s="67">
        <v>7.4133746987766695</v>
      </c>
      <c r="JG9" s="67">
        <v>9.893200151545015</v>
      </c>
      <c r="JH9" s="67">
        <v>10.398899829724726</v>
      </c>
      <c r="JI9" s="67">
        <v>24.871638803626961</v>
      </c>
      <c r="JJ9" s="67">
        <v>4.5327142213556488</v>
      </c>
      <c r="JK9" s="67">
        <v>11.190392601958701</v>
      </c>
      <c r="JL9" s="67">
        <v>8.0168575811710827</v>
      </c>
      <c r="JM9" s="67">
        <v>8.1640030290336405</v>
      </c>
      <c r="JN9" s="67">
        <v>3.3940563981909717</v>
      </c>
      <c r="JO9" s="67">
        <v>3.0625167919112233</v>
      </c>
      <c r="JP9" s="67">
        <v>8.423766141852834</v>
      </c>
      <c r="JQ9" s="67">
        <v>10.687416011830749</v>
      </c>
      <c r="JR9" s="67">
        <v>4.1446046317751355</v>
      </c>
      <c r="JS9" s="67">
        <v>2.0073101226796273</v>
      </c>
      <c r="JT9" s="724"/>
      <c r="JU9" s="56">
        <v>29.125995280987794</v>
      </c>
      <c r="JV9" s="56">
        <v>42.411771192902364</v>
      </c>
      <c r="JW9" s="56">
        <v>37.915568488458185</v>
      </c>
      <c r="JX9" s="56">
        <v>66.221499832604977</v>
      </c>
      <c r="JY9" s="56">
        <v>55.501704717294885</v>
      </c>
      <c r="JZ9" s="56">
        <v>23.731636502627314</v>
      </c>
      <c r="KA9" s="56">
        <v>143.13248933692097</v>
      </c>
      <c r="KB9" s="56">
        <v>37.825242278764364</v>
      </c>
      <c r="KC9" s="56">
        <v>24.433508761413762</v>
      </c>
      <c r="KD9" s="56">
        <v>37.328191990217192</v>
      </c>
      <c r="KE9" s="56">
        <v>29.745327367709525</v>
      </c>
      <c r="KF9" s="56">
        <v>41.538741626372826</v>
      </c>
      <c r="KG9" s="56">
        <v>69.325202317076588</v>
      </c>
      <c r="KH9" s="56">
        <v>47.80050877051206</v>
      </c>
      <c r="KI9" s="56">
        <v>35.256911199634388</v>
      </c>
      <c r="KJ9" s="56">
        <v>42.458829765411764</v>
      </c>
      <c r="KK9" s="56">
        <v>35.146893915581799</v>
      </c>
      <c r="KL9" s="56">
        <v>38.748940327069747</v>
      </c>
      <c r="KM9" s="56">
        <v>39.88594303740642</v>
      </c>
      <c r="KN9" s="56">
        <v>106.2473238468302</v>
      </c>
      <c r="KO9" s="56">
        <v>21.337563547080951</v>
      </c>
      <c r="KP9" s="56">
        <v>48.8361602780518</v>
      </c>
      <c r="KQ9" s="56">
        <v>35.979570431470108</v>
      </c>
      <c r="KR9" s="56">
        <v>36.354466031191443</v>
      </c>
      <c r="KS9" s="56">
        <v>21.020324141618264</v>
      </c>
      <c r="KT9" s="56">
        <v>10.435399344447807</v>
      </c>
      <c r="KU9" s="56">
        <v>45.853339247439934</v>
      </c>
      <c r="KV9" s="56">
        <v>47.660147258015051</v>
      </c>
      <c r="KW9" s="56">
        <v>24.197071459489678</v>
      </c>
      <c r="KX9" s="56">
        <v>6.3960737574968167</v>
      </c>
      <c r="KY9" s="725"/>
      <c r="KZ9" s="56">
        <v>29.909730765884021</v>
      </c>
      <c r="LA9" s="56">
        <v>42.327160682159565</v>
      </c>
      <c r="LB9" s="56">
        <v>32.467087539552182</v>
      </c>
      <c r="LC9" s="56">
        <v>51.946317784361291</v>
      </c>
      <c r="LD9" s="56">
        <v>49.528400516548899</v>
      </c>
      <c r="LE9" s="56">
        <v>25.681886128127879</v>
      </c>
      <c r="LF9" s="56">
        <v>131.68548462365328</v>
      </c>
      <c r="LG9" s="56">
        <v>46.270927165244345</v>
      </c>
      <c r="LH9" s="56">
        <v>33.008740298026929</v>
      </c>
      <c r="LI9" s="56">
        <v>36.947521850044858</v>
      </c>
      <c r="LJ9" s="56">
        <v>24.082465608611681</v>
      </c>
      <c r="LK9" s="56">
        <v>38.580585134358316</v>
      </c>
      <c r="LL9" s="56">
        <v>68.604734778966133</v>
      </c>
      <c r="LM9" s="56">
        <v>27.663232624535706</v>
      </c>
      <c r="LN9" s="56">
        <v>33.147378897279125</v>
      </c>
      <c r="LO9" s="56">
        <v>39.733844506715599</v>
      </c>
      <c r="LP9" s="56">
        <v>36.454168176264119</v>
      </c>
      <c r="LQ9" s="56">
        <v>33.550086512305867</v>
      </c>
      <c r="LR9" s="56">
        <v>36.943357676101478</v>
      </c>
      <c r="LS9" s="56">
        <v>94.768777101143982</v>
      </c>
      <c r="LT9" s="56">
        <v>19.522604374716867</v>
      </c>
      <c r="LU9" s="56">
        <v>45.593607293524478</v>
      </c>
      <c r="LV9" s="56">
        <v>35.300442843862399</v>
      </c>
      <c r="LW9" s="56">
        <v>35.19122716289192</v>
      </c>
      <c r="LX9" s="56">
        <v>20.424058296056771</v>
      </c>
      <c r="LY9" s="56">
        <v>13.349001371599053</v>
      </c>
      <c r="LZ9" s="56">
        <v>29.234624745000996</v>
      </c>
      <c r="MA9" s="56">
        <v>46.265927720601141</v>
      </c>
      <c r="MB9" s="56">
        <v>18.029571571841728</v>
      </c>
      <c r="MC9" s="56">
        <v>7.8314416988209912</v>
      </c>
      <c r="MD9" s="727"/>
      <c r="ME9" s="68">
        <v>36.608465229754081</v>
      </c>
      <c r="MF9" s="68">
        <v>3.8920601487488655</v>
      </c>
      <c r="MG9" s="68">
        <v>11.043071588507527</v>
      </c>
      <c r="MH9" s="68">
        <v>14.11457111357376</v>
      </c>
      <c r="MI9" s="68">
        <v>55.371972104162666</v>
      </c>
      <c r="MJ9" s="68">
        <v>11.7220149859558</v>
      </c>
      <c r="MK9" s="68">
        <v>35.545359748004685</v>
      </c>
      <c r="ML9" s="68">
        <v>18.200467312522257</v>
      </c>
      <c r="MM9" s="68">
        <v>5.581521241627839</v>
      </c>
      <c r="MN9" s="68">
        <v>9.9876246585642594</v>
      </c>
      <c r="MO9" s="68">
        <v>14.918430201027222</v>
      </c>
      <c r="MP9" s="68">
        <v>15.924111872001506</v>
      </c>
      <c r="MQ9" s="68">
        <v>21.259787502717877</v>
      </c>
      <c r="MR9" s="68">
        <v>34.096689369134808</v>
      </c>
      <c r="MS9" s="729"/>
      <c r="MT9" s="69">
        <v>86.145338145042331</v>
      </c>
      <c r="MU9" s="69">
        <v>16.902216981016768</v>
      </c>
      <c r="MV9" s="69">
        <v>21.727319750105032</v>
      </c>
      <c r="MW9" s="69">
        <v>37.666836955324257</v>
      </c>
      <c r="MX9" s="69">
        <v>79.958626064846484</v>
      </c>
      <c r="MY9" s="69">
        <v>36.499688883971864</v>
      </c>
      <c r="MZ9" s="69">
        <v>53.699902065768654</v>
      </c>
      <c r="NA9" s="69">
        <v>59.208758494977111</v>
      </c>
      <c r="NB9" s="69">
        <v>38.859413905125891</v>
      </c>
      <c r="NC9" s="69">
        <v>21.215995102742117</v>
      </c>
      <c r="ND9" s="69">
        <v>40.976057321491545</v>
      </c>
      <c r="NE9" s="69">
        <v>57.841977538727782</v>
      </c>
      <c r="NF9" s="69">
        <v>34.841958519266242</v>
      </c>
      <c r="NG9" s="69">
        <v>30.685280456332148</v>
      </c>
      <c r="NH9" s="731"/>
      <c r="NI9" s="70">
        <v>131.79181401364119</v>
      </c>
      <c r="NJ9" s="70">
        <v>25.793352161489839</v>
      </c>
      <c r="NK9" s="70">
        <v>33.128805974938444</v>
      </c>
      <c r="NL9" s="70">
        <v>57.568346448435733</v>
      </c>
      <c r="NM9" s="70">
        <v>122.28476487366693</v>
      </c>
      <c r="NN9" s="70">
        <v>55.772376592784696</v>
      </c>
      <c r="NO9" s="70">
        <v>61.730992125746731</v>
      </c>
      <c r="NP9" s="70">
        <v>90.528955870185072</v>
      </c>
      <c r="NQ9" s="70">
        <v>59.38719875146635</v>
      </c>
      <c r="NR9" s="70">
        <v>39.733026686873949</v>
      </c>
      <c r="NS9" s="70">
        <v>62.633763166172614</v>
      </c>
      <c r="NT9" s="70">
        <v>88.442161221011631</v>
      </c>
      <c r="NU9" s="70">
        <v>53.255185376920231</v>
      </c>
      <c r="NV9" s="70">
        <v>49.331510239863682</v>
      </c>
      <c r="NW9" s="733"/>
      <c r="NX9" s="71">
        <v>133.41034015710372</v>
      </c>
      <c r="NY9" s="71">
        <v>21.430866735390158</v>
      </c>
      <c r="NZ9" s="71">
        <v>28.639572544197257</v>
      </c>
      <c r="OA9" s="71">
        <v>56.515067353649108</v>
      </c>
      <c r="OB9" s="71">
        <v>148.24295739973874</v>
      </c>
      <c r="OC9" s="71">
        <v>46.316993396470316</v>
      </c>
      <c r="OD9" s="71">
        <v>74.053192582801998</v>
      </c>
      <c r="OE9" s="71">
        <v>75.163612627567545</v>
      </c>
      <c r="OF9" s="71">
        <v>49.316160309216698</v>
      </c>
      <c r="OG9" s="71">
        <v>35.713439664156468</v>
      </c>
      <c r="OH9" s="71">
        <v>52.107812412672125</v>
      </c>
      <c r="OI9" s="71">
        <v>88.148003000154119</v>
      </c>
      <c r="OJ9" s="71">
        <v>44.221651833947803</v>
      </c>
      <c r="OK9" s="71">
        <v>52.605357665279861</v>
      </c>
      <c r="OL9" s="719"/>
      <c r="OM9" s="72">
        <v>59.584036835697454</v>
      </c>
      <c r="ON9" s="72">
        <v>10.977322526611088</v>
      </c>
      <c r="OO9" s="72">
        <v>15.715287178994197</v>
      </c>
      <c r="OP9" s="72">
        <v>28.282344208938724</v>
      </c>
      <c r="OQ9" s="72">
        <v>51.675787991004057</v>
      </c>
      <c r="OR9" s="72">
        <v>23.635503752266402</v>
      </c>
      <c r="OS9" s="72">
        <v>40.302803763225221</v>
      </c>
      <c r="OT9" s="72">
        <v>38.286604948951137</v>
      </c>
      <c r="OU9" s="72">
        <v>25.154823532647359</v>
      </c>
      <c r="OV9" s="72">
        <v>14.709215608533267</v>
      </c>
      <c r="OW9" s="72">
        <v>26.513690411162862</v>
      </c>
      <c r="OX9" s="72">
        <v>37.399932301787949</v>
      </c>
      <c r="OY9" s="72">
        <v>26.159052812082038</v>
      </c>
      <c r="OZ9" s="72">
        <v>30.109656594199759</v>
      </c>
      <c r="PA9" s="736"/>
      <c r="PB9" s="73">
        <v>116.12128859305031</v>
      </c>
      <c r="PC9" s="73">
        <v>20.768693555987678</v>
      </c>
      <c r="PD9" s="73">
        <v>19.331426526427069</v>
      </c>
      <c r="PE9" s="73">
        <v>59.072573173453364</v>
      </c>
      <c r="PF9" s="73">
        <v>168.50966430840006</v>
      </c>
      <c r="PG9" s="73">
        <v>44.883899649580485</v>
      </c>
      <c r="PH9" s="73">
        <v>75.650918914966823</v>
      </c>
      <c r="PI9" s="73">
        <v>72.836429218511938</v>
      </c>
      <c r="PJ9" s="73">
        <v>47.790020459547492</v>
      </c>
      <c r="PK9" s="73">
        <v>27.323576475894143</v>
      </c>
      <c r="PL9" s="73">
        <v>52.815779433023877</v>
      </c>
      <c r="PM9" s="73">
        <v>109.20409150390249</v>
      </c>
      <c r="PN9" s="73">
        <v>44.002240181954427</v>
      </c>
      <c r="PO9" s="73">
        <v>45.868648036399854</v>
      </c>
      <c r="PP9" s="738"/>
      <c r="PQ9" s="70">
        <v>37.858935810041679</v>
      </c>
      <c r="PR9" s="70">
        <v>8.722082015025217</v>
      </c>
      <c r="PS9" s="70">
        <v>13.744027792143012</v>
      </c>
      <c r="PT9" s="70">
        <v>19.524812497783049</v>
      </c>
      <c r="PU9" s="70">
        <v>41.526528537119503</v>
      </c>
      <c r="PV9" s="70">
        <v>18.907657462862687</v>
      </c>
      <c r="PW9" s="70">
        <v>27.870349495364415</v>
      </c>
      <c r="PX9" s="70">
        <v>30.728081843885768</v>
      </c>
      <c r="PY9" s="70">
        <v>20.139159404327867</v>
      </c>
      <c r="PZ9" s="70">
        <v>10.970314780231586</v>
      </c>
      <c r="QA9" s="70">
        <v>21.24791771350721</v>
      </c>
      <c r="QB9" s="70">
        <v>25.989276755987596</v>
      </c>
      <c r="QC9" s="70">
        <v>18.064782762928843</v>
      </c>
      <c r="QD9" s="70">
        <v>13.378259748907602</v>
      </c>
      <c r="QE9" s="740"/>
      <c r="QF9" s="74">
        <v>128.31244936726853</v>
      </c>
      <c r="QG9" s="74">
        <v>34.379260762008968</v>
      </c>
      <c r="QH9" s="74">
        <v>22.821297636167323</v>
      </c>
      <c r="QI9" s="74">
        <v>56.083270709749094</v>
      </c>
      <c r="QJ9" s="74">
        <v>119.10453582806971</v>
      </c>
      <c r="QK9" s="74">
        <v>54.337556501976415</v>
      </c>
      <c r="QL9" s="74">
        <v>79.977967983018672</v>
      </c>
      <c r="QM9" s="74">
        <v>120.95170553786596</v>
      </c>
      <c r="QN9" s="74">
        <v>79.298366862749518</v>
      </c>
      <c r="QO9" s="74">
        <v>31.57147732729992</v>
      </c>
      <c r="QP9" s="74">
        <v>83.65287560673103</v>
      </c>
      <c r="QQ9" s="74">
        <v>86.148039291846175</v>
      </c>
      <c r="QR9" s="74">
        <v>51.879999129202083</v>
      </c>
      <c r="QS9" s="74">
        <v>47.209056163087467</v>
      </c>
      <c r="QT9" s="742"/>
      <c r="QU9" s="69">
        <v>159.17992779667898</v>
      </c>
      <c r="QV9" s="69">
        <v>31.082083270228495</v>
      </c>
      <c r="QW9" s="69">
        <v>19.347404209186251</v>
      </c>
      <c r="QX9" s="69">
        <v>69.510929244113683</v>
      </c>
      <c r="QY9" s="69">
        <v>147.77858291419639</v>
      </c>
      <c r="QZ9" s="69">
        <v>67.323157890487522</v>
      </c>
      <c r="RA9" s="69">
        <v>77.270627296565209</v>
      </c>
      <c r="RB9" s="69">
        <v>109.36758339975169</v>
      </c>
      <c r="RC9" s="69">
        <v>71.701043283487294</v>
      </c>
      <c r="RD9" s="69">
        <v>39.076704642412686</v>
      </c>
      <c r="RE9" s="69">
        <v>75.639429796253964</v>
      </c>
      <c r="RF9" s="69">
        <v>106.8512579278342</v>
      </c>
      <c r="RG9" s="69">
        <v>64.30974027988259</v>
      </c>
      <c r="RH9" s="69">
        <v>56.617850674799257</v>
      </c>
      <c r="RI9" s="723"/>
      <c r="RJ9" s="75">
        <v>117.9722894122494</v>
      </c>
      <c r="RK9" s="75">
        <v>23.228222008238237</v>
      </c>
      <c r="RL9" s="75">
        <v>29.631622779611025</v>
      </c>
      <c r="RM9" s="75">
        <v>52.818730343596513</v>
      </c>
      <c r="RN9" s="75">
        <v>146.97597247604412</v>
      </c>
      <c r="RO9" s="75">
        <v>50.643266176619612</v>
      </c>
      <c r="RP9" s="75">
        <v>68.287156323391827</v>
      </c>
      <c r="RQ9" s="75">
        <v>81.062486669771346</v>
      </c>
      <c r="RR9" s="75">
        <v>56.141326756191106</v>
      </c>
      <c r="RS9" s="75">
        <v>28.664245388150857</v>
      </c>
      <c r="RT9" s="75">
        <v>56.604559724473944</v>
      </c>
      <c r="RU9" s="75">
        <v>81.560583583751992</v>
      </c>
      <c r="RV9" s="75">
        <v>48.454091185618488</v>
      </c>
      <c r="RW9" s="75">
        <v>48.669735114389709</v>
      </c>
      <c r="RX9" s="719"/>
      <c r="RY9" s="76">
        <v>81.752983174756082</v>
      </c>
      <c r="RZ9" s="76">
        <v>87.176153819199541</v>
      </c>
      <c r="SA9" s="76">
        <v>89.259996425204406</v>
      </c>
      <c r="SB9" s="76">
        <v>58.100424537172934</v>
      </c>
      <c r="SC9" s="76">
        <v>100.69329682300877</v>
      </c>
      <c r="SD9" s="76">
        <v>115.05466820842594</v>
      </c>
      <c r="SE9" s="721"/>
      <c r="SF9" s="76">
        <v>144.44932670234994</v>
      </c>
      <c r="SG9" s="76">
        <v>154.64488751390368</v>
      </c>
      <c r="SH9" s="76">
        <v>158.56251161319312</v>
      </c>
      <c r="SI9" s="76">
        <v>99.982516463693855</v>
      </c>
      <c r="SJ9" s="76">
        <v>180.05711636106528</v>
      </c>
      <c r="SK9" s="76">
        <v>207.05649456564956</v>
      </c>
      <c r="SL9" s="721"/>
      <c r="SM9" s="76">
        <v>121.35601405830234</v>
      </c>
      <c r="SN9" s="76">
        <v>129.75462792998172</v>
      </c>
      <c r="SO9" s="76">
        <v>132.98177871770781</v>
      </c>
      <c r="SP9" s="76">
        <v>84.726389047729143</v>
      </c>
      <c r="SQ9" s="76">
        <v>150.68800292041874</v>
      </c>
      <c r="SR9" s="76">
        <v>172.92879540912344</v>
      </c>
      <c r="SS9" s="721"/>
      <c r="ST9" s="76">
        <v>60.213617923517106</v>
      </c>
      <c r="SU9" s="76">
        <v>63.958126727988095</v>
      </c>
      <c r="SV9" s="76">
        <v>65.39694683838087</v>
      </c>
      <c r="SW9" s="76">
        <v>43.882357140225906</v>
      </c>
      <c r="SX9" s="76">
        <v>73.291239091125064</v>
      </c>
      <c r="SY9" s="76">
        <v>83.207261492535409</v>
      </c>
      <c r="SZ9" s="721"/>
      <c r="TA9" s="76">
        <v>107.02917434564421</v>
      </c>
      <c r="TB9" s="76">
        <v>114.33724186129305</v>
      </c>
      <c r="TC9" s="76">
        <v>117.14535236621926</v>
      </c>
      <c r="TD9" s="76">
        <v>75.155846587019425</v>
      </c>
      <c r="TE9" s="76">
        <v>132.55245214454879</v>
      </c>
      <c r="TF9" s="76">
        <v>151.905313889637</v>
      </c>
      <c r="TG9" s="721"/>
      <c r="TH9" s="76">
        <v>42.34181053884064</v>
      </c>
      <c r="TI9" s="76">
        <v>44.725933186285104</v>
      </c>
      <c r="TJ9" s="76">
        <v>45.642027603446031</v>
      </c>
      <c r="TK9" s="76">
        <v>31.943723439064989</v>
      </c>
      <c r="TL9" s="76">
        <v>50.668310602925267</v>
      </c>
      <c r="TM9" s="76">
        <v>56.981825890041506</v>
      </c>
      <c r="TN9" s="721"/>
      <c r="TO9" s="76">
        <v>102.13634293194687</v>
      </c>
      <c r="TP9" s="76">
        <v>109.07197245178523</v>
      </c>
      <c r="TQ9" s="76">
        <v>111.7369743926172</v>
      </c>
      <c r="TR9" s="76">
        <v>71.887362278053942</v>
      </c>
      <c r="TS9" s="76">
        <v>126.35888857292026</v>
      </c>
      <c r="TT9" s="76">
        <v>144.7254784990765</v>
      </c>
      <c r="TU9" s="721"/>
      <c r="TV9" s="76">
        <v>124.62125793838388</v>
      </c>
      <c r="TW9" s="76">
        <v>133.33728877999874</v>
      </c>
      <c r="TX9" s="76">
        <v>136.68640641132762</v>
      </c>
      <c r="TY9" s="76">
        <v>86.60725393880395</v>
      </c>
      <c r="TZ9" s="76">
        <v>155.06181913982326</v>
      </c>
      <c r="UA9" s="76">
        <v>178.14317949705892</v>
      </c>
      <c r="UB9" s="721"/>
      <c r="UC9" s="76">
        <v>142.71120419869743</v>
      </c>
      <c r="UD9" s="76">
        <v>152.73535623908876</v>
      </c>
      <c r="UE9" s="76">
        <v>156.58711685669749</v>
      </c>
      <c r="UF9" s="76">
        <v>98.991974347367929</v>
      </c>
      <c r="UG9" s="76">
        <v>145.2815330654191</v>
      </c>
      <c r="UH9" s="76">
        <v>204.26581419806453</v>
      </c>
      <c r="UI9" s="721"/>
      <c r="UJ9" s="76">
        <v>39.242925108097275</v>
      </c>
      <c r="UK9" s="76">
        <v>42.599639082522607</v>
      </c>
      <c r="UL9" s="76">
        <v>38.208971740886426</v>
      </c>
      <c r="UM9" s="76">
        <v>26.182955230624167</v>
      </c>
      <c r="UN9" s="76">
        <v>37.68830560135298</v>
      </c>
      <c r="UO9" s="76">
        <v>31.613921968800131</v>
      </c>
      <c r="UP9" s="721"/>
      <c r="UQ9" s="76">
        <v>26.49523153753103</v>
      </c>
      <c r="UR9" s="76">
        <v>22.553372277106224</v>
      </c>
      <c r="US9" s="76">
        <v>37.948289481462943</v>
      </c>
      <c r="UT9" s="76">
        <v>29.003276138460965</v>
      </c>
      <c r="UU9" s="76">
        <v>29.31346005432421</v>
      </c>
      <c r="UV9" s="76">
        <v>38.428711961370773</v>
      </c>
      <c r="UW9" s="76">
        <v>25.715634829430602</v>
      </c>
      <c r="UX9" s="76">
        <v>22.243040019353376</v>
      </c>
      <c r="UY9" s="76">
        <v>23.144528005838044</v>
      </c>
      <c r="UZ9" s="76">
        <v>22.620869142748511</v>
      </c>
      <c r="VA9" s="76">
        <v>23.794448107203156</v>
      </c>
      <c r="VB9" s="76">
        <v>29.11186201558526</v>
      </c>
      <c r="VC9" s="76">
        <v>35.403000135186758</v>
      </c>
      <c r="VD9" s="76">
        <v>24.298641327753263</v>
      </c>
      <c r="VE9" s="76">
        <v>37.67634180272816</v>
      </c>
      <c r="VF9" s="718"/>
      <c r="VG9" s="76">
        <v>42.621340819428106</v>
      </c>
      <c r="VH9" s="76">
        <v>36.26407930151526</v>
      </c>
      <c r="VI9" s="76">
        <v>61.053316261145852</v>
      </c>
      <c r="VJ9" s="76">
        <v>46.65693659000528</v>
      </c>
      <c r="VK9" s="76">
        <v>47.146466467615134</v>
      </c>
      <c r="VL9" s="76">
        <v>61.829265258106091</v>
      </c>
      <c r="VM9" s="76">
        <v>41.359353832146489</v>
      </c>
      <c r="VN9" s="76">
        <v>35.764744234437188</v>
      </c>
      <c r="VO9" s="76">
        <v>37.215615259589882</v>
      </c>
      <c r="VP9" s="76">
        <v>36.372813797071146</v>
      </c>
      <c r="VQ9" s="76">
        <v>38.26168213636177</v>
      </c>
      <c r="VR9" s="76">
        <v>46.821882143007741</v>
      </c>
      <c r="VS9" s="76">
        <v>56.951888565852293</v>
      </c>
      <c r="VT9" s="76">
        <v>39.073141648295014</v>
      </c>
      <c r="VU9" s="76">
        <v>60.61277457312336</v>
      </c>
      <c r="VV9" s="718"/>
      <c r="VW9" s="76">
        <v>45.432075965706915</v>
      </c>
      <c r="VX9" s="76">
        <v>38.643737784421248</v>
      </c>
      <c r="VY9" s="76">
        <v>65.085493501288497</v>
      </c>
      <c r="VZ9" s="76">
        <v>49.734571991708158</v>
      </c>
      <c r="WA9" s="76">
        <v>50.249492869690876</v>
      </c>
      <c r="WB9" s="76">
        <v>65.914891269324613</v>
      </c>
      <c r="WC9" s="76">
        <v>44.081104270248971</v>
      </c>
      <c r="WD9" s="76">
        <v>38.111384521417826</v>
      </c>
      <c r="WE9" s="76">
        <v>39.658446161450875</v>
      </c>
      <c r="WF9" s="76">
        <v>38.759756938348062</v>
      </c>
      <c r="WG9" s="76">
        <v>40.77391951695558</v>
      </c>
      <c r="WH9" s="76">
        <v>49.903295140082335</v>
      </c>
      <c r="WI9" s="76">
        <v>60.708505539484683</v>
      </c>
      <c r="WJ9" s="76">
        <v>41.639178949410208</v>
      </c>
      <c r="WK9" s="76">
        <v>64.613655599390739</v>
      </c>
      <c r="WL9" s="718"/>
      <c r="WM9" s="76">
        <v>26.00008386186115</v>
      </c>
      <c r="WN9" s="76">
        <v>22.126392979016149</v>
      </c>
      <c r="WO9" s="76">
        <v>37.24185230999791</v>
      </c>
      <c r="WP9" s="76">
        <v>28.461613549412139</v>
      </c>
      <c r="WQ9" s="76">
        <v>28.762799567295875</v>
      </c>
      <c r="WR9" s="76">
        <v>37.714354430405088</v>
      </c>
      <c r="WS9" s="76">
        <v>25.232380590329946</v>
      </c>
      <c r="WT9" s="76">
        <v>21.821819060254146</v>
      </c>
      <c r="WU9" s="76">
        <v>22.706696999431706</v>
      </c>
      <c r="WV9" s="76">
        <v>22.192681392991926</v>
      </c>
      <c r="WW9" s="76">
        <v>23.344667221716737</v>
      </c>
      <c r="WX9" s="76">
        <v>28.564872346744288</v>
      </c>
      <c r="WY9" s="76">
        <v>34.74176800730902</v>
      </c>
      <c r="WZ9" s="76">
        <v>23.839571235455885</v>
      </c>
      <c r="XA9" s="76">
        <v>36.973944566169344</v>
      </c>
      <c r="XB9" s="718"/>
      <c r="XC9" s="76">
        <v>39.596049479623161</v>
      </c>
      <c r="XD9" s="76">
        <v>33.685766098414625</v>
      </c>
      <c r="XE9" s="76">
        <v>56.721841998286614</v>
      </c>
      <c r="XF9" s="76">
        <v>43.345472005242982</v>
      </c>
      <c r="XG9" s="76">
        <v>43.797771667915214</v>
      </c>
      <c r="XH9" s="76">
        <v>57.443534180715695</v>
      </c>
      <c r="XI9" s="76">
        <v>38.421563597836915</v>
      </c>
      <c r="XJ9" s="76">
        <v>33.221842206070704</v>
      </c>
      <c r="XK9" s="76">
        <v>34.56991336557936</v>
      </c>
      <c r="XL9" s="76">
        <v>33.786823612735347</v>
      </c>
      <c r="XM9" s="76">
        <v>35.54188170554</v>
      </c>
      <c r="XN9" s="76">
        <v>43.496151561403053</v>
      </c>
      <c r="XO9" s="76">
        <v>52.909704395950882</v>
      </c>
      <c r="XP9" s="76">
        <v>36.295846634925844</v>
      </c>
      <c r="XQ9" s="76">
        <v>56.311761782207654</v>
      </c>
      <c r="XR9" s="718"/>
      <c r="XS9" s="76">
        <v>11.554165731872464</v>
      </c>
      <c r="XT9" s="76">
        <v>9.8272771398315104</v>
      </c>
      <c r="XU9" s="76">
        <v>16.552619065842343</v>
      </c>
      <c r="XV9" s="76">
        <v>12.648397301192379</v>
      </c>
      <c r="XW9" s="76">
        <v>12.779061629815541</v>
      </c>
      <c r="XX9" s="76">
        <v>16.763644820318422</v>
      </c>
      <c r="XY9" s="76">
        <v>11.210348607096606</v>
      </c>
      <c r="XZ9" s="76">
        <v>9.6918867420509649</v>
      </c>
      <c r="YA9" s="76">
        <v>10.08535278493385</v>
      </c>
      <c r="YB9" s="76">
        <v>9.8567876045468523</v>
      </c>
      <c r="YC9" s="76">
        <v>10.369054716161603</v>
      </c>
      <c r="YD9" s="76">
        <v>12.691008808035347</v>
      </c>
      <c r="YE9" s="76">
        <v>15.439261814796215</v>
      </c>
      <c r="YF9" s="76">
        <v>10.58911724217419</v>
      </c>
      <c r="YG9" s="76">
        <v>16.432528400901862</v>
      </c>
      <c r="YH9" s="718"/>
      <c r="YI9" s="76">
        <v>41.892517181399903</v>
      </c>
      <c r="YJ9" s="76">
        <v>35.616691096444278</v>
      </c>
      <c r="YK9" s="76">
        <v>60.02293533963045</v>
      </c>
      <c r="YL9" s="76">
        <v>45.860869826833095</v>
      </c>
      <c r="YM9" s="76">
        <v>46.326148584908474</v>
      </c>
      <c r="YN9" s="76">
        <v>60.790863488107007</v>
      </c>
      <c r="YO9" s="76">
        <v>40.638835959364378</v>
      </c>
      <c r="YP9" s="76">
        <v>35.125690227108599</v>
      </c>
      <c r="YQ9" s="76">
        <v>36.552927724452964</v>
      </c>
      <c r="YR9" s="76">
        <v>35.723828870428328</v>
      </c>
      <c r="YS9" s="76">
        <v>37.582078936459695</v>
      </c>
      <c r="YT9" s="76">
        <v>46.006635019394636</v>
      </c>
      <c r="YU9" s="76">
        <v>55.979925572597644</v>
      </c>
      <c r="YV9" s="76">
        <v>38.380323529491335</v>
      </c>
      <c r="YW9" s="76">
        <v>59.584756385132863</v>
      </c>
      <c r="YX9" s="718"/>
      <c r="YY9" s="76">
        <v>40.737891045804581</v>
      </c>
      <c r="YZ9" s="76">
        <v>34.666687604196802</v>
      </c>
      <c r="ZA9" s="76">
        <v>58.352789067888303</v>
      </c>
      <c r="ZB9" s="76">
        <v>44.594820643446724</v>
      </c>
      <c r="ZC9" s="76">
        <v>45.06570431724149</v>
      </c>
      <c r="ZD9" s="76">
        <v>59.093461787420949</v>
      </c>
      <c r="ZE9" s="76">
        <v>39.534167849459372</v>
      </c>
      <c r="ZF9" s="76">
        <v>34.189456743378855</v>
      </c>
      <c r="ZG9" s="76">
        <v>35.57599213725581</v>
      </c>
      <c r="ZH9" s="76">
        <v>34.770567701405731</v>
      </c>
      <c r="ZI9" s="76">
        <v>36.57565021295342</v>
      </c>
      <c r="ZJ9" s="76">
        <v>44.755553663970829</v>
      </c>
      <c r="ZK9" s="76">
        <v>54.434807949211262</v>
      </c>
      <c r="ZL9" s="76">
        <v>37.351126783066995</v>
      </c>
      <c r="ZM9" s="76">
        <v>57.932687364421874</v>
      </c>
      <c r="ZN9" s="718"/>
      <c r="ZO9" s="76">
        <v>48.906136875371644</v>
      </c>
      <c r="ZP9" s="76">
        <v>41.596261971024305</v>
      </c>
      <c r="ZQ9" s="76">
        <v>70.063620293957982</v>
      </c>
      <c r="ZR9" s="76">
        <v>53.537791181747323</v>
      </c>
      <c r="ZS9" s="76">
        <v>54.090658943997369</v>
      </c>
      <c r="ZT9" s="76">
        <v>70.956911524359484</v>
      </c>
      <c r="ZU9" s="76">
        <v>47.450666877496495</v>
      </c>
      <c r="ZV9" s="76">
        <v>41.023182799310476</v>
      </c>
      <c r="ZW9" s="76">
        <v>42.688649570763793</v>
      </c>
      <c r="ZX9" s="76">
        <v>41.721176388962704</v>
      </c>
      <c r="ZY9" s="76">
        <v>43.889507371375664</v>
      </c>
      <c r="ZZ9" s="76">
        <v>53.717945345596725</v>
      </c>
      <c r="AAA9" s="76">
        <v>65.350883269345104</v>
      </c>
      <c r="AAB9" s="76">
        <v>44.82099014371655</v>
      </c>
      <c r="AAC9" s="76">
        <v>69.555237462935835</v>
      </c>
      <c r="AAD9" s="718"/>
      <c r="AAE9" s="76">
        <v>26.097850243928264</v>
      </c>
      <c r="AAF9" s="76">
        <v>24.088723078856262</v>
      </c>
      <c r="AAG9" s="76">
        <v>29.958227561469627</v>
      </c>
      <c r="AAH9" s="76">
        <v>27.898059618385162</v>
      </c>
      <c r="AAI9" s="76">
        <v>29.373822190217563</v>
      </c>
      <c r="AAJ9" s="76">
        <v>27.386033945564751</v>
      </c>
      <c r="AAK9" s="76">
        <v>25.756656395528871</v>
      </c>
      <c r="AAL9" s="76">
        <v>23.759037612078533</v>
      </c>
      <c r="AAM9" s="76">
        <v>24.150836462026891</v>
      </c>
      <c r="AAN9" s="76">
        <v>24.143314822727906</v>
      </c>
      <c r="AAO9" s="76">
        <v>16.415760504229496</v>
      </c>
      <c r="AAP9" s="76">
        <v>28.807607268892454</v>
      </c>
      <c r="AAQ9" s="76">
        <v>27.819102968160696</v>
      </c>
      <c r="AAR9" s="76">
        <v>18.094522959972238</v>
      </c>
      <c r="AAS9" s="76">
        <v>33.932176443890349</v>
      </c>
      <c r="AAT9" s="718"/>
    </row>
    <row r="10" spans="1:722" ht="14.5" customHeight="1" x14ac:dyDescent="0.2">
      <c r="A10" s="24">
        <v>2027</v>
      </c>
      <c r="B10" s="65">
        <v>14.227225257639953</v>
      </c>
      <c r="C10" s="65">
        <v>22.473432530872081</v>
      </c>
      <c r="D10" s="65">
        <v>14.995287263488814</v>
      </c>
      <c r="E10" s="65">
        <v>14.120583590257413</v>
      </c>
      <c r="F10" s="65">
        <v>30.634546762678742</v>
      </c>
      <c r="G10" s="65">
        <v>9.9437841550669219</v>
      </c>
      <c r="H10" s="65">
        <v>46.463952029945624</v>
      </c>
      <c r="I10" s="65">
        <v>12.530180635000979</v>
      </c>
      <c r="J10" s="65">
        <v>10.043253668117554</v>
      </c>
      <c r="K10" s="65">
        <v>22.007936972345245</v>
      </c>
      <c r="L10" s="65">
        <v>19.459525191057679</v>
      </c>
      <c r="M10" s="65">
        <v>12.366517117676409</v>
      </c>
      <c r="N10" s="65">
        <v>22.660754479983115</v>
      </c>
      <c r="O10" s="65">
        <v>14.2506095242311</v>
      </c>
      <c r="P10" s="65">
        <v>14.749529808324109</v>
      </c>
      <c r="Q10" s="65">
        <v>16.470397530226457</v>
      </c>
      <c r="R10" s="65">
        <v>16.478646152752841</v>
      </c>
      <c r="S10" s="65">
        <v>9.8397885731844745</v>
      </c>
      <c r="T10" s="65">
        <v>15.823926576912358</v>
      </c>
      <c r="U10" s="65">
        <v>44.167640591853988</v>
      </c>
      <c r="V10" s="65">
        <v>6.4066473201025698</v>
      </c>
      <c r="W10" s="65">
        <v>14.814877956605544</v>
      </c>
      <c r="X10" s="65">
        <v>13.658579852542911</v>
      </c>
      <c r="Y10" s="65">
        <v>14.227156532877778</v>
      </c>
      <c r="Z10" s="65">
        <v>8.787450587444301</v>
      </c>
      <c r="AA10" s="65">
        <v>2.3215086551911406</v>
      </c>
      <c r="AB10" s="65">
        <v>16.776747151262509</v>
      </c>
      <c r="AC10" s="65">
        <v>11.8189573038396</v>
      </c>
      <c r="AD10" s="65">
        <v>13.910620431594184</v>
      </c>
      <c r="AE10" s="65">
        <v>2.7049372187711485</v>
      </c>
      <c r="AF10" s="744"/>
      <c r="AG10" s="65">
        <v>11.122409661404662</v>
      </c>
      <c r="AH10" s="65">
        <v>21.992887086943995</v>
      </c>
      <c r="AI10" s="65">
        <v>15.340794502555243</v>
      </c>
      <c r="AJ10" s="65">
        <v>13.818645641945226</v>
      </c>
      <c r="AK10" s="65">
        <v>28.722067217955939</v>
      </c>
      <c r="AL10" s="65">
        <v>9.6002913519904283</v>
      </c>
      <c r="AM10" s="65">
        <v>45.470421539033254</v>
      </c>
      <c r="AN10" s="65">
        <v>12.262249992564669</v>
      </c>
      <c r="AO10" s="65">
        <v>9.6707678862122535</v>
      </c>
      <c r="AP10" s="65">
        <v>17.748404519921863</v>
      </c>
      <c r="AQ10" s="65">
        <v>16.477771623732913</v>
      </c>
      <c r="AR10" s="65">
        <v>13.203200305004971</v>
      </c>
      <c r="AS10" s="65">
        <v>22.176203563857165</v>
      </c>
      <c r="AT10" s="65">
        <v>13.945891254306817</v>
      </c>
      <c r="AU10" s="65">
        <v>14.434143213964973</v>
      </c>
      <c r="AV10" s="65">
        <v>16.11821392489772</v>
      </c>
      <c r="AW10" s="65">
        <v>16.126286168583519</v>
      </c>
      <c r="AX10" s="65">
        <v>9.6293861096727777</v>
      </c>
      <c r="AY10" s="65">
        <v>15.485566345953343</v>
      </c>
      <c r="AZ10" s="65">
        <v>36.7308670148483</v>
      </c>
      <c r="BA10" s="65">
        <v>6.2696551104656963</v>
      </c>
      <c r="BB10" s="65">
        <v>14.498094034317857</v>
      </c>
      <c r="BC10" s="65">
        <v>11.077037918464592</v>
      </c>
      <c r="BD10" s="65">
        <v>13.922939754130949</v>
      </c>
      <c r="BE10" s="65">
        <v>8.5995500814695838</v>
      </c>
      <c r="BF10" s="65">
        <v>2.2274752637714808</v>
      </c>
      <c r="BG10" s="65">
        <v>14.42537449953439</v>
      </c>
      <c r="BH10" s="65">
        <v>12.037838306394315</v>
      </c>
      <c r="BI10" s="65">
        <v>12.311908391429126</v>
      </c>
      <c r="BJ10" s="65">
        <v>2.3593303485074757</v>
      </c>
      <c r="BK10" s="745"/>
      <c r="BL10" s="56">
        <v>19.642121891757469</v>
      </c>
      <c r="BM10" s="56">
        <v>29.051058608058156</v>
      </c>
      <c r="BN10" s="56">
        <v>29.540264440465329</v>
      </c>
      <c r="BO10" s="56">
        <v>67.226860079780451</v>
      </c>
      <c r="BP10" s="56">
        <v>60.709960335391663</v>
      </c>
      <c r="BQ10" s="56">
        <v>16.588848567696964</v>
      </c>
      <c r="BR10" s="56">
        <v>100.23633767822992</v>
      </c>
      <c r="BS10" s="56">
        <v>25.930965499427664</v>
      </c>
      <c r="BT10" s="56">
        <v>12.687392169941823</v>
      </c>
      <c r="BU10" s="56">
        <v>29.745488080504686</v>
      </c>
      <c r="BV10" s="56">
        <v>38.603149865640084</v>
      </c>
      <c r="BW10" s="56">
        <v>28.794062446440144</v>
      </c>
      <c r="BX10" s="56">
        <v>51.188166020495991</v>
      </c>
      <c r="BY10" s="56">
        <v>24.04960587020852</v>
      </c>
      <c r="BZ10" s="56">
        <v>24.063698250556431</v>
      </c>
      <c r="CA10" s="56">
        <v>29.10877985326929</v>
      </c>
      <c r="CB10" s="56">
        <v>22.679827901814235</v>
      </c>
      <c r="CC10" s="56">
        <v>32.860608593702345</v>
      </c>
      <c r="CD10" s="56">
        <v>30.000231984417038</v>
      </c>
      <c r="CE10" s="56">
        <v>78.334642686105596</v>
      </c>
      <c r="CF10" s="56">
        <v>15.836607256856199</v>
      </c>
      <c r="CG10" s="56">
        <v>33.399776248960762</v>
      </c>
      <c r="CH10" s="56">
        <v>22.764949778839945</v>
      </c>
      <c r="CI10" s="56">
        <v>23.592719995828904</v>
      </c>
      <c r="CJ10" s="56">
        <v>12.582293969100546</v>
      </c>
      <c r="CK10" s="56">
        <v>7.5728361003081401</v>
      </c>
      <c r="CL10" s="56">
        <v>26.977204409079985</v>
      </c>
      <c r="CM10" s="56">
        <v>30.542927769983322</v>
      </c>
      <c r="CN10" s="56">
        <v>12.593381812524418</v>
      </c>
      <c r="CO10" s="56">
        <v>3.4745376261593455</v>
      </c>
      <c r="CP10" s="749"/>
      <c r="CQ10" s="66">
        <v>24.730165943239999</v>
      </c>
      <c r="CR10" s="66">
        <v>35.987043690180073</v>
      </c>
      <c r="CS10" s="66">
        <v>36.968142876178675</v>
      </c>
      <c r="CT10" s="66">
        <v>94.994197995282107</v>
      </c>
      <c r="CU10" s="66">
        <v>65.456451175531299</v>
      </c>
      <c r="CV10" s="66">
        <v>23.96794693755816</v>
      </c>
      <c r="CW10" s="66">
        <v>123.90420637073134</v>
      </c>
      <c r="CX10" s="66">
        <v>32.583870986142585</v>
      </c>
      <c r="CY10" s="66">
        <v>22.076227552658985</v>
      </c>
      <c r="CZ10" s="66">
        <v>39.353022382894132</v>
      </c>
      <c r="DA10" s="66">
        <v>40.197817092931302</v>
      </c>
      <c r="DB10" s="66">
        <v>35.536021073655881</v>
      </c>
      <c r="DC10" s="66">
        <v>54.791960230247405</v>
      </c>
      <c r="DD10" s="66">
        <v>30.305600807709354</v>
      </c>
      <c r="DE10" s="66">
        <v>29.624330266256823</v>
      </c>
      <c r="DF10" s="66">
        <v>35.867886373679383</v>
      </c>
      <c r="DG10" s="66">
        <v>29.219110107698125</v>
      </c>
      <c r="DH10" s="66">
        <v>42.86821033712711</v>
      </c>
      <c r="DI10" s="66">
        <v>43.535273849819113</v>
      </c>
      <c r="DJ10" s="66">
        <v>97.381928895842691</v>
      </c>
      <c r="DK10" s="66">
        <v>19.579859753685945</v>
      </c>
      <c r="DL10" s="66">
        <v>41.17513854734829</v>
      </c>
      <c r="DM10" s="66">
        <v>27.746171730807887</v>
      </c>
      <c r="DN10" s="66">
        <v>28.851642743110794</v>
      </c>
      <c r="DO10" s="66">
        <v>14.619317955796504</v>
      </c>
      <c r="DP10" s="66">
        <v>8.6756965206427399</v>
      </c>
      <c r="DQ10" s="66">
        <v>32.037720635380566</v>
      </c>
      <c r="DR10" s="66">
        <v>37.322009221328805</v>
      </c>
      <c r="DS10" s="66">
        <v>13.708364589716616</v>
      </c>
      <c r="DT10" s="66">
        <v>6.0553726587229857</v>
      </c>
      <c r="DU10" s="750"/>
      <c r="DV10" s="56">
        <v>20.542910861974345</v>
      </c>
      <c r="DW10" s="56">
        <v>30.13042305664835</v>
      </c>
      <c r="DX10" s="56">
        <v>36.853089509447493</v>
      </c>
      <c r="DY10" s="56">
        <v>83.352519063441818</v>
      </c>
      <c r="DZ10" s="56">
        <v>49.011847776299149</v>
      </c>
      <c r="EA10" s="56">
        <v>21.795909394760002</v>
      </c>
      <c r="EB10" s="56">
        <v>114.41973745368209</v>
      </c>
      <c r="EC10" s="56">
        <v>31.271167458440278</v>
      </c>
      <c r="ED10" s="56">
        <v>11.101971163565446</v>
      </c>
      <c r="EE10" s="56">
        <v>40.447392610664849</v>
      </c>
      <c r="EF10" s="56">
        <v>43.559713700552308</v>
      </c>
      <c r="EG10" s="56">
        <v>32.386318514393395</v>
      </c>
      <c r="EH10" s="56">
        <v>57.066111232325255</v>
      </c>
      <c r="EI10" s="56">
        <v>27.689177434377569</v>
      </c>
      <c r="EJ10" s="56">
        <v>26.53281386900855</v>
      </c>
      <c r="EK10" s="56">
        <v>32.346252490985272</v>
      </c>
      <c r="EL10" s="56">
        <v>23.558764000535557</v>
      </c>
      <c r="EM10" s="56">
        <v>46.994728614656864</v>
      </c>
      <c r="EN10" s="56">
        <v>41.058259997920231</v>
      </c>
      <c r="EO10" s="56">
        <v>93.298525728810603</v>
      </c>
      <c r="EP10" s="56">
        <v>17.711395767943539</v>
      </c>
      <c r="EQ10" s="56">
        <v>37.258775451586303</v>
      </c>
      <c r="ER10" s="56">
        <v>23.111080933903843</v>
      </c>
      <c r="ES10" s="56">
        <v>24.646261126810391</v>
      </c>
      <c r="ET10" s="56">
        <v>13.310010026157407</v>
      </c>
      <c r="EU10" s="56">
        <v>5.2831024886273532</v>
      </c>
      <c r="EV10" s="56">
        <v>27.138888457024656</v>
      </c>
      <c r="EW10" s="56">
        <v>31.724565937851729</v>
      </c>
      <c r="EX10" s="56">
        <v>10.92413127866077</v>
      </c>
      <c r="EY10" s="56">
        <v>2.0363738301700929</v>
      </c>
      <c r="EZ10" s="725"/>
      <c r="FA10" s="56">
        <v>16.876975981373263</v>
      </c>
      <c r="FB10" s="56">
        <v>24.54645857939715</v>
      </c>
      <c r="FC10" s="56">
        <v>28.746644884588342</v>
      </c>
      <c r="FD10" s="56">
        <v>57.15329544591134</v>
      </c>
      <c r="FE10" s="56">
        <v>41.443108945278851</v>
      </c>
      <c r="FF10" s="56">
        <v>15.204490809214905</v>
      </c>
      <c r="FG10" s="56">
        <v>93.984595637502792</v>
      </c>
      <c r="FH10" s="56">
        <v>21.529836476812768</v>
      </c>
      <c r="FI10" s="56">
        <v>9.4159110961639971</v>
      </c>
      <c r="FJ10" s="56">
        <v>26.004755319820777</v>
      </c>
      <c r="FK10" s="56">
        <v>24.842574369955337</v>
      </c>
      <c r="FL10" s="56">
        <v>26.821685268748315</v>
      </c>
      <c r="FM10" s="56">
        <v>44.620509554191855</v>
      </c>
      <c r="FN10" s="56">
        <v>21.877825241831381</v>
      </c>
      <c r="FO10" s="56">
        <v>22.233016557118475</v>
      </c>
      <c r="FP10" s="56">
        <v>26.982440951121855</v>
      </c>
      <c r="FQ10" s="56">
        <v>20.689364878255674</v>
      </c>
      <c r="FR10" s="56">
        <v>28.522083274584499</v>
      </c>
      <c r="FS10" s="56">
        <v>29.509936440983122</v>
      </c>
      <c r="FT10" s="56">
        <v>74.759361627360107</v>
      </c>
      <c r="FU10" s="56">
        <v>14.208770418853256</v>
      </c>
      <c r="FV10" s="56">
        <v>31.00944330968353</v>
      </c>
      <c r="FW10" s="56">
        <v>20.357161755699703</v>
      </c>
      <c r="FX10" s="56">
        <v>21.334544410637463</v>
      </c>
      <c r="FY10" s="56">
        <v>12.271116693142123</v>
      </c>
      <c r="FZ10" s="56">
        <v>2.0859797205395902</v>
      </c>
      <c r="GA10" s="56">
        <v>20.493008038004241</v>
      </c>
      <c r="GB10" s="56">
        <v>27.561724432113909</v>
      </c>
      <c r="GC10" s="56">
        <v>9.603236204259467</v>
      </c>
      <c r="GD10" s="56">
        <v>2.8598269488031631</v>
      </c>
      <c r="GE10" s="746"/>
      <c r="GF10" s="67">
        <v>20.859732102711906</v>
      </c>
      <c r="GG10" s="67">
        <v>30.447770901899844</v>
      </c>
      <c r="GH10" s="67">
        <v>34.938466304500835</v>
      </c>
      <c r="GI10" s="67">
        <v>73.882044872805196</v>
      </c>
      <c r="GJ10" s="67">
        <v>59.004284237185779</v>
      </c>
      <c r="GK10" s="67">
        <v>18.540425036745198</v>
      </c>
      <c r="GL10" s="67">
        <v>95.423039602317104</v>
      </c>
      <c r="GM10" s="67">
        <v>15.478660375044434</v>
      </c>
      <c r="GN10" s="67">
        <v>12.11518857964848</v>
      </c>
      <c r="GO10" s="67">
        <v>33.252434642338677</v>
      </c>
      <c r="GP10" s="67">
        <v>46.036609274183597</v>
      </c>
      <c r="GQ10" s="67">
        <v>32.143093269776465</v>
      </c>
      <c r="GR10" s="67">
        <v>56.338577890045663</v>
      </c>
      <c r="GS10" s="67">
        <v>36.300026843892581</v>
      </c>
      <c r="GT10" s="67">
        <v>26.573930579997125</v>
      </c>
      <c r="GU10" s="67">
        <v>32.281446138359406</v>
      </c>
      <c r="GV10" s="67">
        <v>24.13731824269211</v>
      </c>
      <c r="GW10" s="67">
        <v>53.238125252869722</v>
      </c>
      <c r="GX10" s="67">
        <v>52.391171148261165</v>
      </c>
      <c r="GY10" s="67">
        <v>90.259133896274307</v>
      </c>
      <c r="GZ10" s="67">
        <v>18.692872467849593</v>
      </c>
      <c r="HA10" s="67">
        <v>37.11827688655228</v>
      </c>
      <c r="HB10" s="67">
        <v>24.063087531284928</v>
      </c>
      <c r="HC10" s="67">
        <v>25.314210801027162</v>
      </c>
      <c r="HD10" s="67">
        <v>16.329876769827525</v>
      </c>
      <c r="HE10" s="67">
        <v>4.9236424515983854</v>
      </c>
      <c r="HF10" s="67">
        <v>31.486555267578147</v>
      </c>
      <c r="HG10" s="67">
        <v>32.673625906195255</v>
      </c>
      <c r="HH10" s="67">
        <v>14.090099637110283</v>
      </c>
      <c r="HI10" s="67">
        <v>3.4516964183173449</v>
      </c>
      <c r="HJ10" s="747"/>
      <c r="HK10" s="67">
        <v>14.720147398251774</v>
      </c>
      <c r="HL10" s="67">
        <v>19.722173729124588</v>
      </c>
      <c r="HM10" s="67">
        <v>21.927376619478448</v>
      </c>
      <c r="HN10" s="67">
        <v>59.633990153606973</v>
      </c>
      <c r="HO10" s="67">
        <v>28.979709034219521</v>
      </c>
      <c r="HP10" s="67">
        <v>19.441288728103679</v>
      </c>
      <c r="HQ10" s="67">
        <v>82.60043427705881</v>
      </c>
      <c r="HR10" s="67">
        <v>22.066655583543113</v>
      </c>
      <c r="HS10" s="67">
        <v>11.484510028526863</v>
      </c>
      <c r="HT10" s="67">
        <v>21.013289080661348</v>
      </c>
      <c r="HU10" s="67">
        <v>20.843972694521412</v>
      </c>
      <c r="HV10" s="67">
        <v>24.03156904192037</v>
      </c>
      <c r="HW10" s="67">
        <v>41.03976148403796</v>
      </c>
      <c r="HX10" s="67">
        <v>16.71848521581871</v>
      </c>
      <c r="HY10" s="67">
        <v>18.797649155144597</v>
      </c>
      <c r="HZ10" s="67">
        <v>23.160313240207049</v>
      </c>
      <c r="IA10" s="67">
        <v>16.497148106869204</v>
      </c>
      <c r="IB10" s="67">
        <v>26.035793174586029</v>
      </c>
      <c r="IC10" s="67">
        <v>23.128455974258198</v>
      </c>
      <c r="ID10" s="67">
        <v>60.60607152187287</v>
      </c>
      <c r="IE10" s="67">
        <v>11.416678250951298</v>
      </c>
      <c r="IF10" s="67">
        <v>28.055864662356282</v>
      </c>
      <c r="IG10" s="67">
        <v>19.286866611557102</v>
      </c>
      <c r="IH10" s="67">
        <v>19.078571889473924</v>
      </c>
      <c r="II10" s="67">
        <v>7.6058601964737926</v>
      </c>
      <c r="IJ10" s="67">
        <v>7.613763175539229</v>
      </c>
      <c r="IK10" s="67">
        <v>15.38102394001179</v>
      </c>
      <c r="IL10" s="67">
        <v>27.44360127520611</v>
      </c>
      <c r="IM10" s="67">
        <v>9.0542429634758808</v>
      </c>
      <c r="IN10" s="67">
        <v>3.7945720621241676</v>
      </c>
      <c r="IO10" s="743"/>
      <c r="IP10" s="67">
        <v>5.6810694071358157</v>
      </c>
      <c r="IQ10" s="67">
        <v>8.245059604837035</v>
      </c>
      <c r="IR10" s="67">
        <v>8.1429812695833537</v>
      </c>
      <c r="IS10" s="67">
        <v>19.217817935470435</v>
      </c>
      <c r="IT10" s="67">
        <v>11.815768325836846</v>
      </c>
      <c r="IU10" s="67">
        <v>7.2883572059120061</v>
      </c>
      <c r="IV10" s="67">
        <v>29.528822005515245</v>
      </c>
      <c r="IW10" s="67">
        <v>8.2456766814752367</v>
      </c>
      <c r="IX10" s="67">
        <v>4.3695864104918822</v>
      </c>
      <c r="IY10" s="67">
        <v>8.4818254516076017</v>
      </c>
      <c r="IZ10" s="67">
        <v>8.1623144453425311</v>
      </c>
      <c r="JA10" s="67">
        <v>8.5660899453456167</v>
      </c>
      <c r="JB10" s="67">
        <v>14.613959982313657</v>
      </c>
      <c r="JC10" s="67">
        <v>6.4225318068250949</v>
      </c>
      <c r="JD10" s="67">
        <v>7.252995768260277</v>
      </c>
      <c r="JE10" s="67">
        <v>8.7296519266012087</v>
      </c>
      <c r="JF10" s="67">
        <v>6.6716318317708714</v>
      </c>
      <c r="JG10" s="67">
        <v>8.7910143301569725</v>
      </c>
      <c r="JH10" s="67">
        <v>9.3307285773356927</v>
      </c>
      <c r="JI10" s="67">
        <v>22.323945713456407</v>
      </c>
      <c r="JJ10" s="67">
        <v>4.0677618197478935</v>
      </c>
      <c r="JK10" s="67">
        <v>9.9909653292117095</v>
      </c>
      <c r="JL10" s="67">
        <v>7.2149640552284957</v>
      </c>
      <c r="JM10" s="67">
        <v>7.3541048404612708</v>
      </c>
      <c r="JN10" s="67">
        <v>3.0792246385307331</v>
      </c>
      <c r="JO10" s="67">
        <v>2.7585980543818573</v>
      </c>
      <c r="JP10" s="67">
        <v>7.6357391069601608</v>
      </c>
      <c r="JQ10" s="67">
        <v>9.553701283649735</v>
      </c>
      <c r="JR10" s="67">
        <v>3.7635084555536729</v>
      </c>
      <c r="JS10" s="67">
        <v>1.8677580729857641</v>
      </c>
      <c r="JT10" s="724"/>
      <c r="JU10" s="56">
        <v>26.325448605605672</v>
      </c>
      <c r="JV10" s="56">
        <v>38.463358080817407</v>
      </c>
      <c r="JW10" s="56">
        <v>34.03358182993005</v>
      </c>
      <c r="JX10" s="56">
        <v>58.939614467935606</v>
      </c>
      <c r="JY10" s="56">
        <v>50.180471546897287</v>
      </c>
      <c r="JZ10" s="56">
        <v>21.389969477417722</v>
      </c>
      <c r="KA10" s="56">
        <v>127.80672231069273</v>
      </c>
      <c r="KB10" s="56">
        <v>33.873257765204933</v>
      </c>
      <c r="KC10" s="56">
        <v>21.996226153560396</v>
      </c>
      <c r="KD10" s="56">
        <v>33.778400549702837</v>
      </c>
      <c r="KE10" s="56">
        <v>26.855598506005258</v>
      </c>
      <c r="KF10" s="56">
        <v>37.287886945826884</v>
      </c>
      <c r="KG10" s="56">
        <v>62.105956186163255</v>
      </c>
      <c r="KH10" s="56">
        <v>42.987620435546596</v>
      </c>
      <c r="KI10" s="56">
        <v>31.78389995624692</v>
      </c>
      <c r="KJ10" s="56">
        <v>38.152730633692869</v>
      </c>
      <c r="KK10" s="56">
        <v>31.630255260326503</v>
      </c>
      <c r="KL10" s="56">
        <v>34.447503043307407</v>
      </c>
      <c r="KM10" s="56">
        <v>35.803097804256133</v>
      </c>
      <c r="KN10" s="56">
        <v>95.371817071776505</v>
      </c>
      <c r="KO10" s="56">
        <v>19.149367495811578</v>
      </c>
      <c r="KP10" s="56">
        <v>43.608508149126315</v>
      </c>
      <c r="KQ10" s="56">
        <v>32.384859587428757</v>
      </c>
      <c r="KR10" s="56">
        <v>32.752404910273327</v>
      </c>
      <c r="KS10" s="56">
        <v>19.047186875127757</v>
      </c>
      <c r="KT10" s="56">
        <v>9.4212966461423555</v>
      </c>
      <c r="KU10" s="56">
        <v>41.553605530526958</v>
      </c>
      <c r="KV10" s="56">
        <v>42.609055006298298</v>
      </c>
      <c r="KW10" s="56">
        <v>21.955761952455035</v>
      </c>
      <c r="KX10" s="56">
        <v>5.969084474821523</v>
      </c>
      <c r="KY10" s="725"/>
      <c r="KZ10" s="56">
        <v>27.023091523412553</v>
      </c>
      <c r="LA10" s="56">
        <v>38.379027033311651</v>
      </c>
      <c r="LB10" s="56">
        <v>29.145452831388994</v>
      </c>
      <c r="LC10" s="56">
        <v>46.243363355154223</v>
      </c>
      <c r="LD10" s="56">
        <v>44.779567000322508</v>
      </c>
      <c r="LE10" s="56">
        <v>23.132471108370702</v>
      </c>
      <c r="LF10" s="56">
        <v>117.58288400204908</v>
      </c>
      <c r="LG10" s="56">
        <v>41.410218266274185</v>
      </c>
      <c r="LH10" s="56">
        <v>29.680837728595961</v>
      </c>
      <c r="LI10" s="56">
        <v>33.42663980995723</v>
      </c>
      <c r="LJ10" s="56">
        <v>21.748766581024512</v>
      </c>
      <c r="LK10" s="56">
        <v>34.629139524698886</v>
      </c>
      <c r="LL10" s="56">
        <v>61.452554640995942</v>
      </c>
      <c r="LM10" s="56">
        <v>24.902630419684915</v>
      </c>
      <c r="LN10" s="56">
        <v>29.878268922664112</v>
      </c>
      <c r="LO10" s="56">
        <v>35.700433563001177</v>
      </c>
      <c r="LP10" s="56">
        <v>32.798886693352344</v>
      </c>
      <c r="LQ10" s="56">
        <v>29.827757965390997</v>
      </c>
      <c r="LR10" s="56">
        <v>33.158880320739229</v>
      </c>
      <c r="LS10" s="56">
        <v>85.067913879862189</v>
      </c>
      <c r="LT10" s="56">
        <v>17.518295538895075</v>
      </c>
      <c r="LU10" s="56">
        <v>40.70914751264143</v>
      </c>
      <c r="LV10" s="56">
        <v>31.766234290096065</v>
      </c>
      <c r="LW10" s="56">
        <v>31.698547411750049</v>
      </c>
      <c r="LX10" s="56">
        <v>18.500553989492278</v>
      </c>
      <c r="LY10" s="56">
        <v>12.001992465565975</v>
      </c>
      <c r="LZ10" s="56">
        <v>26.510506578750803</v>
      </c>
      <c r="MA10" s="56">
        <v>41.356048982782809</v>
      </c>
      <c r="MB10" s="56">
        <v>16.369641433531132</v>
      </c>
      <c r="MC10" s="56">
        <v>7.2859663228076901</v>
      </c>
      <c r="MD10" s="727"/>
      <c r="ME10" s="68">
        <v>32.988457967544122</v>
      </c>
      <c r="MF10" s="68">
        <v>3.5497327433888497</v>
      </c>
      <c r="MG10" s="68">
        <v>9.9685555820983183</v>
      </c>
      <c r="MH10" s="68">
        <v>12.919306514722329</v>
      </c>
      <c r="MI10" s="68">
        <v>49.681507726120564</v>
      </c>
      <c r="MJ10" s="68">
        <v>10.508813410557227</v>
      </c>
      <c r="MK10" s="68">
        <v>31.953664923803895</v>
      </c>
      <c r="ML10" s="68">
        <v>16.479646821569478</v>
      </c>
      <c r="MM10" s="68">
        <v>5.1265776716341236</v>
      </c>
      <c r="MN10" s="68">
        <v>9.0396724605825227</v>
      </c>
      <c r="MO10" s="68">
        <v>13.540345406279078</v>
      </c>
      <c r="MP10" s="68">
        <v>14.529159214238499</v>
      </c>
      <c r="MQ10" s="68">
        <v>19.365450372781147</v>
      </c>
      <c r="MR10" s="68">
        <v>30.672298253269538</v>
      </c>
      <c r="MS10" s="729"/>
      <c r="MT10" s="69">
        <v>76.50678479463798</v>
      </c>
      <c r="MU10" s="69">
        <v>15.094206196778941</v>
      </c>
      <c r="MV10" s="69">
        <v>19.525915943788153</v>
      </c>
      <c r="MW10" s="69">
        <v>33.77949909260645</v>
      </c>
      <c r="MX10" s="69">
        <v>72.118952490208443</v>
      </c>
      <c r="MY10" s="69">
        <v>32.111414850289513</v>
      </c>
      <c r="MZ10" s="69">
        <v>48.32727516739358</v>
      </c>
      <c r="NA10" s="69">
        <v>52.806958530410668</v>
      </c>
      <c r="NB10" s="69">
        <v>34.625270939198842</v>
      </c>
      <c r="NC10" s="69">
        <v>18.963492325549574</v>
      </c>
      <c r="ND10" s="69">
        <v>36.560370311484554</v>
      </c>
      <c r="NE10" s="69">
        <v>51.645878541521633</v>
      </c>
      <c r="NF10" s="69">
        <v>31.180423841776147</v>
      </c>
      <c r="NG10" s="69">
        <v>27.610968606432557</v>
      </c>
      <c r="NH10" s="731"/>
      <c r="NI10" s="70">
        <v>117.02887086035078</v>
      </c>
      <c r="NJ10" s="70">
        <v>23.017875659869169</v>
      </c>
      <c r="NK10" s="70">
        <v>29.758770549586973</v>
      </c>
      <c r="NL10" s="70">
        <v>51.61213805085211</v>
      </c>
      <c r="NM10" s="70">
        <v>110.2824990951386</v>
      </c>
      <c r="NN10" s="70">
        <v>49.048473829831252</v>
      </c>
      <c r="NO10" s="70">
        <v>55.562732876866662</v>
      </c>
      <c r="NP10" s="70">
        <v>80.725837715857864</v>
      </c>
      <c r="NQ10" s="70">
        <v>52.899351281252486</v>
      </c>
      <c r="NR10" s="70">
        <v>35.476491006801453</v>
      </c>
      <c r="NS10" s="70">
        <v>55.869469805039401</v>
      </c>
      <c r="NT10" s="70">
        <v>78.953897390242105</v>
      </c>
      <c r="NU10" s="70">
        <v>47.645245947815376</v>
      </c>
      <c r="NV10" s="70">
        <v>44.371485389784375</v>
      </c>
      <c r="NW10" s="733"/>
      <c r="NX10" s="71">
        <v>118.45444278649516</v>
      </c>
      <c r="NY10" s="71">
        <v>19.129886518738953</v>
      </c>
      <c r="NZ10" s="71">
        <v>25.727882138209097</v>
      </c>
      <c r="OA10" s="71">
        <v>50.660090483453381</v>
      </c>
      <c r="OB10" s="71">
        <v>133.67050003878836</v>
      </c>
      <c r="OC10" s="71">
        <v>40.738753818807417</v>
      </c>
      <c r="OD10" s="71">
        <v>66.631336199867903</v>
      </c>
      <c r="OE10" s="71">
        <v>67.028966289308045</v>
      </c>
      <c r="OF10" s="71">
        <v>43.933789570914172</v>
      </c>
      <c r="OG10" s="71">
        <v>31.886513050236406</v>
      </c>
      <c r="OH10" s="71">
        <v>46.484716415515976</v>
      </c>
      <c r="OI10" s="71">
        <v>78.682792338709859</v>
      </c>
      <c r="OJ10" s="71">
        <v>39.567441037990449</v>
      </c>
      <c r="OK10" s="71">
        <v>47.303270209277294</v>
      </c>
      <c r="OL10" s="719"/>
      <c r="OM10" s="72">
        <v>52.930471896756458</v>
      </c>
      <c r="ON10" s="72">
        <v>9.8188005597086985</v>
      </c>
      <c r="OO10" s="72">
        <v>14.131710230165087</v>
      </c>
      <c r="OP10" s="72">
        <v>25.371306108452242</v>
      </c>
      <c r="OQ10" s="72">
        <v>46.621282085292329</v>
      </c>
      <c r="OR10" s="72">
        <v>20.811608911189253</v>
      </c>
      <c r="OS10" s="72">
        <v>36.277372495762812</v>
      </c>
      <c r="OT10" s="72">
        <v>34.161240997634394</v>
      </c>
      <c r="OU10" s="72">
        <v>22.43021981957272</v>
      </c>
      <c r="OV10" s="72">
        <v>13.159376882081542</v>
      </c>
      <c r="OW10" s="72">
        <v>23.670609376565935</v>
      </c>
      <c r="OX10" s="72">
        <v>33.407254689741023</v>
      </c>
      <c r="OY10" s="72">
        <v>23.416955980997848</v>
      </c>
      <c r="OZ10" s="72">
        <v>27.087044329585002</v>
      </c>
      <c r="PA10" s="736"/>
      <c r="PB10" s="73">
        <v>103.11217366623656</v>
      </c>
      <c r="PC10" s="73">
        <v>18.539257607146563</v>
      </c>
      <c r="PD10" s="73">
        <v>17.385875080460128</v>
      </c>
      <c r="PE10" s="73">
        <v>52.947520609468427</v>
      </c>
      <c r="PF10" s="73">
        <v>151.9350732527964</v>
      </c>
      <c r="PG10" s="73">
        <v>39.478762428704357</v>
      </c>
      <c r="PH10" s="73">
        <v>68.065961035293569</v>
      </c>
      <c r="PI10" s="73">
        <v>64.95405134574689</v>
      </c>
      <c r="PJ10" s="73">
        <v>42.574676959250233</v>
      </c>
      <c r="PK10" s="73">
        <v>24.411420860456083</v>
      </c>
      <c r="PL10" s="73">
        <v>47.11351445444911</v>
      </c>
      <c r="PM10" s="73">
        <v>97.459737806863487</v>
      </c>
      <c r="PN10" s="73">
        <v>39.369805579552434</v>
      </c>
      <c r="PO10" s="73">
        <v>41.252104523721741</v>
      </c>
      <c r="PP10" s="738"/>
      <c r="PQ10" s="70">
        <v>33.611651359622194</v>
      </c>
      <c r="PR10" s="70">
        <v>7.7726921426475988</v>
      </c>
      <c r="PS10" s="70">
        <v>12.33124785959197</v>
      </c>
      <c r="PT10" s="70">
        <v>17.494811373931377</v>
      </c>
      <c r="PU10" s="70">
        <v>37.442329571226217</v>
      </c>
      <c r="PV10" s="70">
        <v>16.61590692282288</v>
      </c>
      <c r="PW10" s="70">
        <v>25.06881789438463</v>
      </c>
      <c r="PX10" s="70">
        <v>27.390777786606652</v>
      </c>
      <c r="PY10" s="70">
        <v>17.927791887134859</v>
      </c>
      <c r="PZ10" s="70">
        <v>9.7901691744645944</v>
      </c>
      <c r="QA10" s="70">
        <v>18.943464398593385</v>
      </c>
      <c r="QB10" s="70">
        <v>23.195215508543139</v>
      </c>
      <c r="QC10" s="70">
        <v>16.152989755773792</v>
      </c>
      <c r="QD10" s="70">
        <v>12.029327418333022</v>
      </c>
      <c r="QE10" s="740"/>
      <c r="QF10" s="74">
        <v>113.94481147632297</v>
      </c>
      <c r="QG10" s="74">
        <v>30.652824363112387</v>
      </c>
      <c r="QH10" s="74">
        <v>20.525467871173518</v>
      </c>
      <c r="QI10" s="74">
        <v>50.28554933417653</v>
      </c>
      <c r="QJ10" s="74">
        <v>107.41849599460454</v>
      </c>
      <c r="QK10" s="74">
        <v>47.792618444655027</v>
      </c>
      <c r="QL10" s="74">
        <v>71.967699537459183</v>
      </c>
      <c r="QM10" s="74">
        <v>107.82962862201536</v>
      </c>
      <c r="QN10" s="74">
        <v>70.60727215791718</v>
      </c>
      <c r="QO10" s="74">
        <v>28.209491833184572</v>
      </c>
      <c r="QP10" s="74">
        <v>74.594298990010927</v>
      </c>
      <c r="QQ10" s="74">
        <v>76.910491149624562</v>
      </c>
      <c r="QR10" s="74">
        <v>46.419238982688057</v>
      </c>
      <c r="QS10" s="74">
        <v>42.467923313931621</v>
      </c>
      <c r="QT10" s="742"/>
      <c r="QU10" s="69">
        <v>141.32207098419121</v>
      </c>
      <c r="QV10" s="69">
        <v>27.711542671089521</v>
      </c>
      <c r="QW10" s="69">
        <v>17.404156268384604</v>
      </c>
      <c r="QX10" s="69">
        <v>62.295414841349967</v>
      </c>
      <c r="QY10" s="69">
        <v>133.25408245709366</v>
      </c>
      <c r="QZ10" s="69">
        <v>59.177390957118639</v>
      </c>
      <c r="RA10" s="69">
        <v>69.525752723292797</v>
      </c>
      <c r="RB10" s="69">
        <v>97.500920187034154</v>
      </c>
      <c r="RC10" s="69">
        <v>63.841073722910281</v>
      </c>
      <c r="RD10" s="69">
        <v>34.884913723372321</v>
      </c>
      <c r="RE10" s="69">
        <v>67.447276328714239</v>
      </c>
      <c r="RF10" s="69">
        <v>95.365509302950542</v>
      </c>
      <c r="RG10" s="69">
        <v>57.514165864568547</v>
      </c>
      <c r="RH10" s="69">
        <v>50.908691929688452</v>
      </c>
      <c r="RI10" s="723"/>
      <c r="RJ10" s="75">
        <v>106.23957964111662</v>
      </c>
      <c r="RK10" s="75">
        <v>21.036333719948185</v>
      </c>
      <c r="RL10" s="75">
        <v>26.704969864688259</v>
      </c>
      <c r="RM10" s="75">
        <v>48.277977275903027</v>
      </c>
      <c r="RN10" s="75">
        <v>131.82833453199493</v>
      </c>
      <c r="RO10" s="75">
        <v>45.291909229753692</v>
      </c>
      <c r="RP10" s="75">
        <v>61.365997926296508</v>
      </c>
      <c r="RQ10" s="75">
        <v>73.304187874479368</v>
      </c>
      <c r="RR10" s="75">
        <v>51.32536635903223</v>
      </c>
      <c r="RS10" s="75">
        <v>25.892521142043169</v>
      </c>
      <c r="RT10" s="75">
        <v>51.30367314344835</v>
      </c>
      <c r="RU10" s="75">
        <v>74.316669172261527</v>
      </c>
      <c r="RV10" s="75">
        <v>44.110349665319163</v>
      </c>
      <c r="RW10" s="75">
        <v>43.77557388745349</v>
      </c>
      <c r="RX10" s="719"/>
      <c r="RY10" s="76">
        <v>72.998201113481599</v>
      </c>
      <c r="RZ10" s="76">
        <v>77.689867279241497</v>
      </c>
      <c r="SA10" s="76">
        <v>79.492630734486823</v>
      </c>
      <c r="SB10" s="76">
        <v>52.536018311378683</v>
      </c>
      <c r="SC10" s="76">
        <v>89.383750184011802</v>
      </c>
      <c r="SD10" s="76">
        <v>101.80798770858786</v>
      </c>
      <c r="SE10" s="721"/>
      <c r="SF10" s="76">
        <v>127.23774711534945</v>
      </c>
      <c r="SG10" s="76">
        <v>136.05807950697806</v>
      </c>
      <c r="SH10" s="76">
        <v>139.4472748028395</v>
      </c>
      <c r="SI10" s="76">
        <v>88.768843447396165</v>
      </c>
      <c r="SJ10" s="76">
        <v>158.04257936794647</v>
      </c>
      <c r="SK10" s="76">
        <v>181.40014591414948</v>
      </c>
      <c r="SL10" s="721"/>
      <c r="SM10" s="76">
        <v>107.35472548362611</v>
      </c>
      <c r="SN10" s="76">
        <v>114.61942573998587</v>
      </c>
      <c r="SO10" s="76">
        <v>117.41087246120746</v>
      </c>
      <c r="SP10" s="76">
        <v>75.67053922736909</v>
      </c>
      <c r="SQ10" s="76">
        <v>132.72654400771665</v>
      </c>
      <c r="SR10" s="76">
        <v>151.96456272877853</v>
      </c>
      <c r="SS10" s="721"/>
      <c r="ST10" s="76">
        <v>54.467286239320572</v>
      </c>
      <c r="SU10" s="76">
        <v>57.706241439238866</v>
      </c>
      <c r="SV10" s="76">
        <v>58.950803575863908</v>
      </c>
      <c r="SW10" s="76">
        <v>40.340941557715354</v>
      </c>
      <c r="SX10" s="76">
        <v>65.779271681258791</v>
      </c>
      <c r="SY10" s="76">
        <v>74.356512114291164</v>
      </c>
      <c r="SZ10" s="721"/>
      <c r="TA10" s="76">
        <v>94.962180984784766</v>
      </c>
      <c r="TB10" s="76">
        <v>101.28357172444652</v>
      </c>
      <c r="TC10" s="76">
        <v>103.7125536274977</v>
      </c>
      <c r="TD10" s="76">
        <v>67.392134798958651</v>
      </c>
      <c r="TE10" s="76">
        <v>117.03951012526204</v>
      </c>
      <c r="TF10" s="76">
        <v>133.77950339426141</v>
      </c>
      <c r="TG10" s="721"/>
      <c r="TH10" s="76">
        <v>39.008387226606452</v>
      </c>
      <c r="TI10" s="76">
        <v>41.070624718734372</v>
      </c>
      <c r="TJ10" s="76">
        <v>41.863035400887568</v>
      </c>
      <c r="TK10" s="76">
        <v>30.01416661192701</v>
      </c>
      <c r="TL10" s="76">
        <v>46.210709904412781</v>
      </c>
      <c r="TM10" s="76">
        <v>51.671824896198132</v>
      </c>
      <c r="TN10" s="721"/>
      <c r="TO10" s="76">
        <v>90.729940502188953</v>
      </c>
      <c r="TP10" s="76">
        <v>96.729176842924701</v>
      </c>
      <c r="TQ10" s="76">
        <v>99.034371554643243</v>
      </c>
      <c r="TR10" s="76">
        <v>64.564935077666846</v>
      </c>
      <c r="TS10" s="76">
        <v>111.68215192853459</v>
      </c>
      <c r="TT10" s="76">
        <v>127.56903190463733</v>
      </c>
      <c r="TU10" s="721"/>
      <c r="TV10" s="76">
        <v>113.20219552476973</v>
      </c>
      <c r="TW10" s="76">
        <v>120.99476203844758</v>
      </c>
      <c r="TX10" s="76">
        <v>123.98904032618088</v>
      </c>
      <c r="TY10" s="76">
        <v>79.215779000908697</v>
      </c>
      <c r="TZ10" s="76">
        <v>140.41757626244828</v>
      </c>
      <c r="UA10" s="76">
        <v>161.05346421171592</v>
      </c>
      <c r="UB10" s="721"/>
      <c r="UC10" s="76">
        <v>125.82670879633415</v>
      </c>
      <c r="UD10" s="76">
        <v>134.49748007005371</v>
      </c>
      <c r="UE10" s="76">
        <v>137.82920680183446</v>
      </c>
      <c r="UF10" s="76">
        <v>88.01009939370465</v>
      </c>
      <c r="UG10" s="76">
        <v>128.0500124345651</v>
      </c>
      <c r="UH10" s="76">
        <v>179.07070808893539</v>
      </c>
      <c r="UI10" s="721"/>
      <c r="UJ10" s="76">
        <v>35.187694191208735</v>
      </c>
      <c r="UK10" s="76">
        <v>38.086170686108353</v>
      </c>
      <c r="UL10" s="76">
        <v>34.294889634575043</v>
      </c>
      <c r="UM10" s="76">
        <v>23.910589259909532</v>
      </c>
      <c r="UN10" s="76">
        <v>33.845301561648391</v>
      </c>
      <c r="UO10" s="76">
        <v>28.600154577395259</v>
      </c>
      <c r="UP10" s="721"/>
      <c r="UQ10" s="76">
        <v>24.459409427459697</v>
      </c>
      <c r="UR10" s="76">
        <v>20.581783069987523</v>
      </c>
      <c r="US10" s="76">
        <v>34.066274696276203</v>
      </c>
      <c r="UT10" s="76">
        <v>26.601083830563361</v>
      </c>
      <c r="UU10" s="76">
        <v>26.42653368004536</v>
      </c>
      <c r="UV10" s="76">
        <v>34.636712878524392</v>
      </c>
      <c r="UW10" s="76">
        <v>23.52032598110835</v>
      </c>
      <c r="UX10" s="76">
        <v>20.31712632400048</v>
      </c>
      <c r="UY10" s="76">
        <v>21.096163538502189</v>
      </c>
      <c r="UZ10" s="76">
        <v>20.643638141778986</v>
      </c>
      <c r="VA10" s="76">
        <v>21.657785080879798</v>
      </c>
      <c r="VB10" s="76">
        <v>26.252351763986201</v>
      </c>
      <c r="VC10" s="76">
        <v>31.687700468699113</v>
      </c>
      <c r="VD10" s="76">
        <v>22.089942654882464</v>
      </c>
      <c r="VE10" s="76">
        <v>33.65170964280474</v>
      </c>
      <c r="VF10" s="718"/>
      <c r="VG10" s="76">
        <v>39.332872192152919</v>
      </c>
      <c r="VH10" s="76">
        <v>33.078467362775271</v>
      </c>
      <c r="VI10" s="76">
        <v>54.789764096716475</v>
      </c>
      <c r="VJ10" s="76">
        <v>42.777990735183785</v>
      </c>
      <c r="VK10" s="76">
        <v>42.485933134102737</v>
      </c>
      <c r="VL10" s="76">
        <v>55.710871820815257</v>
      </c>
      <c r="VM10" s="76">
        <v>37.813501575665263</v>
      </c>
      <c r="VN10" s="76">
        <v>32.652747652390822</v>
      </c>
      <c r="VO10" s="76">
        <v>33.90628196807986</v>
      </c>
      <c r="VP10" s="76">
        <v>33.178115114243589</v>
      </c>
      <c r="VQ10" s="76">
        <v>34.810056225795798</v>
      </c>
      <c r="VR10" s="76">
        <v>42.205521452509338</v>
      </c>
      <c r="VS10" s="76">
        <v>50.956758158953264</v>
      </c>
      <c r="VT10" s="76">
        <v>35.505428921694538</v>
      </c>
      <c r="VU10" s="76">
        <v>54.119302892040018</v>
      </c>
      <c r="VV10" s="718"/>
      <c r="VW10" s="76">
        <v>41.916849436897152</v>
      </c>
      <c r="VX10" s="76">
        <v>35.237807278728496</v>
      </c>
      <c r="VY10" s="76">
        <v>58.395177243385177</v>
      </c>
      <c r="VZ10" s="76">
        <v>45.589111891238744</v>
      </c>
      <c r="WA10" s="76">
        <v>45.269571313301057</v>
      </c>
      <c r="WB10" s="76">
        <v>59.379566015575605</v>
      </c>
      <c r="WC10" s="76">
        <v>40.290917383710266</v>
      </c>
      <c r="WD10" s="76">
        <v>34.784026078581661</v>
      </c>
      <c r="WE10" s="76">
        <v>36.120476623670662</v>
      </c>
      <c r="WF10" s="76">
        <v>35.34413233560123</v>
      </c>
      <c r="WG10" s="76">
        <v>37.084089863316663</v>
      </c>
      <c r="WH10" s="76">
        <v>44.970510283227334</v>
      </c>
      <c r="WI10" s="76">
        <v>54.304485365302071</v>
      </c>
      <c r="WJ10" s="76">
        <v>37.825455712046391</v>
      </c>
      <c r="WK10" s="76">
        <v>57.677893122914043</v>
      </c>
      <c r="WL10" s="718"/>
      <c r="WM10" s="76">
        <v>23.997711834361365</v>
      </c>
      <c r="WN10" s="76">
        <v>20.186893807325927</v>
      </c>
      <c r="WO10" s="76">
        <v>33.426020219942195</v>
      </c>
      <c r="WP10" s="76">
        <v>26.099338942760049</v>
      </c>
      <c r="WQ10" s="76">
        <v>25.924231520604302</v>
      </c>
      <c r="WR10" s="76">
        <v>33.986976365507132</v>
      </c>
      <c r="WS10" s="76">
        <v>23.073222196896463</v>
      </c>
      <c r="WT10" s="76">
        <v>19.927189193860297</v>
      </c>
      <c r="WU10" s="76">
        <v>20.691783658985788</v>
      </c>
      <c r="WV10" s="76">
        <v>20.247642094214974</v>
      </c>
      <c r="WW10" s="76">
        <v>21.243020102735208</v>
      </c>
      <c r="WX10" s="76">
        <v>25.753231762148761</v>
      </c>
      <c r="WY10" s="76">
        <v>31.089615699069341</v>
      </c>
      <c r="WZ10" s="76">
        <v>21.667164442083944</v>
      </c>
      <c r="XA10" s="76">
        <v>33.017991161471549</v>
      </c>
      <c r="XB10" s="718"/>
      <c r="XC10" s="76">
        <v>36.537433733849639</v>
      </c>
      <c r="XD10" s="76">
        <v>30.722582365983442</v>
      </c>
      <c r="XE10" s="76">
        <v>50.897943670022343</v>
      </c>
      <c r="XF10" s="76">
        <v>39.737997382896069</v>
      </c>
      <c r="XG10" s="76">
        <v>39.463707665275592</v>
      </c>
      <c r="XH10" s="76">
        <v>51.75458462631191</v>
      </c>
      <c r="XI10" s="76">
        <v>35.12361618209934</v>
      </c>
      <c r="XJ10" s="76">
        <v>30.327085319261741</v>
      </c>
      <c r="XK10" s="76">
        <v>31.491732938317568</v>
      </c>
      <c r="XL10" s="76">
        <v>30.815195196554679</v>
      </c>
      <c r="XM10" s="76">
        <v>32.331442473246817</v>
      </c>
      <c r="XN10" s="76">
        <v>39.203143179213527</v>
      </c>
      <c r="XO10" s="76">
        <v>47.335237329392811</v>
      </c>
      <c r="XP10" s="76">
        <v>32.977506020336278</v>
      </c>
      <c r="XQ10" s="76">
        <v>50.274132533873988</v>
      </c>
      <c r="XR10" s="718"/>
      <c r="XS10" s="76">
        <v>10.659767699589569</v>
      </c>
      <c r="XT10" s="76">
        <v>8.960660570911001</v>
      </c>
      <c r="XU10" s="76">
        <v>14.850580852939737</v>
      </c>
      <c r="XV10" s="76">
        <v>11.593685698185979</v>
      </c>
      <c r="XW10" s="76">
        <v>11.512076182994747</v>
      </c>
      <c r="XX10" s="76">
        <v>15.101034394035414</v>
      </c>
      <c r="XY10" s="76">
        <v>10.245998090964486</v>
      </c>
      <c r="XZ10" s="76">
        <v>8.8452566908090144</v>
      </c>
      <c r="YA10" s="76">
        <v>9.1851497442810341</v>
      </c>
      <c r="YB10" s="76">
        <v>8.9877053182556477</v>
      </c>
      <c r="YC10" s="76">
        <v>9.4302233053443008</v>
      </c>
      <c r="YD10" s="76">
        <v>11.436013181621297</v>
      </c>
      <c r="YE10" s="76">
        <v>13.810040912989209</v>
      </c>
      <c r="YF10" s="76">
        <v>9.6187712005195358</v>
      </c>
      <c r="YG10" s="76">
        <v>14.668053678106325</v>
      </c>
      <c r="YH10" s="718"/>
      <c r="YI10" s="76">
        <v>38.63748272838847</v>
      </c>
      <c r="YJ10" s="76">
        <v>32.461962487162921</v>
      </c>
      <c r="YK10" s="76">
        <v>53.834913679783384</v>
      </c>
      <c r="YL10" s="76">
        <v>42.023574279692788</v>
      </c>
      <c r="YM10" s="76">
        <v>41.717564049744425</v>
      </c>
      <c r="YN10" s="76">
        <v>54.746116383803184</v>
      </c>
      <c r="YO10" s="76">
        <v>37.129429384832392</v>
      </c>
      <c r="YP10" s="76">
        <v>32.043553225866049</v>
      </c>
      <c r="YQ10" s="76">
        <v>33.27622778962035</v>
      </c>
      <c r="YR10" s="76">
        <v>32.560150207283449</v>
      </c>
      <c r="YS10" s="76">
        <v>34.16509613235403</v>
      </c>
      <c r="YT10" s="76">
        <v>41.441585332073366</v>
      </c>
      <c r="YU10" s="76">
        <v>50.0561338477116</v>
      </c>
      <c r="YV10" s="76">
        <v>34.848890528067066</v>
      </c>
      <c r="YW10" s="76">
        <v>53.169907460364527</v>
      </c>
      <c r="YX10" s="718"/>
      <c r="YY10" s="76">
        <v>37.599028095619857</v>
      </c>
      <c r="YZ10" s="76">
        <v>31.626285010152941</v>
      </c>
      <c r="ZA10" s="76">
        <v>52.371963021091716</v>
      </c>
      <c r="ZB10" s="76">
        <v>40.891927554579581</v>
      </c>
      <c r="ZC10" s="76">
        <v>40.616339013933342</v>
      </c>
      <c r="ZD10" s="76">
        <v>53.251267399150315</v>
      </c>
      <c r="ZE10" s="76">
        <v>36.149556471029882</v>
      </c>
      <c r="ZF10" s="76">
        <v>31.219372216190596</v>
      </c>
      <c r="ZG10" s="76">
        <v>32.417404225839391</v>
      </c>
      <c r="ZH10" s="76">
        <v>31.721483424394872</v>
      </c>
      <c r="ZI10" s="76">
        <v>33.281137265534376</v>
      </c>
      <c r="ZJ10" s="76">
        <v>40.348386895041649</v>
      </c>
      <c r="ZK10" s="76">
        <v>48.710467144324078</v>
      </c>
      <c r="ZL10" s="76">
        <v>33.945722459028758</v>
      </c>
      <c r="ZM10" s="76">
        <v>51.732259855693762</v>
      </c>
      <c r="ZN10" s="718"/>
      <c r="ZO10" s="76">
        <v>45.120061417532639</v>
      </c>
      <c r="ZP10" s="76">
        <v>37.927768889179134</v>
      </c>
      <c r="ZQ10" s="76">
        <v>62.858875970205325</v>
      </c>
      <c r="ZR10" s="76">
        <v>49.073120889034406</v>
      </c>
      <c r="ZS10" s="76">
        <v>48.727442621390281</v>
      </c>
      <c r="ZT10" s="76">
        <v>63.919063687763696</v>
      </c>
      <c r="ZU10" s="76">
        <v>43.368480690434353</v>
      </c>
      <c r="ZV10" s="76">
        <v>37.439291094414862</v>
      </c>
      <c r="ZW10" s="76">
        <v>38.877987941530492</v>
      </c>
      <c r="ZX10" s="76">
        <v>38.042246249685064</v>
      </c>
      <c r="ZY10" s="76">
        <v>39.915335249029525</v>
      </c>
      <c r="ZZ10" s="76">
        <v>48.405480699490163</v>
      </c>
      <c r="AAA10" s="76">
        <v>58.454363068884689</v>
      </c>
      <c r="AAB10" s="76">
        <v>40.713419322552433</v>
      </c>
      <c r="AAC10" s="76">
        <v>62.086202890563307</v>
      </c>
      <c r="AAD10" s="718"/>
      <c r="AAE10" s="76">
        <v>23.660067995158396</v>
      </c>
      <c r="AAF10" s="76">
        <v>21.928350160027481</v>
      </c>
      <c r="AAG10" s="76">
        <v>26.986605710013546</v>
      </c>
      <c r="AAH10" s="76">
        <v>25.211312375722937</v>
      </c>
      <c r="AAI10" s="76">
        <v>26.483006466625898</v>
      </c>
      <c r="AAJ10" s="76">
        <v>24.770094807126601</v>
      </c>
      <c r="AAK10" s="76">
        <v>23.36606521315419</v>
      </c>
      <c r="AAL10" s="76">
        <v>21.644777590581732</v>
      </c>
      <c r="AAM10" s="76">
        <v>21.982373218411301</v>
      </c>
      <c r="AAN10" s="76">
        <v>21.975892128689917</v>
      </c>
      <c r="AAO10" s="76">
        <v>15.318380077731828</v>
      </c>
      <c r="AAP10" s="76">
        <v>25.995085301426421</v>
      </c>
      <c r="AAQ10" s="76">
        <v>25.143274465257317</v>
      </c>
      <c r="AAR10" s="76">
        <v>16.764422382667682</v>
      </c>
      <c r="AAS10" s="76">
        <v>30.411138082219153</v>
      </c>
      <c r="AAT10" s="718"/>
    </row>
    <row r="11" spans="1:722" ht="14.5" customHeight="1" x14ac:dyDescent="0.2">
      <c r="A11" s="23">
        <v>2028</v>
      </c>
      <c r="B11" s="65">
        <v>12.714931489496383</v>
      </c>
      <c r="C11" s="65">
        <v>20.044259791912577</v>
      </c>
      <c r="D11" s="65">
        <v>13.474539026083074</v>
      </c>
      <c r="E11" s="65">
        <v>12.856234942953636</v>
      </c>
      <c r="F11" s="65">
        <v>27.297717230608864</v>
      </c>
      <c r="G11" s="65">
        <v>8.95071854307254</v>
      </c>
      <c r="H11" s="65">
        <v>41.702862390732193</v>
      </c>
      <c r="I11" s="65">
        <v>11.294498910939391</v>
      </c>
      <c r="J11" s="65">
        <v>9.01900257229582</v>
      </c>
      <c r="K11" s="65">
        <v>19.614503261346247</v>
      </c>
      <c r="L11" s="65">
        <v>17.377600887375756</v>
      </c>
      <c r="M11" s="65">
        <v>11.190802130633109</v>
      </c>
      <c r="N11" s="65">
        <v>20.423335695751941</v>
      </c>
      <c r="O11" s="65">
        <v>12.770359193082534</v>
      </c>
      <c r="P11" s="65">
        <v>13.225756623329717</v>
      </c>
      <c r="Q11" s="65">
        <v>14.770253843856622</v>
      </c>
      <c r="R11" s="65">
        <v>14.651141691454228</v>
      </c>
      <c r="S11" s="65">
        <v>8.8933360842619908</v>
      </c>
      <c r="T11" s="65">
        <v>14.212439524697769</v>
      </c>
      <c r="U11" s="65">
        <v>39.548333831079788</v>
      </c>
      <c r="V11" s="65">
        <v>5.7992892462345109</v>
      </c>
      <c r="W11" s="65">
        <v>13.319190528184755</v>
      </c>
      <c r="X11" s="65">
        <v>12.257209480079021</v>
      </c>
      <c r="Y11" s="65">
        <v>12.754661864536143</v>
      </c>
      <c r="Z11" s="65">
        <v>7.8835385662443604</v>
      </c>
      <c r="AA11" s="65">
        <v>2.1216283078607412</v>
      </c>
      <c r="AB11" s="65">
        <v>14.966249728541174</v>
      </c>
      <c r="AC11" s="65">
        <v>10.687432170847798</v>
      </c>
      <c r="AD11" s="65">
        <v>12.40671834794531</v>
      </c>
      <c r="AE11" s="65">
        <v>2.4567407277607756</v>
      </c>
      <c r="AF11" s="744"/>
      <c r="AG11" s="65">
        <v>10.005938713384898</v>
      </c>
      <c r="AH11" s="65">
        <v>19.554706624875898</v>
      </c>
      <c r="AI11" s="65">
        <v>13.716380273518755</v>
      </c>
      <c r="AJ11" s="65">
        <v>12.542239285452229</v>
      </c>
      <c r="AK11" s="65">
        <v>25.560486707770799</v>
      </c>
      <c r="AL11" s="65">
        <v>8.6195737999570525</v>
      </c>
      <c r="AM11" s="65">
        <v>40.684327978894494</v>
      </c>
      <c r="AN11" s="65">
        <v>11.018646483893237</v>
      </c>
      <c r="AO11" s="65">
        <v>8.6634088996928735</v>
      </c>
      <c r="AP11" s="65">
        <v>15.901176322479975</v>
      </c>
      <c r="AQ11" s="65">
        <v>14.759911355627203</v>
      </c>
      <c r="AR11" s="65">
        <v>11.867777941131983</v>
      </c>
      <c r="AS11" s="65">
        <v>19.924524126998339</v>
      </c>
      <c r="AT11" s="65">
        <v>12.458460931332207</v>
      </c>
      <c r="AU11" s="65">
        <v>12.902735912731075</v>
      </c>
      <c r="AV11" s="65">
        <v>14.409510936796858</v>
      </c>
      <c r="AW11" s="65">
        <v>14.293307933050812</v>
      </c>
      <c r="AX11" s="65">
        <v>8.6761287196214329</v>
      </c>
      <c r="AY11" s="65">
        <v>13.865320456552364</v>
      </c>
      <c r="AZ11" s="65">
        <v>33.016510234440375</v>
      </c>
      <c r="BA11" s="65">
        <v>5.6576496722851957</v>
      </c>
      <c r="BB11" s="65">
        <v>12.993887824411747</v>
      </c>
      <c r="BC11" s="65">
        <v>9.9909592201170021</v>
      </c>
      <c r="BD11" s="65">
        <v>12.44314698820307</v>
      </c>
      <c r="BE11" s="65">
        <v>7.6909941015134686</v>
      </c>
      <c r="BF11" s="65">
        <v>2.0310628350550517</v>
      </c>
      <c r="BG11" s="65">
        <v>12.900965430635386</v>
      </c>
      <c r="BH11" s="65">
        <v>10.833111517073633</v>
      </c>
      <c r="BI11" s="65">
        <v>10.993586147666615</v>
      </c>
      <c r="BJ11" s="65">
        <v>2.1466823125291099</v>
      </c>
      <c r="BK11" s="745"/>
      <c r="BL11" s="56">
        <v>17.661218072879386</v>
      </c>
      <c r="BM11" s="56">
        <v>26.201287785532916</v>
      </c>
      <c r="BN11" s="56">
        <v>26.365754304536743</v>
      </c>
      <c r="BO11" s="56">
        <v>59.456184986639386</v>
      </c>
      <c r="BP11" s="56">
        <v>54.552012679446214</v>
      </c>
      <c r="BQ11" s="56">
        <v>14.872517754246475</v>
      </c>
      <c r="BR11" s="56">
        <v>89.001278626708697</v>
      </c>
      <c r="BS11" s="56">
        <v>23.097178012851867</v>
      </c>
      <c r="BT11" s="56">
        <v>11.378135456229995</v>
      </c>
      <c r="BU11" s="56">
        <v>26.763542747855553</v>
      </c>
      <c r="BV11" s="56">
        <v>34.622804678741083</v>
      </c>
      <c r="BW11" s="56">
        <v>25.704225329348535</v>
      </c>
      <c r="BX11" s="56">
        <v>45.59246848541828</v>
      </c>
      <c r="BY11" s="56">
        <v>21.529229015511195</v>
      </c>
      <c r="BZ11" s="56">
        <v>21.575160143247885</v>
      </c>
      <c r="CA11" s="56">
        <v>26.01476505550696</v>
      </c>
      <c r="CB11" s="56">
        <v>20.30187842305596</v>
      </c>
      <c r="CC11" s="56">
        <v>29.05531932140407</v>
      </c>
      <c r="CD11" s="56">
        <v>26.778273508177723</v>
      </c>
      <c r="CE11" s="56">
        <v>69.903637504487818</v>
      </c>
      <c r="CF11" s="56">
        <v>14.13119080711285</v>
      </c>
      <c r="CG11" s="56">
        <v>29.660813723285496</v>
      </c>
      <c r="CH11" s="56">
        <v>20.381747819052595</v>
      </c>
      <c r="CI11" s="56">
        <v>21.145272944039856</v>
      </c>
      <c r="CJ11" s="56">
        <v>11.350137033929579</v>
      </c>
      <c r="CK11" s="56">
        <v>6.7943565812266229</v>
      </c>
      <c r="CL11" s="56">
        <v>24.318324812520764</v>
      </c>
      <c r="CM11" s="56">
        <v>27.156250566127095</v>
      </c>
      <c r="CN11" s="56">
        <v>11.379886652485281</v>
      </c>
      <c r="CO11" s="56">
        <v>3.2381162930550262</v>
      </c>
      <c r="CP11" s="749"/>
      <c r="CQ11" s="66">
        <v>22.238132415967677</v>
      </c>
      <c r="CR11" s="66">
        <v>32.459786905278392</v>
      </c>
      <c r="CS11" s="66">
        <v>32.997905078767126</v>
      </c>
      <c r="CT11" s="66">
        <v>84.005490654432805</v>
      </c>
      <c r="CU11" s="66">
        <v>58.828626941304641</v>
      </c>
      <c r="CV11" s="66">
        <v>21.478647546819605</v>
      </c>
      <c r="CW11" s="66">
        <v>110.01975618678631</v>
      </c>
      <c r="CX11" s="66">
        <v>29.025214241902329</v>
      </c>
      <c r="CY11" s="66">
        <v>19.771297800587462</v>
      </c>
      <c r="CZ11" s="66">
        <v>35.406171661629948</v>
      </c>
      <c r="DA11" s="66">
        <v>36.067824654977251</v>
      </c>
      <c r="DB11" s="66">
        <v>31.726414305625603</v>
      </c>
      <c r="DC11" s="66">
        <v>48.815970171720259</v>
      </c>
      <c r="DD11" s="66">
        <v>27.131592250081823</v>
      </c>
      <c r="DE11" s="66">
        <v>26.564328984569244</v>
      </c>
      <c r="DF11" s="66">
        <v>32.059048915712047</v>
      </c>
      <c r="DG11" s="66">
        <v>26.155670227273255</v>
      </c>
      <c r="DH11" s="66">
        <v>37.903143625212401</v>
      </c>
      <c r="DI11" s="66">
        <v>38.850333935740878</v>
      </c>
      <c r="DJ11" s="66">
        <v>86.903935903857018</v>
      </c>
      <c r="DK11" s="66">
        <v>17.474983210918978</v>
      </c>
      <c r="DL11" s="66">
        <v>36.569734895191722</v>
      </c>
      <c r="DM11" s="66">
        <v>24.84604610231472</v>
      </c>
      <c r="DN11" s="66">
        <v>25.862636488563108</v>
      </c>
      <c r="DO11" s="66">
        <v>13.19546060176882</v>
      </c>
      <c r="DP11" s="66">
        <v>7.8041655959468281</v>
      </c>
      <c r="DQ11" s="66">
        <v>28.885752229722982</v>
      </c>
      <c r="DR11" s="66">
        <v>33.188001733011042</v>
      </c>
      <c r="DS11" s="66">
        <v>12.398775775589915</v>
      </c>
      <c r="DT11" s="66">
        <v>5.6171314736966718</v>
      </c>
      <c r="DU11" s="750"/>
      <c r="DV11" s="56">
        <v>18.477256831621183</v>
      </c>
      <c r="DW11" s="56">
        <v>27.180712986284195</v>
      </c>
      <c r="DX11" s="56">
        <v>32.886414653203261</v>
      </c>
      <c r="DY11" s="56">
        <v>73.711352066209386</v>
      </c>
      <c r="DZ11" s="56">
        <v>44.058800310212696</v>
      </c>
      <c r="EA11" s="56">
        <v>19.530400108171733</v>
      </c>
      <c r="EB11" s="56">
        <v>101.59518982069658</v>
      </c>
      <c r="EC11" s="56">
        <v>27.850087070972059</v>
      </c>
      <c r="ED11" s="56">
        <v>9.9725156818106822</v>
      </c>
      <c r="EE11" s="56">
        <v>36.380494783395292</v>
      </c>
      <c r="EF11" s="56">
        <v>39.069329079848814</v>
      </c>
      <c r="EG11" s="56">
        <v>28.912354239262914</v>
      </c>
      <c r="EH11" s="56">
        <v>50.829771695600023</v>
      </c>
      <c r="EI11" s="56">
        <v>24.787031177151569</v>
      </c>
      <c r="EJ11" s="56">
        <v>23.791486105215462</v>
      </c>
      <c r="EK11" s="56">
        <v>28.910219439336949</v>
      </c>
      <c r="EL11" s="56">
        <v>21.093092439498356</v>
      </c>
      <c r="EM11" s="56">
        <v>41.53286150046182</v>
      </c>
      <c r="EN11" s="56">
        <v>36.635625259119777</v>
      </c>
      <c r="EO11" s="56">
        <v>83.254169252630206</v>
      </c>
      <c r="EP11" s="56">
        <v>15.805890574109672</v>
      </c>
      <c r="EQ11" s="56">
        <v>33.089855887519064</v>
      </c>
      <c r="ER11" s="56">
        <v>20.6997791817113</v>
      </c>
      <c r="ES11" s="56">
        <v>22.09537687269945</v>
      </c>
      <c r="ET11" s="56">
        <v>12.01185940562055</v>
      </c>
      <c r="EU11" s="56">
        <v>4.7747048766401505</v>
      </c>
      <c r="EV11" s="56">
        <v>24.471689132217776</v>
      </c>
      <c r="EW11" s="56">
        <v>28.213538757131012</v>
      </c>
      <c r="EX11" s="56">
        <v>9.8870219825938825</v>
      </c>
      <c r="EY11" s="56">
        <v>1.9288614043059362</v>
      </c>
      <c r="EZ11" s="725"/>
      <c r="FA11" s="56">
        <v>15.17583324736243</v>
      </c>
      <c r="FB11" s="56">
        <v>22.140152543328089</v>
      </c>
      <c r="FC11" s="56">
        <v>25.651275750850616</v>
      </c>
      <c r="FD11" s="56">
        <v>50.548667224215635</v>
      </c>
      <c r="FE11" s="56">
        <v>37.249801716175021</v>
      </c>
      <c r="FF11" s="56">
        <v>13.628742175690325</v>
      </c>
      <c r="FG11" s="56">
        <v>83.446335659524408</v>
      </c>
      <c r="FH11" s="56">
        <v>19.179704361635807</v>
      </c>
      <c r="FI11" s="56">
        <v>8.4521321386349193</v>
      </c>
      <c r="FJ11" s="56">
        <v>23.397796017954434</v>
      </c>
      <c r="FK11" s="56">
        <v>22.294664177411871</v>
      </c>
      <c r="FL11" s="56">
        <v>23.939810049498313</v>
      </c>
      <c r="FM11" s="56">
        <v>39.742901582315085</v>
      </c>
      <c r="FN11" s="56">
        <v>19.582802553477233</v>
      </c>
      <c r="FO11" s="56">
        <v>19.930845302014738</v>
      </c>
      <c r="FP11" s="56">
        <v>24.111225227678208</v>
      </c>
      <c r="FQ11" s="56">
        <v>18.518527031445618</v>
      </c>
      <c r="FR11" s="56">
        <v>25.219615255484065</v>
      </c>
      <c r="FS11" s="56">
        <v>26.334197676786435</v>
      </c>
      <c r="FT11" s="56">
        <v>66.70814245284221</v>
      </c>
      <c r="FU11" s="56">
        <v>12.677123254374816</v>
      </c>
      <c r="FV11" s="56">
        <v>27.534395857408285</v>
      </c>
      <c r="FW11" s="56">
        <v>18.224760492697381</v>
      </c>
      <c r="FX11" s="56">
        <v>19.119598421567407</v>
      </c>
      <c r="FY11" s="56">
        <v>11.063363986700345</v>
      </c>
      <c r="FZ11" s="56">
        <v>1.9114436846523155</v>
      </c>
      <c r="GA11" s="56">
        <v>18.479436848006532</v>
      </c>
      <c r="GB11" s="56">
        <v>24.503838190605514</v>
      </c>
      <c r="GC11" s="56">
        <v>8.6840866750776868</v>
      </c>
      <c r="GD11" s="56">
        <v>2.6689516580398029</v>
      </c>
      <c r="GE11" s="746"/>
      <c r="GF11" s="67">
        <v>18.759375861834478</v>
      </c>
      <c r="GG11" s="67">
        <v>27.46474809917731</v>
      </c>
      <c r="GH11" s="67">
        <v>31.179762633392887</v>
      </c>
      <c r="GI11" s="67">
        <v>65.343346503360252</v>
      </c>
      <c r="GJ11" s="67">
        <v>53.027196634702108</v>
      </c>
      <c r="GK11" s="67">
        <v>16.622128246444362</v>
      </c>
      <c r="GL11" s="67">
        <v>84.737658414741205</v>
      </c>
      <c r="GM11" s="67">
        <v>13.819170577349155</v>
      </c>
      <c r="GN11" s="67">
        <v>10.874664893845761</v>
      </c>
      <c r="GO11" s="67">
        <v>29.918862547087887</v>
      </c>
      <c r="GP11" s="67">
        <v>41.28533799801906</v>
      </c>
      <c r="GQ11" s="67">
        <v>28.693911663633461</v>
      </c>
      <c r="GR11" s="67">
        <v>50.180857386180925</v>
      </c>
      <c r="GS11" s="67">
        <v>32.471158204882485</v>
      </c>
      <c r="GT11" s="67">
        <v>23.826537211896881</v>
      </c>
      <c r="GU11" s="67">
        <v>28.850679241049512</v>
      </c>
      <c r="GV11" s="67">
        <v>21.608729402665396</v>
      </c>
      <c r="GW11" s="67">
        <v>47.037988779890888</v>
      </c>
      <c r="GX11" s="67">
        <v>46.727544165860607</v>
      </c>
      <c r="GY11" s="67">
        <v>80.542512426159092</v>
      </c>
      <c r="GZ11" s="67">
        <v>16.675695491308094</v>
      </c>
      <c r="HA11" s="67">
        <v>32.963414924199533</v>
      </c>
      <c r="HB11" s="67">
        <v>21.547712198048259</v>
      </c>
      <c r="HC11" s="67">
        <v>22.690719160128687</v>
      </c>
      <c r="HD11" s="67">
        <v>14.71988689934588</v>
      </c>
      <c r="HE11" s="67">
        <v>4.4528794251049479</v>
      </c>
      <c r="HF11" s="67">
        <v>28.380492634983561</v>
      </c>
      <c r="HG11" s="67">
        <v>29.053623355376978</v>
      </c>
      <c r="HH11" s="67">
        <v>12.732268759244365</v>
      </c>
      <c r="HI11" s="67">
        <v>3.2234083033048839</v>
      </c>
      <c r="HJ11" s="747"/>
      <c r="HK11" s="67">
        <v>13.20020531409866</v>
      </c>
      <c r="HL11" s="67">
        <v>17.559680560990863</v>
      </c>
      <c r="HM11" s="67">
        <v>19.635227770485116</v>
      </c>
      <c r="HN11" s="67">
        <v>54.136999218846086</v>
      </c>
      <c r="HO11" s="67">
        <v>25.807243301545874</v>
      </c>
      <c r="HP11" s="67">
        <v>17.433814417504589</v>
      </c>
      <c r="HQ11" s="67">
        <v>74.044974732061547</v>
      </c>
      <c r="HR11" s="67">
        <v>19.830950709967603</v>
      </c>
      <c r="HS11" s="67">
        <v>10.280094894527286</v>
      </c>
      <c r="HT11" s="67">
        <v>18.750102565011471</v>
      </c>
      <c r="HU11" s="67">
        <v>18.626166107763982</v>
      </c>
      <c r="HV11" s="67">
        <v>21.651075568082675</v>
      </c>
      <c r="HW11" s="67">
        <v>36.916711877184106</v>
      </c>
      <c r="HX11" s="67">
        <v>14.941088262283612</v>
      </c>
      <c r="HY11" s="67">
        <v>16.812011148764309</v>
      </c>
      <c r="HZ11" s="67">
        <v>20.719209803188583</v>
      </c>
      <c r="IA11" s="67">
        <v>14.641022541200151</v>
      </c>
      <c r="IB11" s="67">
        <v>23.436576819059578</v>
      </c>
      <c r="IC11" s="67">
        <v>20.722931721705262</v>
      </c>
      <c r="ID11" s="67">
        <v>54.35207608999557</v>
      </c>
      <c r="IE11" s="67">
        <v>10.276926633150556</v>
      </c>
      <c r="IF11" s="67">
        <v>25.151508146285533</v>
      </c>
      <c r="IG11" s="67">
        <v>17.297163692065325</v>
      </c>
      <c r="IH11" s="67">
        <v>17.05863782982814</v>
      </c>
      <c r="II11" s="67">
        <v>6.7984990397808396</v>
      </c>
      <c r="IJ11" s="67">
        <v>6.8562892888172389</v>
      </c>
      <c r="IK11" s="67">
        <v>13.698995239934419</v>
      </c>
      <c r="IL11" s="67">
        <v>24.716587356617275</v>
      </c>
      <c r="IM11" s="67">
        <v>8.0741842398992922</v>
      </c>
      <c r="IN11" s="67">
        <v>3.4018842418507038</v>
      </c>
      <c r="IO11" s="743"/>
      <c r="IP11" s="67">
        <v>5.10767653587944</v>
      </c>
      <c r="IQ11" s="67">
        <v>7.4361435748409628</v>
      </c>
      <c r="IR11" s="67">
        <v>7.2682802884638305</v>
      </c>
      <c r="IS11" s="67">
        <v>16.99616344613392</v>
      </c>
      <c r="IT11" s="67">
        <v>10.621984924955177</v>
      </c>
      <c r="IU11" s="67">
        <v>6.5244886995292699</v>
      </c>
      <c r="IV11" s="67">
        <v>26.218268563375236</v>
      </c>
      <c r="IW11" s="67">
        <v>7.342336717465054</v>
      </c>
      <c r="IX11" s="67">
        <v>3.9149238133734454</v>
      </c>
      <c r="IY11" s="67">
        <v>7.6313395336682222</v>
      </c>
      <c r="IZ11" s="67">
        <v>7.3248488703054946</v>
      </c>
      <c r="JA11" s="67">
        <v>7.6458670498448029</v>
      </c>
      <c r="JB11" s="67">
        <v>13.016183505161617</v>
      </c>
      <c r="JC11" s="67">
        <v>5.7503771005781212</v>
      </c>
      <c r="JD11" s="67">
        <v>6.5017667176901286</v>
      </c>
      <c r="JE11" s="67">
        <v>7.8006624873594053</v>
      </c>
      <c r="JF11" s="67">
        <v>5.9716045882110906</v>
      </c>
      <c r="JG11" s="67">
        <v>7.7739964125677492</v>
      </c>
      <c r="JH11" s="67">
        <v>8.3269094970036743</v>
      </c>
      <c r="JI11" s="67">
        <v>19.921058979551866</v>
      </c>
      <c r="JJ11" s="67">
        <v>3.6313449332599057</v>
      </c>
      <c r="JK11" s="67">
        <v>8.8713454130961615</v>
      </c>
      <c r="JL11" s="67">
        <v>6.4574550644855648</v>
      </c>
      <c r="JM11" s="67">
        <v>6.5894734422984031</v>
      </c>
      <c r="JN11" s="67">
        <v>2.7798977443557407</v>
      </c>
      <c r="JO11" s="67">
        <v>2.473457626579437</v>
      </c>
      <c r="JP11" s="67">
        <v>6.8830863040936547</v>
      </c>
      <c r="JQ11" s="67">
        <v>8.4924267700475742</v>
      </c>
      <c r="JR11" s="67">
        <v>3.3999012856184256</v>
      </c>
      <c r="JS11" s="67">
        <v>1.7269751517975291</v>
      </c>
      <c r="JT11" s="724"/>
      <c r="JU11" s="56">
        <v>23.670206686030564</v>
      </c>
      <c r="JV11" s="56">
        <v>34.69088208715177</v>
      </c>
      <c r="JW11" s="56">
        <v>30.387524976240012</v>
      </c>
      <c r="JX11" s="56">
        <v>52.158745569769117</v>
      </c>
      <c r="JY11" s="56">
        <v>45.118085535515085</v>
      </c>
      <c r="JZ11" s="56">
        <v>19.179726665000157</v>
      </c>
      <c r="KA11" s="56">
        <v>113.48511219416342</v>
      </c>
      <c r="KB11" s="56">
        <v>30.173285014190622</v>
      </c>
      <c r="KC11" s="56">
        <v>19.702506025062775</v>
      </c>
      <c r="KD11" s="56">
        <v>30.40343500599749</v>
      </c>
      <c r="KE11" s="56">
        <v>24.124243512922142</v>
      </c>
      <c r="KF11" s="56">
        <v>33.289152459775167</v>
      </c>
      <c r="KG11" s="56">
        <v>55.324270370565515</v>
      </c>
      <c r="KH11" s="56">
        <v>38.454128686585697</v>
      </c>
      <c r="KI11" s="56">
        <v>28.497811896088567</v>
      </c>
      <c r="KJ11" s="56">
        <v>34.098888163078968</v>
      </c>
      <c r="KK11" s="56">
        <v>28.311392384878186</v>
      </c>
      <c r="KL11" s="56">
        <v>30.47844564474336</v>
      </c>
      <c r="KM11" s="56">
        <v>31.9662243273558</v>
      </c>
      <c r="KN11" s="56">
        <v>85.114454811349702</v>
      </c>
      <c r="KO11" s="56">
        <v>17.095467560209311</v>
      </c>
      <c r="KP11" s="56">
        <v>38.728692948106243</v>
      </c>
      <c r="KQ11" s="56">
        <v>28.989114771704433</v>
      </c>
      <c r="KR11" s="56">
        <v>29.351670015421025</v>
      </c>
      <c r="KS11" s="56">
        <v>17.171222866932023</v>
      </c>
      <c r="KT11" s="56">
        <v>8.4698525871775292</v>
      </c>
      <c r="KU11" s="56">
        <v>37.446885214700579</v>
      </c>
      <c r="KV11" s="56">
        <v>37.880709030586097</v>
      </c>
      <c r="KW11" s="56">
        <v>19.817309095535673</v>
      </c>
      <c r="KX11" s="56">
        <v>5.5383290780862771</v>
      </c>
      <c r="KY11" s="725"/>
      <c r="KZ11" s="56">
        <v>24.28622390014576</v>
      </c>
      <c r="LA11" s="56">
        <v>34.606818050296354</v>
      </c>
      <c r="LB11" s="56">
        <v>26.025692240108409</v>
      </c>
      <c r="LC11" s="56">
        <v>40.932790010468402</v>
      </c>
      <c r="LD11" s="56">
        <v>40.261736716796108</v>
      </c>
      <c r="LE11" s="56">
        <v>20.72613999356016</v>
      </c>
      <c r="LF11" s="56">
        <v>104.40429741737191</v>
      </c>
      <c r="LG11" s="56">
        <v>36.859469037602658</v>
      </c>
      <c r="LH11" s="56">
        <v>26.548957541789978</v>
      </c>
      <c r="LI11" s="56">
        <v>30.079159889552404</v>
      </c>
      <c r="LJ11" s="56">
        <v>19.542967768607852</v>
      </c>
      <c r="LK11" s="56">
        <v>30.912056016430501</v>
      </c>
      <c r="LL11" s="56">
        <v>54.733869931719227</v>
      </c>
      <c r="LM11" s="56">
        <v>22.302286001358794</v>
      </c>
      <c r="LN11" s="56">
        <v>26.785107829281351</v>
      </c>
      <c r="LO11" s="56">
        <v>31.903304866026289</v>
      </c>
      <c r="LP11" s="56">
        <v>29.349178263735805</v>
      </c>
      <c r="LQ11" s="56">
        <v>26.393060517914524</v>
      </c>
      <c r="LR11" s="56">
        <v>29.602399494373113</v>
      </c>
      <c r="LS11" s="56">
        <v>75.918430517138916</v>
      </c>
      <c r="LT11" s="56">
        <v>15.636997112077529</v>
      </c>
      <c r="LU11" s="56">
        <v>36.149689365906724</v>
      </c>
      <c r="LV11" s="56">
        <v>28.427642983361601</v>
      </c>
      <c r="LW11" s="56">
        <v>28.40108034844139</v>
      </c>
      <c r="LX11" s="56">
        <v>16.671778612327284</v>
      </c>
      <c r="LY11" s="56">
        <v>10.738211565308616</v>
      </c>
      <c r="LZ11" s="56">
        <v>23.908673034490466</v>
      </c>
      <c r="MA11" s="56">
        <v>36.759893495163709</v>
      </c>
      <c r="MB11" s="56">
        <v>14.785887679122963</v>
      </c>
      <c r="MC11" s="56">
        <v>6.7356797663589214</v>
      </c>
      <c r="MD11" s="727"/>
      <c r="ME11" s="68">
        <v>29.562124923896988</v>
      </c>
      <c r="MF11" s="68">
        <v>3.2249797832542733</v>
      </c>
      <c r="MG11" s="68">
        <v>8.9517786299954984</v>
      </c>
      <c r="MH11" s="68">
        <v>11.772987985609944</v>
      </c>
      <c r="MI11" s="68">
        <v>44.326690542300447</v>
      </c>
      <c r="MJ11" s="68">
        <v>9.3684520769788815</v>
      </c>
      <c r="MK11" s="68">
        <v>28.565828579882158</v>
      </c>
      <c r="ML11" s="68">
        <v>14.847838620196521</v>
      </c>
      <c r="MM11" s="68">
        <v>4.6885886077410195</v>
      </c>
      <c r="MN11" s="68">
        <v>8.139593959977228</v>
      </c>
      <c r="MO11" s="68">
        <v>12.229713874904093</v>
      </c>
      <c r="MP11" s="68">
        <v>13.186515938524019</v>
      </c>
      <c r="MQ11" s="68">
        <v>17.544947563431752</v>
      </c>
      <c r="MR11" s="68">
        <v>27.439119793003339</v>
      </c>
      <c r="MS11" s="729"/>
      <c r="MT11" s="69">
        <v>67.558687132761548</v>
      </c>
      <c r="MU11" s="69">
        <v>13.419087107109902</v>
      </c>
      <c r="MV11" s="69">
        <v>17.456481864501679</v>
      </c>
      <c r="MW11" s="69">
        <v>30.148935582787384</v>
      </c>
      <c r="MX11" s="69">
        <v>64.68363075900011</v>
      </c>
      <c r="MY11" s="69">
        <v>28.082995240597221</v>
      </c>
      <c r="MZ11" s="69">
        <v>43.252741765435843</v>
      </c>
      <c r="NA11" s="69">
        <v>46.852710516194065</v>
      </c>
      <c r="NB11" s="69">
        <v>30.690137396601362</v>
      </c>
      <c r="NC11" s="69">
        <v>16.862860537892029</v>
      </c>
      <c r="ND11" s="69">
        <v>32.452878253284709</v>
      </c>
      <c r="NE11" s="69">
        <v>45.849429279537247</v>
      </c>
      <c r="NF11" s="69">
        <v>27.749244287302162</v>
      </c>
      <c r="NG11" s="69">
        <v>24.711679746996758</v>
      </c>
      <c r="NH11" s="731"/>
      <c r="NI11" s="70">
        <v>103.32346795288743</v>
      </c>
      <c r="NJ11" s="70">
        <v>20.446401135864861</v>
      </c>
      <c r="NK11" s="70">
        <v>26.590761964513625</v>
      </c>
      <c r="NL11" s="70">
        <v>46.049361253770094</v>
      </c>
      <c r="NM11" s="70">
        <v>98.899281832683911</v>
      </c>
      <c r="NN11" s="70">
        <v>42.875955537664247</v>
      </c>
      <c r="NO11" s="70">
        <v>49.736711792126236</v>
      </c>
      <c r="NP11" s="70">
        <v>71.608058790148092</v>
      </c>
      <c r="NQ11" s="70">
        <v>46.869666784355722</v>
      </c>
      <c r="NR11" s="70">
        <v>31.506944666883896</v>
      </c>
      <c r="NS11" s="70">
        <v>49.577293480670647</v>
      </c>
      <c r="NT11" s="70">
        <v>70.077628643700777</v>
      </c>
      <c r="NU11" s="70">
        <v>42.388240029145074</v>
      </c>
      <c r="NV11" s="70">
        <v>39.693838653709328</v>
      </c>
      <c r="NW11" s="733"/>
      <c r="NX11" s="71">
        <v>104.56990789541715</v>
      </c>
      <c r="NY11" s="71">
        <v>16.99803204117395</v>
      </c>
      <c r="NZ11" s="71">
        <v>22.990741711181034</v>
      </c>
      <c r="OA11" s="71">
        <v>45.191858462862918</v>
      </c>
      <c r="OB11" s="71">
        <v>119.84965560420571</v>
      </c>
      <c r="OC11" s="71">
        <v>35.617950165767937</v>
      </c>
      <c r="OD11" s="71">
        <v>59.6212722531004</v>
      </c>
      <c r="OE11" s="71">
        <v>59.463015763827016</v>
      </c>
      <c r="OF11" s="71">
        <v>38.931514541130881</v>
      </c>
      <c r="OG11" s="71">
        <v>28.317610150035467</v>
      </c>
      <c r="OH11" s="71">
        <v>41.254087048336793</v>
      </c>
      <c r="OI11" s="71">
        <v>69.82808982704988</v>
      </c>
      <c r="OJ11" s="71">
        <v>35.206036782153205</v>
      </c>
      <c r="OK11" s="71">
        <v>42.303034760344353</v>
      </c>
      <c r="OL11" s="719"/>
      <c r="OM11" s="72">
        <v>46.753533645874313</v>
      </c>
      <c r="ON11" s="72">
        <v>8.7454318168462475</v>
      </c>
      <c r="OO11" s="72">
        <v>12.643065531870359</v>
      </c>
      <c r="OP11" s="72">
        <v>22.65255382178319</v>
      </c>
      <c r="OQ11" s="72">
        <v>41.827475654009326</v>
      </c>
      <c r="OR11" s="72">
        <v>18.219283713129954</v>
      </c>
      <c r="OS11" s="72">
        <v>32.475287256938358</v>
      </c>
      <c r="OT11" s="72">
        <v>30.324282602963279</v>
      </c>
      <c r="OU11" s="72">
        <v>19.89802391880011</v>
      </c>
      <c r="OV11" s="72">
        <v>11.714033272523418</v>
      </c>
      <c r="OW11" s="72">
        <v>21.02596252003816</v>
      </c>
      <c r="OX11" s="72">
        <v>29.672105653528654</v>
      </c>
      <c r="OY11" s="72">
        <v>20.847370435066772</v>
      </c>
      <c r="OZ11" s="72">
        <v>24.2365117574005</v>
      </c>
      <c r="PA11" s="736"/>
      <c r="PB11" s="73">
        <v>91.034963878854853</v>
      </c>
      <c r="PC11" s="73">
        <v>16.47368877887628</v>
      </c>
      <c r="PD11" s="73">
        <v>15.556955527520316</v>
      </c>
      <c r="PE11" s="73">
        <v>47.227052484534134</v>
      </c>
      <c r="PF11" s="73">
        <v>136.21536044991853</v>
      </c>
      <c r="PG11" s="73">
        <v>34.516866109895027</v>
      </c>
      <c r="PH11" s="73">
        <v>60.901845074722061</v>
      </c>
      <c r="PI11" s="73">
        <v>57.622733114001008</v>
      </c>
      <c r="PJ11" s="73">
        <v>37.727633930863973</v>
      </c>
      <c r="PK11" s="73">
        <v>21.695612152766444</v>
      </c>
      <c r="PL11" s="73">
        <v>41.809241742147002</v>
      </c>
      <c r="PM11" s="73">
        <v>86.472897481946021</v>
      </c>
      <c r="PN11" s="73">
        <v>35.028807529495715</v>
      </c>
      <c r="PO11" s="73">
        <v>36.898384462484152</v>
      </c>
      <c r="PP11" s="738"/>
      <c r="PQ11" s="70">
        <v>29.668620213923518</v>
      </c>
      <c r="PR11" s="70">
        <v>6.893083949697238</v>
      </c>
      <c r="PS11" s="70">
        <v>11.003161240243074</v>
      </c>
      <c r="PT11" s="70">
        <v>15.59890001623044</v>
      </c>
      <c r="PU11" s="70">
        <v>33.568783939948204</v>
      </c>
      <c r="PV11" s="70">
        <v>14.512088258546747</v>
      </c>
      <c r="PW11" s="70">
        <v>22.422725776930534</v>
      </c>
      <c r="PX11" s="70">
        <v>24.286785758446339</v>
      </c>
      <c r="PY11" s="70">
        <v>15.872588139424034</v>
      </c>
      <c r="PZ11" s="70">
        <v>8.6895927851078927</v>
      </c>
      <c r="QA11" s="70">
        <v>16.7998514867068</v>
      </c>
      <c r="QB11" s="70">
        <v>20.58137182028198</v>
      </c>
      <c r="QC11" s="70">
        <v>14.361471811436505</v>
      </c>
      <c r="QD11" s="70">
        <v>10.757190865791879</v>
      </c>
      <c r="QE11" s="740"/>
      <c r="QF11" s="74">
        <v>100.60639622407311</v>
      </c>
      <c r="QG11" s="74">
        <v>27.200287020609402</v>
      </c>
      <c r="QH11" s="74">
        <v>18.367268479364821</v>
      </c>
      <c r="QI11" s="74">
        <v>44.870790851739031</v>
      </c>
      <c r="QJ11" s="74">
        <v>96.335194489982726</v>
      </c>
      <c r="QK11" s="74">
        <v>41.784389101645999</v>
      </c>
      <c r="QL11" s="74">
        <v>64.401870836803681</v>
      </c>
      <c r="QM11" s="74">
        <v>95.624920438214374</v>
      </c>
      <c r="QN11" s="74">
        <v>62.529930752561746</v>
      </c>
      <c r="QO11" s="74">
        <v>25.074182225538046</v>
      </c>
      <c r="QP11" s="74">
        <v>66.167969989008256</v>
      </c>
      <c r="QQ11" s="74">
        <v>68.268766875098052</v>
      </c>
      <c r="QR11" s="74">
        <v>41.302027152961792</v>
      </c>
      <c r="QS11" s="74">
        <v>37.996706885087022</v>
      </c>
      <c r="QT11" s="742"/>
      <c r="QU11" s="69">
        <v>124.74345788939083</v>
      </c>
      <c r="QV11" s="69">
        <v>24.588742215835421</v>
      </c>
      <c r="QW11" s="69">
        <v>15.577402130112098</v>
      </c>
      <c r="QX11" s="69">
        <v>55.556514282566823</v>
      </c>
      <c r="QY11" s="69">
        <v>119.47872142254614</v>
      </c>
      <c r="QZ11" s="69">
        <v>51.699606525586582</v>
      </c>
      <c r="RA11" s="69">
        <v>62.210592847230906</v>
      </c>
      <c r="RB11" s="69">
        <v>86.463859319655768</v>
      </c>
      <c r="RC11" s="69">
        <v>56.536164533371434</v>
      </c>
      <c r="RD11" s="69">
        <v>30.975746844241886</v>
      </c>
      <c r="RE11" s="69">
        <v>59.826898065667805</v>
      </c>
      <c r="RF11" s="69">
        <v>84.62059396669386</v>
      </c>
      <c r="RG11" s="69">
        <v>51.146115839513158</v>
      </c>
      <c r="RH11" s="69">
        <v>45.52456008015249</v>
      </c>
      <c r="RI11" s="723"/>
      <c r="RJ11" s="75">
        <v>95.134582256163256</v>
      </c>
      <c r="RK11" s="75">
        <v>18.956972854410989</v>
      </c>
      <c r="RL11" s="75">
        <v>23.935580471744451</v>
      </c>
      <c r="RM11" s="75">
        <v>43.923167987129034</v>
      </c>
      <c r="RN11" s="75">
        <v>117.57416710937262</v>
      </c>
      <c r="RO11" s="75">
        <v>40.261846074439276</v>
      </c>
      <c r="RP11" s="75">
        <v>54.837672690608862</v>
      </c>
      <c r="RQ11" s="75">
        <v>65.947199932146205</v>
      </c>
      <c r="RR11" s="75">
        <v>46.688883671460637</v>
      </c>
      <c r="RS11" s="75">
        <v>23.260775143838298</v>
      </c>
      <c r="RT11" s="75">
        <v>46.262249623058672</v>
      </c>
      <c r="RU11" s="75">
        <v>67.344394579060776</v>
      </c>
      <c r="RV11" s="75">
        <v>39.935911274272762</v>
      </c>
      <c r="RW11" s="75">
        <v>39.154694985306861</v>
      </c>
      <c r="RX11" s="719"/>
      <c r="RY11" s="76">
        <v>64.81575386163982</v>
      </c>
      <c r="RZ11" s="76">
        <v>68.845180366618777</v>
      </c>
      <c r="SA11" s="76">
        <v>70.393479540542714</v>
      </c>
      <c r="SB11" s="76">
        <v>47.241856056580644</v>
      </c>
      <c r="SC11" s="76">
        <v>78.888444328254465</v>
      </c>
      <c r="SD11" s="76">
        <v>89.558971645615841</v>
      </c>
      <c r="SE11" s="721"/>
      <c r="SF11" s="76">
        <v>111.39926099029623</v>
      </c>
      <c r="SG11" s="76">
        <v>118.97458281965666</v>
      </c>
      <c r="SH11" s="76">
        <v>121.88538526663389</v>
      </c>
      <c r="SI11" s="76">
        <v>78.360333116785128</v>
      </c>
      <c r="SJ11" s="76">
        <v>137.85591906753194</v>
      </c>
      <c r="SK11" s="76">
        <v>157.91651042417135</v>
      </c>
      <c r="SL11" s="721"/>
      <c r="SM11" s="76">
        <v>94.412257472323645</v>
      </c>
      <c r="SN11" s="76">
        <v>100.65060896238623</v>
      </c>
      <c r="SO11" s="76">
        <v>103.04768319783292</v>
      </c>
      <c r="SP11" s="76">
        <v>67.204377784499556</v>
      </c>
      <c r="SQ11" s="76">
        <v>116.19957371524715</v>
      </c>
      <c r="SR11" s="76">
        <v>132.71966656413301</v>
      </c>
      <c r="SS11" s="721"/>
      <c r="ST11" s="76">
        <v>48.996696778477357</v>
      </c>
      <c r="SU11" s="76">
        <v>51.778055992846511</v>
      </c>
      <c r="SV11" s="76">
        <v>52.846787776059927</v>
      </c>
      <c r="SW11" s="76">
        <v>36.866106350265014</v>
      </c>
      <c r="SX11" s="76">
        <v>58.710537507900938</v>
      </c>
      <c r="SY11" s="76">
        <v>66.075994959389035</v>
      </c>
      <c r="SZ11" s="721"/>
      <c r="TA11" s="76">
        <v>83.770517866847868</v>
      </c>
      <c r="TB11" s="76">
        <v>89.198829558787793</v>
      </c>
      <c r="TC11" s="76">
        <v>91.284647602136388</v>
      </c>
      <c r="TD11" s="76">
        <v>60.09553711951763</v>
      </c>
      <c r="TE11" s="76">
        <v>102.72878651936776</v>
      </c>
      <c r="TF11" s="76">
        <v>117.10377217164958</v>
      </c>
      <c r="TG11" s="721"/>
      <c r="TH11" s="76">
        <v>35.721813811865346</v>
      </c>
      <c r="TI11" s="76">
        <v>37.492700686463749</v>
      </c>
      <c r="TJ11" s="76">
        <v>38.173160469429241</v>
      </c>
      <c r="TK11" s="76">
        <v>27.99828667467655</v>
      </c>
      <c r="TL11" s="76">
        <v>41.906600358243615</v>
      </c>
      <c r="TM11" s="76">
        <v>46.596175102443503</v>
      </c>
      <c r="TN11" s="721"/>
      <c r="TO11" s="76">
        <v>80.13620360896897</v>
      </c>
      <c r="TP11" s="76">
        <v>85.287874516891577</v>
      </c>
      <c r="TQ11" s="76">
        <v>87.267393885518572</v>
      </c>
      <c r="TR11" s="76">
        <v>57.66776102805602</v>
      </c>
      <c r="TS11" s="76">
        <v>98.128309925705722</v>
      </c>
      <c r="TT11" s="76">
        <v>111.77070918155988</v>
      </c>
      <c r="TU11" s="721"/>
      <c r="TV11" s="76">
        <v>102.4978946894598</v>
      </c>
      <c r="TW11" s="76">
        <v>109.44433316592128</v>
      </c>
      <c r="TX11" s="76">
        <v>112.11348842698138</v>
      </c>
      <c r="TY11" s="76">
        <v>72.201771967374697</v>
      </c>
      <c r="TZ11" s="76">
        <v>126.75819039254178</v>
      </c>
      <c r="UA11" s="76">
        <v>145.1534040612521</v>
      </c>
      <c r="UB11" s="721"/>
      <c r="UC11" s="76">
        <v>110.2745395427178</v>
      </c>
      <c r="UD11" s="76">
        <v>117.72031390182462</v>
      </c>
      <c r="UE11" s="76">
        <v>120.58133798929337</v>
      </c>
      <c r="UF11" s="76">
        <v>77.80061862499214</v>
      </c>
      <c r="UG11" s="76">
        <v>112.1837373175713</v>
      </c>
      <c r="UH11" s="76">
        <v>155.99628587810315</v>
      </c>
      <c r="UI11" s="721"/>
      <c r="UJ11" s="76">
        <v>31.376655202809715</v>
      </c>
      <c r="UK11" s="76">
        <v>33.860933092876422</v>
      </c>
      <c r="UL11" s="76">
        <v>30.611434362102941</v>
      </c>
      <c r="UM11" s="76">
        <v>21.711073130956787</v>
      </c>
      <c r="UN11" s="76">
        <v>30.22609340412907</v>
      </c>
      <c r="UO11" s="76">
        <v>25.730489349357732</v>
      </c>
      <c r="UP11" s="721"/>
      <c r="UQ11" s="76">
        <v>22.442819345525681</v>
      </c>
      <c r="UR11" s="76">
        <v>18.679212436051113</v>
      </c>
      <c r="US11" s="76">
        <v>30.415842882245336</v>
      </c>
      <c r="UT11" s="76">
        <v>24.256468286671549</v>
      </c>
      <c r="UU11" s="76">
        <v>23.696455088020347</v>
      </c>
      <c r="UV11" s="76">
        <v>31.049180669297993</v>
      </c>
      <c r="UW11" s="76">
        <v>21.391137233486354</v>
      </c>
      <c r="UX11" s="76">
        <v>18.455412884949517</v>
      </c>
      <c r="UY11" s="76">
        <v>19.123794881343876</v>
      </c>
      <c r="UZ11" s="76">
        <v>18.735550273509546</v>
      </c>
      <c r="VA11" s="76">
        <v>19.605625795171068</v>
      </c>
      <c r="VB11" s="76">
        <v>23.547044445126225</v>
      </c>
      <c r="VC11" s="76">
        <v>28.209189819400148</v>
      </c>
      <c r="VD11" s="76">
        <v>19.973108567323944</v>
      </c>
      <c r="VE11" s="76">
        <v>29.893728357544823</v>
      </c>
      <c r="VF11" s="718"/>
      <c r="VG11" s="76">
        <v>36.075469108795126</v>
      </c>
      <c r="VH11" s="76">
        <v>30.004372767470951</v>
      </c>
      <c r="VI11" s="76">
        <v>48.899866361879518</v>
      </c>
      <c r="VJ11" s="76">
        <v>38.992017099672132</v>
      </c>
      <c r="VK11" s="76">
        <v>38.078608307739799</v>
      </c>
      <c r="VL11" s="76">
        <v>49.922385841403027</v>
      </c>
      <c r="VM11" s="76">
        <v>34.374446186716341</v>
      </c>
      <c r="VN11" s="76">
        <v>29.644489352418152</v>
      </c>
      <c r="VO11" s="76">
        <v>30.719727346404376</v>
      </c>
      <c r="VP11" s="76">
        <v>30.095134017704741</v>
      </c>
      <c r="VQ11" s="76">
        <v>31.494940048890108</v>
      </c>
      <c r="VR11" s="76">
        <v>37.838104215407611</v>
      </c>
      <c r="VS11" s="76">
        <v>45.343718340808721</v>
      </c>
      <c r="VT11" s="76">
        <v>32.086105132964207</v>
      </c>
      <c r="VU11" s="76">
        <v>48.056054355472945</v>
      </c>
      <c r="VV11" s="718"/>
      <c r="VW11" s="76">
        <v>38.434830591203045</v>
      </c>
      <c r="VX11" s="76">
        <v>31.951106713538653</v>
      </c>
      <c r="VY11" s="76">
        <v>52.103974178684993</v>
      </c>
      <c r="VZ11" s="76">
        <v>41.543011936547586</v>
      </c>
      <c r="WA11" s="76">
        <v>40.560210744845307</v>
      </c>
      <c r="WB11" s="76">
        <v>53.196629434273376</v>
      </c>
      <c r="WC11" s="76">
        <v>36.614886434183447</v>
      </c>
      <c r="WD11" s="76">
        <v>31.567584996868128</v>
      </c>
      <c r="WE11" s="76">
        <v>32.713768326599606</v>
      </c>
      <c r="WF11" s="76">
        <v>32.047951027565823</v>
      </c>
      <c r="WG11" s="76">
        <v>33.540190758445561</v>
      </c>
      <c r="WH11" s="76">
        <v>40.30373247812976</v>
      </c>
      <c r="WI11" s="76">
        <v>48.30861575210362</v>
      </c>
      <c r="WJ11" s="76">
        <v>34.170353525167855</v>
      </c>
      <c r="WK11" s="76">
        <v>51.201657643519738</v>
      </c>
      <c r="WL11" s="718"/>
      <c r="WM11" s="76">
        <v>22.014255838367351</v>
      </c>
      <c r="WN11" s="76">
        <v>18.315289846785657</v>
      </c>
      <c r="WO11" s="76">
        <v>29.837822948851883</v>
      </c>
      <c r="WP11" s="76">
        <v>23.793684335721192</v>
      </c>
      <c r="WQ11" s="76">
        <v>23.23988393026621</v>
      </c>
      <c r="WR11" s="76">
        <v>30.460580770034586</v>
      </c>
      <c r="WS11" s="76">
        <v>20.979095095306363</v>
      </c>
      <c r="WT11" s="76">
        <v>18.095716738576446</v>
      </c>
      <c r="WU11" s="76">
        <v>18.751625067602617</v>
      </c>
      <c r="WV11" s="76">
        <v>18.370620194657565</v>
      </c>
      <c r="WW11" s="76">
        <v>19.224491866243763</v>
      </c>
      <c r="WX11" s="76">
        <v>23.093212674175042</v>
      </c>
      <c r="WY11" s="76">
        <v>27.670227806441122</v>
      </c>
      <c r="WZ11" s="76">
        <v>19.585112775762131</v>
      </c>
      <c r="XA11" s="76">
        <v>29.324138339777303</v>
      </c>
      <c r="XB11" s="718"/>
      <c r="XC11" s="76">
        <v>33.507712155102269</v>
      </c>
      <c r="XD11" s="76">
        <v>27.863129528685448</v>
      </c>
      <c r="XE11" s="76">
        <v>45.421472065560266</v>
      </c>
      <c r="XF11" s="76">
        <v>36.216988242228062</v>
      </c>
      <c r="XG11" s="76">
        <v>35.365114969773146</v>
      </c>
      <c r="XH11" s="76">
        <v>46.372386657063466</v>
      </c>
      <c r="XI11" s="76">
        <v>31.924999033899919</v>
      </c>
      <c r="XJ11" s="76">
        <v>27.52882503794104</v>
      </c>
      <c r="XK11" s="76">
        <v>28.527755241659996</v>
      </c>
      <c r="XL11" s="76">
        <v>27.947483671124026</v>
      </c>
      <c r="XM11" s="76">
        <v>29.24797418620912</v>
      </c>
      <c r="XN11" s="76">
        <v>35.141641042695582</v>
      </c>
      <c r="XO11" s="76">
        <v>42.116050508449177</v>
      </c>
      <c r="XP11" s="76">
        <v>29.79718241468888</v>
      </c>
      <c r="XQ11" s="76">
        <v>44.636524717559283</v>
      </c>
      <c r="XR11" s="718"/>
      <c r="XS11" s="76">
        <v>9.7738188771063541</v>
      </c>
      <c r="XT11" s="76">
        <v>8.1243812745151445</v>
      </c>
      <c r="XU11" s="76">
        <v>13.250078334303133</v>
      </c>
      <c r="XV11" s="76">
        <v>10.564253870183776</v>
      </c>
      <c r="XW11" s="76">
        <v>10.313926526117289</v>
      </c>
      <c r="XX11" s="76">
        <v>13.528072922955975</v>
      </c>
      <c r="XY11" s="76">
        <v>9.3106926694602699</v>
      </c>
      <c r="XZ11" s="76">
        <v>8.0268490185936017</v>
      </c>
      <c r="YA11" s="76">
        <v>8.3183448905669319</v>
      </c>
      <c r="YB11" s="76">
        <v>8.1490145602273802</v>
      </c>
      <c r="YC11" s="76">
        <v>8.5285221134914195</v>
      </c>
      <c r="YD11" s="76">
        <v>10.248694880742116</v>
      </c>
      <c r="YE11" s="76">
        <v>12.28465594657173</v>
      </c>
      <c r="YF11" s="76">
        <v>8.68878396281624</v>
      </c>
      <c r="YG11" s="76">
        <v>13.020483733054261</v>
      </c>
      <c r="YH11" s="718"/>
      <c r="YI11" s="76">
        <v>35.413197972945675</v>
      </c>
      <c r="YJ11" s="76">
        <v>29.417670101920422</v>
      </c>
      <c r="YK11" s="76">
        <v>48.016040650444509</v>
      </c>
      <c r="YL11" s="76">
        <v>38.278252659623931</v>
      </c>
      <c r="YM11" s="76">
        <v>37.35936562421935</v>
      </c>
      <c r="YN11" s="76">
        <v>49.027305682762574</v>
      </c>
      <c r="YO11" s="76">
        <v>33.725721977086671</v>
      </c>
      <c r="YP11" s="76">
        <v>29.064159138760775</v>
      </c>
      <c r="YQ11" s="76">
        <v>30.121095803376594</v>
      </c>
      <c r="YR11" s="76">
        <v>29.507104370307577</v>
      </c>
      <c r="YS11" s="76">
        <v>30.883252947835295</v>
      </c>
      <c r="YT11" s="76">
        <v>37.122712083354102</v>
      </c>
      <c r="YU11" s="76">
        <v>44.509886048344846</v>
      </c>
      <c r="YV11" s="76">
        <v>31.464337511775511</v>
      </c>
      <c r="YW11" s="76">
        <v>47.180072551450053</v>
      </c>
      <c r="YX11" s="718"/>
      <c r="YY11" s="76">
        <v>34.489817392691165</v>
      </c>
      <c r="YZ11" s="76">
        <v>28.692316478632325</v>
      </c>
      <c r="ZA11" s="76">
        <v>46.747925276897362</v>
      </c>
      <c r="ZB11" s="76">
        <v>37.277786977663887</v>
      </c>
      <c r="ZC11" s="76">
        <v>36.408709380255978</v>
      </c>
      <c r="ZD11" s="76">
        <v>47.724087649742202</v>
      </c>
      <c r="ZE11" s="76">
        <v>32.866885575983396</v>
      </c>
      <c r="ZF11" s="76">
        <v>28.348295338381423</v>
      </c>
      <c r="ZG11" s="76">
        <v>29.37600222111725</v>
      </c>
      <c r="ZH11" s="76">
        <v>28.779024644696008</v>
      </c>
      <c r="ZI11" s="76">
        <v>30.116920328356731</v>
      </c>
      <c r="ZJ11" s="76">
        <v>36.178882516187521</v>
      </c>
      <c r="ZK11" s="76">
        <v>43.35095856157735</v>
      </c>
      <c r="ZL11" s="76">
        <v>30.681956313113659</v>
      </c>
      <c r="ZM11" s="76">
        <v>45.942639932054732</v>
      </c>
      <c r="ZN11" s="718"/>
      <c r="ZO11" s="76">
        <v>41.369752301642144</v>
      </c>
      <c r="ZP11" s="76">
        <v>34.387697162717657</v>
      </c>
      <c r="ZQ11" s="76">
        <v>56.083933228682547</v>
      </c>
      <c r="ZR11" s="76">
        <v>44.715461707364518</v>
      </c>
      <c r="ZS11" s="76">
        <v>43.655611833739435</v>
      </c>
      <c r="ZT11" s="76">
        <v>57.260700843838755</v>
      </c>
      <c r="ZU11" s="76">
        <v>39.409245113247451</v>
      </c>
      <c r="ZV11" s="76">
        <v>33.974868276711781</v>
      </c>
      <c r="ZW11" s="76">
        <v>35.208704627750343</v>
      </c>
      <c r="ZX11" s="76">
        <v>34.491967115115344</v>
      </c>
      <c r="ZY11" s="76">
        <v>36.098339249472616</v>
      </c>
      <c r="ZZ11" s="76">
        <v>43.379497847965112</v>
      </c>
      <c r="AAA11" s="76">
        <v>51.997382175312197</v>
      </c>
      <c r="AAB11" s="76">
        <v>36.776691312479691</v>
      </c>
      <c r="AAC11" s="76">
        <v>55.112027108379692</v>
      </c>
      <c r="AAD11" s="718"/>
      <c r="AAE11" s="76">
        <v>21.329640232634869</v>
      </c>
      <c r="AAF11" s="76">
        <v>19.847991576269866</v>
      </c>
      <c r="AAG11" s="76">
        <v>24.175047524046953</v>
      </c>
      <c r="AAH11" s="76">
        <v>22.65650372934417</v>
      </c>
      <c r="AAI11" s="76">
        <v>23.744277049573963</v>
      </c>
      <c r="AAJ11" s="76">
        <v>22.279102761673197</v>
      </c>
      <c r="AAK11" s="76">
        <v>21.078168070273744</v>
      </c>
      <c r="AAL11" s="76">
        <v>19.60591759630384</v>
      </c>
      <c r="AAM11" s="76">
        <v>19.894664463253196</v>
      </c>
      <c r="AAN11" s="76">
        <v>19.889121135782375</v>
      </c>
      <c r="AAO11" s="76">
        <v>14.195832490663152</v>
      </c>
      <c r="AAP11" s="76">
        <v>23.326919975352563</v>
      </c>
      <c r="AAQ11" s="76">
        <v>22.598306477933999</v>
      </c>
      <c r="AAR11" s="76">
        <v>15.432199394945791</v>
      </c>
      <c r="AAS11" s="76">
        <v>27.104395460831729</v>
      </c>
      <c r="AAT11" s="718"/>
    </row>
    <row r="12" spans="1:722" ht="14.5" customHeight="1" x14ac:dyDescent="0.2">
      <c r="A12" s="24">
        <v>2029</v>
      </c>
      <c r="B12" s="65">
        <v>11.296987630470902</v>
      </c>
      <c r="C12" s="65">
        <v>17.770119291048776</v>
      </c>
      <c r="D12" s="65">
        <v>12.036096442311216</v>
      </c>
      <c r="E12" s="65">
        <v>11.638623122206246</v>
      </c>
      <c r="F12" s="65">
        <v>24.174692604753023</v>
      </c>
      <c r="G12" s="65">
        <v>8.0100035370878953</v>
      </c>
      <c r="H12" s="65">
        <v>37.198359659058191</v>
      </c>
      <c r="I12" s="65">
        <v>10.121170752798095</v>
      </c>
      <c r="J12" s="65">
        <v>8.053488254072052</v>
      </c>
      <c r="K12" s="65">
        <v>17.376749002854289</v>
      </c>
      <c r="L12" s="65">
        <v>15.427818366064505</v>
      </c>
      <c r="M12" s="65">
        <v>10.066633067790818</v>
      </c>
      <c r="N12" s="65">
        <v>18.292900941701351</v>
      </c>
      <c r="O12" s="65">
        <v>11.377253806607534</v>
      </c>
      <c r="P12" s="65">
        <v>11.787750486327342</v>
      </c>
      <c r="Q12" s="65">
        <v>13.166355012942503</v>
      </c>
      <c r="R12" s="65">
        <v>12.948109806303782</v>
      </c>
      <c r="S12" s="65">
        <v>7.9962876668410034</v>
      </c>
      <c r="T12" s="65">
        <v>12.68855379523904</v>
      </c>
      <c r="U12" s="65">
        <v>35.184377512975551</v>
      </c>
      <c r="V12" s="65">
        <v>5.2198241052538012</v>
      </c>
      <c r="W12" s="65">
        <v>11.903249829386864</v>
      </c>
      <c r="X12" s="65">
        <v>10.932712873355788</v>
      </c>
      <c r="Y12" s="65">
        <v>11.367192390095591</v>
      </c>
      <c r="Z12" s="65">
        <v>7.0332073120554242</v>
      </c>
      <c r="AA12" s="65">
        <v>1.9311783000409499</v>
      </c>
      <c r="AB12" s="65">
        <v>13.271303438147125</v>
      </c>
      <c r="AC12" s="65">
        <v>9.6067984593018512</v>
      </c>
      <c r="AD12" s="65">
        <v>11.001342341367362</v>
      </c>
      <c r="AE12" s="65">
        <v>2.2236708398162559</v>
      </c>
      <c r="AF12" s="744"/>
      <c r="AG12" s="65">
        <v>8.9489186480396548</v>
      </c>
      <c r="AH12" s="65">
        <v>17.282135171834732</v>
      </c>
      <c r="AI12" s="65">
        <v>12.190998782692715</v>
      </c>
      <c r="AJ12" s="65">
        <v>11.319015630543829</v>
      </c>
      <c r="AK12" s="65">
        <v>22.606913331969178</v>
      </c>
      <c r="AL12" s="65">
        <v>7.6940297228698409</v>
      </c>
      <c r="AM12" s="65">
        <v>36.176857862861667</v>
      </c>
      <c r="AN12" s="65">
        <v>9.8432339244444993</v>
      </c>
      <c r="AO12" s="65">
        <v>7.717138692447655</v>
      </c>
      <c r="AP12" s="65">
        <v>14.160942494991781</v>
      </c>
      <c r="AQ12" s="65">
        <v>13.14401718917847</v>
      </c>
      <c r="AR12" s="65">
        <v>10.603768996738491</v>
      </c>
      <c r="AS12" s="65">
        <v>17.790560748723436</v>
      </c>
      <c r="AT12" s="65">
        <v>11.064823761149784</v>
      </c>
      <c r="AU12" s="65">
        <v>11.464047817573567</v>
      </c>
      <c r="AV12" s="65">
        <v>12.804794572687801</v>
      </c>
      <c r="AW12" s="65">
        <v>12.59254258383169</v>
      </c>
      <c r="AX12" s="65">
        <v>7.7767021181918663</v>
      </c>
      <c r="AY12" s="65">
        <v>12.340114223930774</v>
      </c>
      <c r="AZ12" s="65">
        <v>29.486968259480062</v>
      </c>
      <c r="BA12" s="65">
        <v>5.076482846439764</v>
      </c>
      <c r="BB12" s="65">
        <v>11.576375440496069</v>
      </c>
      <c r="BC12" s="65">
        <v>8.9564902181470885</v>
      </c>
      <c r="BD12" s="65">
        <v>11.055038640558775</v>
      </c>
      <c r="BE12" s="65">
        <v>6.8400688519691171</v>
      </c>
      <c r="BF12" s="65">
        <v>1.8445314035609222</v>
      </c>
      <c r="BG12" s="65">
        <v>11.468588675090645</v>
      </c>
      <c r="BH12" s="65">
        <v>9.6909195879812948</v>
      </c>
      <c r="BI12" s="65">
        <v>9.7596161743381789</v>
      </c>
      <c r="BJ12" s="65">
        <v>1.9465120182242397</v>
      </c>
      <c r="BK12" s="745"/>
      <c r="BL12" s="56">
        <v>15.787963988674083</v>
      </c>
      <c r="BM12" s="56">
        <v>23.486165318523341</v>
      </c>
      <c r="BN12" s="56">
        <v>23.392102005996733</v>
      </c>
      <c r="BO12" s="56">
        <v>52.241671477563933</v>
      </c>
      <c r="BP12" s="56">
        <v>48.709991926936233</v>
      </c>
      <c r="BQ12" s="56">
        <v>13.257181872728822</v>
      </c>
      <c r="BR12" s="56">
        <v>78.529312198290484</v>
      </c>
      <c r="BS12" s="56">
        <v>20.451175265360821</v>
      </c>
      <c r="BT12" s="56">
        <v>10.149159499751637</v>
      </c>
      <c r="BU12" s="56">
        <v>23.935594310003019</v>
      </c>
      <c r="BV12" s="56">
        <v>30.868610134256315</v>
      </c>
      <c r="BW12" s="56">
        <v>22.806737999409737</v>
      </c>
      <c r="BX12" s="56">
        <v>40.352179761055574</v>
      </c>
      <c r="BY12" s="56">
        <v>19.161079658452859</v>
      </c>
      <c r="BZ12" s="56">
        <v>19.227489183609801</v>
      </c>
      <c r="CA12" s="56">
        <v>23.110696283552233</v>
      </c>
      <c r="CB12" s="56">
        <v>18.06364780348089</v>
      </c>
      <c r="CC12" s="56">
        <v>25.545697610101538</v>
      </c>
      <c r="CD12" s="56">
        <v>23.758680307260224</v>
      </c>
      <c r="CE12" s="56">
        <v>61.977507053959116</v>
      </c>
      <c r="CF12" s="56">
        <v>12.535837456663186</v>
      </c>
      <c r="CG12" s="56">
        <v>26.180426100398662</v>
      </c>
      <c r="CH12" s="56">
        <v>18.137511611167348</v>
      </c>
      <c r="CI12" s="56">
        <v>18.840306692771634</v>
      </c>
      <c r="CJ12" s="56">
        <v>10.181765617326619</v>
      </c>
      <c r="CK12" s="56">
        <v>6.0660718644117297</v>
      </c>
      <c r="CL12" s="56">
        <v>21.786240435477119</v>
      </c>
      <c r="CM12" s="56">
        <v>23.996225744638824</v>
      </c>
      <c r="CN12" s="56">
        <v>10.22557058252797</v>
      </c>
      <c r="CO12" s="56">
        <v>3.0013014017681834</v>
      </c>
      <c r="CP12" s="749"/>
      <c r="CQ12" s="66">
        <v>19.881525326592008</v>
      </c>
      <c r="CR12" s="66">
        <v>29.099188899326396</v>
      </c>
      <c r="CS12" s="66">
        <v>29.278872457512037</v>
      </c>
      <c r="CT12" s="66">
        <v>73.803265415623073</v>
      </c>
      <c r="CU12" s="66">
        <v>52.540836124674875</v>
      </c>
      <c r="CV12" s="66">
        <v>19.135827273368861</v>
      </c>
      <c r="CW12" s="66">
        <v>97.078347019592755</v>
      </c>
      <c r="CX12" s="66">
        <v>25.70237667301485</v>
      </c>
      <c r="CY12" s="66">
        <v>17.607701298082905</v>
      </c>
      <c r="CZ12" s="66">
        <v>31.66314853862708</v>
      </c>
      <c r="DA12" s="66">
        <v>32.17248534361218</v>
      </c>
      <c r="DB12" s="66">
        <v>28.153964715529767</v>
      </c>
      <c r="DC12" s="66">
        <v>43.219543073169355</v>
      </c>
      <c r="DD12" s="66">
        <v>24.149289698368388</v>
      </c>
      <c r="DE12" s="66">
        <v>23.677543315354441</v>
      </c>
      <c r="DF12" s="66">
        <v>28.48404147646707</v>
      </c>
      <c r="DG12" s="66">
        <v>23.272225897255449</v>
      </c>
      <c r="DH12" s="66">
        <v>33.32385814038593</v>
      </c>
      <c r="DI12" s="66">
        <v>34.459646465500839</v>
      </c>
      <c r="DJ12" s="66">
        <v>77.053397619848084</v>
      </c>
      <c r="DK12" s="66">
        <v>15.505949872879153</v>
      </c>
      <c r="DL12" s="66">
        <v>32.282826492313639</v>
      </c>
      <c r="DM12" s="66">
        <v>22.115028315026112</v>
      </c>
      <c r="DN12" s="66">
        <v>23.047638494418194</v>
      </c>
      <c r="DO12" s="66">
        <v>11.8453125919822</v>
      </c>
      <c r="DP12" s="66">
        <v>6.9888292420290554</v>
      </c>
      <c r="DQ12" s="66">
        <v>25.884093197388911</v>
      </c>
      <c r="DR12" s="66">
        <v>29.33066148799811</v>
      </c>
      <c r="DS12" s="66">
        <v>11.153052296038473</v>
      </c>
      <c r="DT12" s="66">
        <v>5.1781607715746674</v>
      </c>
      <c r="DU12" s="750"/>
      <c r="DV12" s="56">
        <v>16.523858179936134</v>
      </c>
      <c r="DW12" s="56">
        <v>24.370373284611873</v>
      </c>
      <c r="DX12" s="56">
        <v>29.170719538441492</v>
      </c>
      <c r="DY12" s="56">
        <v>64.760221217078765</v>
      </c>
      <c r="DZ12" s="56">
        <v>39.359863634921744</v>
      </c>
      <c r="EA12" s="56">
        <v>17.398201343307537</v>
      </c>
      <c r="EB12" s="56">
        <v>89.6416939239313</v>
      </c>
      <c r="EC12" s="56">
        <v>24.655709176542569</v>
      </c>
      <c r="ED12" s="56">
        <v>8.9123159391230864</v>
      </c>
      <c r="EE12" s="56">
        <v>32.523624158837116</v>
      </c>
      <c r="EF12" s="56">
        <v>34.834073931333194</v>
      </c>
      <c r="EG12" s="56">
        <v>25.654652590146455</v>
      </c>
      <c r="EH12" s="56">
        <v>44.989531126710027</v>
      </c>
      <c r="EI12" s="56">
        <v>22.060170795010674</v>
      </c>
      <c r="EJ12" s="56">
        <v>21.205334997862259</v>
      </c>
      <c r="EK12" s="56">
        <v>25.685129406828739</v>
      </c>
      <c r="EL12" s="56">
        <v>18.772293938509712</v>
      </c>
      <c r="EM12" s="56">
        <v>36.4953765587058</v>
      </c>
      <c r="EN12" s="56">
        <v>32.490768059404751</v>
      </c>
      <c r="EO12" s="56">
        <v>73.811299985345329</v>
      </c>
      <c r="EP12" s="56">
        <v>14.023361681686019</v>
      </c>
      <c r="EQ12" s="56">
        <v>29.209245704358715</v>
      </c>
      <c r="ER12" s="56">
        <v>18.429081695002907</v>
      </c>
      <c r="ES12" s="56">
        <v>19.692995128702471</v>
      </c>
      <c r="ET12" s="56">
        <v>10.780910622890849</v>
      </c>
      <c r="EU12" s="56">
        <v>4.2990877257710904</v>
      </c>
      <c r="EV12" s="56">
        <v>21.931681773650482</v>
      </c>
      <c r="EW12" s="56">
        <v>24.937486044648047</v>
      </c>
      <c r="EX12" s="56">
        <v>8.9004898840946094</v>
      </c>
      <c r="EY12" s="56">
        <v>1.8211700081501978</v>
      </c>
      <c r="EZ12" s="725"/>
      <c r="FA12" s="56">
        <v>13.567136982590325</v>
      </c>
      <c r="FB12" s="56">
        <v>19.84754166760775</v>
      </c>
      <c r="FC12" s="56">
        <v>22.751757039225343</v>
      </c>
      <c r="FD12" s="56">
        <v>44.416744456024851</v>
      </c>
      <c r="FE12" s="56">
        <v>33.27162761941689</v>
      </c>
      <c r="FF12" s="56">
        <v>12.145716124979566</v>
      </c>
      <c r="FG12" s="56">
        <v>73.623841251861208</v>
      </c>
      <c r="FH12" s="56">
        <v>16.985306911868239</v>
      </c>
      <c r="FI12" s="56">
        <v>7.5474499981821239</v>
      </c>
      <c r="FJ12" s="56">
        <v>20.925468170579542</v>
      </c>
      <c r="FK12" s="56">
        <v>19.891518194956024</v>
      </c>
      <c r="FL12" s="56">
        <v>21.23733848941125</v>
      </c>
      <c r="FM12" s="56">
        <v>35.175093208710322</v>
      </c>
      <c r="FN12" s="56">
        <v>17.426396262992998</v>
      </c>
      <c r="FO12" s="56">
        <v>17.758991640683412</v>
      </c>
      <c r="FP12" s="56">
        <v>21.416277573895652</v>
      </c>
      <c r="FQ12" s="56">
        <v>16.475238987580244</v>
      </c>
      <c r="FR12" s="56">
        <v>22.173746037316338</v>
      </c>
      <c r="FS12" s="56">
        <v>23.357921212959596</v>
      </c>
      <c r="FT12" s="56">
        <v>59.139055245760062</v>
      </c>
      <c r="FU12" s="56">
        <v>11.244324575832033</v>
      </c>
      <c r="FV12" s="56">
        <v>24.299671770501604</v>
      </c>
      <c r="FW12" s="56">
        <v>16.21670066188176</v>
      </c>
      <c r="FX12" s="56">
        <v>17.033597929970888</v>
      </c>
      <c r="FY12" s="56">
        <v>9.9181334561952017</v>
      </c>
      <c r="FZ12" s="56">
        <v>1.748161383250052</v>
      </c>
      <c r="GA12" s="56">
        <v>16.561887757458678</v>
      </c>
      <c r="GB12" s="56">
        <v>21.650600092374226</v>
      </c>
      <c r="GC12" s="56">
        <v>7.8097617439473419</v>
      </c>
      <c r="GD12" s="56">
        <v>2.4777586271997123</v>
      </c>
      <c r="GE12" s="746"/>
      <c r="GF12" s="67">
        <v>16.773160847751605</v>
      </c>
      <c r="GG12" s="67">
        <v>24.622669652989533</v>
      </c>
      <c r="GH12" s="67">
        <v>27.658879935738025</v>
      </c>
      <c r="GI12" s="67">
        <v>57.415778563908525</v>
      </c>
      <c r="GJ12" s="67">
        <v>47.356757104485204</v>
      </c>
      <c r="GK12" s="67">
        <v>14.816710775354675</v>
      </c>
      <c r="GL12" s="67">
        <v>74.778035367099491</v>
      </c>
      <c r="GM12" s="67">
        <v>12.269649103019777</v>
      </c>
      <c r="GN12" s="67">
        <v>9.7102074063823665</v>
      </c>
      <c r="GO12" s="67">
        <v>26.757446441964909</v>
      </c>
      <c r="GP12" s="67">
        <v>36.804018949848611</v>
      </c>
      <c r="GQ12" s="67">
        <v>25.459449902793342</v>
      </c>
      <c r="GR12" s="67">
        <v>44.414242389230189</v>
      </c>
      <c r="GS12" s="67">
        <v>28.873548272529121</v>
      </c>
      <c r="GT12" s="67">
        <v>21.234663852172798</v>
      </c>
      <c r="GU12" s="67">
        <v>25.630532066078249</v>
      </c>
      <c r="GV12" s="67">
        <v>19.228710391908727</v>
      </c>
      <c r="GW12" s="67">
        <v>41.319597345890166</v>
      </c>
      <c r="GX12" s="67">
        <v>41.419639158794539</v>
      </c>
      <c r="GY12" s="67">
        <v>71.407752376615065</v>
      </c>
      <c r="GZ12" s="67">
        <v>14.788701819785992</v>
      </c>
      <c r="HA12" s="67">
        <v>29.095890163179298</v>
      </c>
      <c r="HB12" s="67">
        <v>19.179009715202504</v>
      </c>
      <c r="HC12" s="67">
        <v>20.219956947587672</v>
      </c>
      <c r="HD12" s="67">
        <v>13.193241963138908</v>
      </c>
      <c r="HE12" s="67">
        <v>4.0124702569341482</v>
      </c>
      <c r="HF12" s="67">
        <v>25.422550245907559</v>
      </c>
      <c r="HG12" s="67">
        <v>25.675888417600426</v>
      </c>
      <c r="HH12" s="67">
        <v>11.440655859400312</v>
      </c>
      <c r="HI12" s="67">
        <v>2.9947401690511128</v>
      </c>
      <c r="HJ12" s="747"/>
      <c r="HK12" s="67">
        <v>11.762862577030329</v>
      </c>
      <c r="HL12" s="67">
        <v>15.536858036382254</v>
      </c>
      <c r="HM12" s="67">
        <v>17.471872142080787</v>
      </c>
      <c r="HN12" s="67">
        <v>48.848058201459217</v>
      </c>
      <c r="HO12" s="67">
        <v>22.836888089571993</v>
      </c>
      <c r="HP12" s="67">
        <v>15.533338628922763</v>
      </c>
      <c r="HQ12" s="67">
        <v>65.957511590676276</v>
      </c>
      <c r="HR12" s="67">
        <v>17.70989268823616</v>
      </c>
      <c r="HS12" s="67">
        <v>9.1453561561488392</v>
      </c>
      <c r="HT12" s="67">
        <v>16.626439420345086</v>
      </c>
      <c r="HU12" s="67">
        <v>16.54239182674165</v>
      </c>
      <c r="HV12" s="67">
        <v>19.381765903891697</v>
      </c>
      <c r="HW12" s="67">
        <v>32.994256580265798</v>
      </c>
      <c r="HX12" s="67">
        <v>13.269721610531661</v>
      </c>
      <c r="HY12" s="67">
        <v>14.939719166914021</v>
      </c>
      <c r="HZ12" s="67">
        <v>18.418236881390239</v>
      </c>
      <c r="IA12" s="67">
        <v>12.912712672248366</v>
      </c>
      <c r="IB12" s="67">
        <v>20.975118473060174</v>
      </c>
      <c r="IC12" s="67">
        <v>18.450107901665511</v>
      </c>
      <c r="ID12" s="67">
        <v>48.42343058068996</v>
      </c>
      <c r="IE12" s="67">
        <v>9.1904722812758024</v>
      </c>
      <c r="IF12" s="67">
        <v>22.404352585916801</v>
      </c>
      <c r="IG12" s="67">
        <v>15.411545291087016</v>
      </c>
      <c r="IH12" s="67">
        <v>15.156932537023216</v>
      </c>
      <c r="II12" s="67">
        <v>6.0396231551265203</v>
      </c>
      <c r="IJ12" s="67">
        <v>6.1347691000639131</v>
      </c>
      <c r="IK12" s="67">
        <v>12.124301813632741</v>
      </c>
      <c r="IL12" s="67">
        <v>22.118087923143403</v>
      </c>
      <c r="IM12" s="67">
        <v>7.1562792814877589</v>
      </c>
      <c r="IN12" s="67">
        <v>3.0322853393408535</v>
      </c>
      <c r="IO12" s="743"/>
      <c r="IP12" s="67">
        <v>4.5654439813763394</v>
      </c>
      <c r="IQ12" s="67">
        <v>6.6654478860485806</v>
      </c>
      <c r="IR12" s="67">
        <v>6.4489234517654861</v>
      </c>
      <c r="IS12" s="67">
        <v>14.933516876344379</v>
      </c>
      <c r="IT12" s="67">
        <v>9.4894473017717136</v>
      </c>
      <c r="IU12" s="67">
        <v>5.8055688983746743</v>
      </c>
      <c r="IV12" s="67">
        <v>23.132570095161089</v>
      </c>
      <c r="IW12" s="67">
        <v>6.4988577911120959</v>
      </c>
      <c r="IX12" s="67">
        <v>3.4881401319788181</v>
      </c>
      <c r="IY12" s="67">
        <v>6.8247753432658627</v>
      </c>
      <c r="IZ12" s="67">
        <v>6.5349654442785008</v>
      </c>
      <c r="JA12" s="67">
        <v>6.782930241401333</v>
      </c>
      <c r="JB12" s="67">
        <v>11.519889253232304</v>
      </c>
      <c r="JC12" s="67">
        <v>5.1188196680156528</v>
      </c>
      <c r="JD12" s="67">
        <v>5.7930620284268111</v>
      </c>
      <c r="JE12" s="67">
        <v>6.9287050481354537</v>
      </c>
      <c r="JF12" s="67">
        <v>5.3127081629218518</v>
      </c>
      <c r="JG12" s="67">
        <v>6.8359998743442434</v>
      </c>
      <c r="JH12" s="67">
        <v>7.3861384435356721</v>
      </c>
      <c r="JI12" s="67">
        <v>17.66206455356129</v>
      </c>
      <c r="JJ12" s="67">
        <v>3.2230932466081224</v>
      </c>
      <c r="JK12" s="67">
        <v>7.8291548932319923</v>
      </c>
      <c r="JL12" s="67">
        <v>5.7441168189196752</v>
      </c>
      <c r="JM12" s="67">
        <v>5.8693558952662341</v>
      </c>
      <c r="JN12" s="67">
        <v>2.4960662149523261</v>
      </c>
      <c r="JO12" s="67">
        <v>2.2067024832205302</v>
      </c>
      <c r="JP12" s="67">
        <v>6.1663256031041813</v>
      </c>
      <c r="JQ12" s="67">
        <v>7.5021777431910746</v>
      </c>
      <c r="JR12" s="67">
        <v>3.0540263178151599</v>
      </c>
      <c r="JS12" s="67">
        <v>1.5859578766706472</v>
      </c>
      <c r="JT12" s="724"/>
      <c r="JU12" s="56">
        <v>21.159260559825267</v>
      </c>
      <c r="JV12" s="56">
        <v>31.096651194725297</v>
      </c>
      <c r="JW12" s="56">
        <v>26.972161698336507</v>
      </c>
      <c r="JX12" s="56">
        <v>45.863195996184118</v>
      </c>
      <c r="JY12" s="56">
        <v>40.315419811788601</v>
      </c>
      <c r="JZ12" s="56">
        <v>17.099542300899092</v>
      </c>
      <c r="KA12" s="56">
        <v>100.13623528542276</v>
      </c>
      <c r="KB12" s="56">
        <v>26.718495933780158</v>
      </c>
      <c r="KC12" s="56">
        <v>17.549431796539494</v>
      </c>
      <c r="KD12" s="56">
        <v>27.202763138331612</v>
      </c>
      <c r="KE12" s="56">
        <v>21.54807548412046</v>
      </c>
      <c r="KF12" s="56">
        <v>29.539348806684853</v>
      </c>
      <c r="KG12" s="56">
        <v>48.973321004758908</v>
      </c>
      <c r="KH12" s="56">
        <v>34.194453967496777</v>
      </c>
      <c r="KI12" s="56">
        <v>25.397737403763063</v>
      </c>
      <c r="KJ12" s="56">
        <v>30.293916921878726</v>
      </c>
      <c r="KK12" s="56">
        <v>25.187532699735357</v>
      </c>
      <c r="KL12" s="56">
        <v>26.817780443594767</v>
      </c>
      <c r="KM12" s="56">
        <v>28.370337803966486</v>
      </c>
      <c r="KN12" s="56">
        <v>75.471335206615706</v>
      </c>
      <c r="KO12" s="56">
        <v>15.174120932970828</v>
      </c>
      <c r="KP12" s="56">
        <v>34.186350437054188</v>
      </c>
      <c r="KQ12" s="56">
        <v>25.791377611037127</v>
      </c>
      <c r="KR12" s="56">
        <v>26.148912613002519</v>
      </c>
      <c r="KS12" s="56">
        <v>15.392372573444295</v>
      </c>
      <c r="KT12" s="56">
        <v>7.5797557380453267</v>
      </c>
      <c r="KU12" s="56">
        <v>33.536003967558656</v>
      </c>
      <c r="KV12" s="56">
        <v>33.468806227797153</v>
      </c>
      <c r="KW12" s="56">
        <v>17.783143176399637</v>
      </c>
      <c r="KX12" s="56">
        <v>5.1068566254541494</v>
      </c>
      <c r="KY12" s="725"/>
      <c r="KZ12" s="56">
        <v>21.698087916785674</v>
      </c>
      <c r="LA12" s="56">
        <v>31.012841552577672</v>
      </c>
      <c r="LB12" s="56">
        <v>23.103325369025036</v>
      </c>
      <c r="LC12" s="56">
        <v>36.002304219087186</v>
      </c>
      <c r="LD12" s="56">
        <v>35.975688873047908</v>
      </c>
      <c r="LE12" s="56">
        <v>18.461405851339997</v>
      </c>
      <c r="LF12" s="56">
        <v>92.120809128090841</v>
      </c>
      <c r="LG12" s="56">
        <v>32.610281327074055</v>
      </c>
      <c r="LH12" s="56">
        <v>23.609117395969136</v>
      </c>
      <c r="LI12" s="56">
        <v>26.904554202451632</v>
      </c>
      <c r="LJ12" s="56">
        <v>17.462495478148753</v>
      </c>
      <c r="LK12" s="56">
        <v>27.42636989079103</v>
      </c>
      <c r="LL12" s="56">
        <v>48.441920178562697</v>
      </c>
      <c r="LM12" s="56">
        <v>19.858999017941091</v>
      </c>
      <c r="LN12" s="56">
        <v>23.867039405458446</v>
      </c>
      <c r="LO12" s="56">
        <v>28.339287370068284</v>
      </c>
      <c r="LP12" s="56">
        <v>26.10216098908543</v>
      </c>
      <c r="LQ12" s="56">
        <v>23.225235979272206</v>
      </c>
      <c r="LR12" s="56">
        <v>26.269294675771182</v>
      </c>
      <c r="LS12" s="56">
        <v>67.316846586672014</v>
      </c>
      <c r="LT12" s="56">
        <v>13.877112745493214</v>
      </c>
      <c r="LU12" s="56">
        <v>31.905549021627635</v>
      </c>
      <c r="LV12" s="56">
        <v>25.283726680702557</v>
      </c>
      <c r="LW12" s="56">
        <v>25.295578928078026</v>
      </c>
      <c r="LX12" s="56">
        <v>14.937674118754476</v>
      </c>
      <c r="LY12" s="56">
        <v>9.5559167296706544</v>
      </c>
      <c r="LZ12" s="56">
        <v>21.430914328298908</v>
      </c>
      <c r="MA12" s="56">
        <v>32.471334370674896</v>
      </c>
      <c r="MB12" s="56">
        <v>13.279369590077092</v>
      </c>
      <c r="MC12" s="56">
        <v>6.1844771767663627</v>
      </c>
      <c r="MD12" s="727"/>
      <c r="ME12" s="68">
        <v>26.327715242337124</v>
      </c>
      <c r="MF12" s="68">
        <v>2.917126623031721</v>
      </c>
      <c r="MG12" s="68">
        <v>7.9921965969682844</v>
      </c>
      <c r="MH12" s="68">
        <v>10.670489369238954</v>
      </c>
      <c r="MI12" s="68">
        <v>39.301182854391705</v>
      </c>
      <c r="MJ12" s="68">
        <v>8.3004361155946764</v>
      </c>
      <c r="MK12" s="68">
        <v>25.378815796281472</v>
      </c>
      <c r="ML12" s="68">
        <v>13.301739666484393</v>
      </c>
      <c r="MM12" s="68">
        <v>4.2669571640898969</v>
      </c>
      <c r="MN12" s="68">
        <v>7.2872200621221408</v>
      </c>
      <c r="MO12" s="68">
        <v>10.98415773864904</v>
      </c>
      <c r="MP12" s="68">
        <v>11.897163892497213</v>
      </c>
      <c r="MQ12" s="68">
        <v>15.799490480262875</v>
      </c>
      <c r="MR12" s="68">
        <v>24.394623482550369</v>
      </c>
      <c r="MS12" s="729"/>
      <c r="MT12" s="69">
        <v>59.277148512624017</v>
      </c>
      <c r="MU12" s="69">
        <v>11.869565163710723</v>
      </c>
      <c r="MV12" s="69">
        <v>15.51638138386522</v>
      </c>
      <c r="MW12" s="69">
        <v>26.754269940599325</v>
      </c>
      <c r="MX12" s="69">
        <v>57.650891532620037</v>
      </c>
      <c r="MY12" s="69">
        <v>24.400236731932612</v>
      </c>
      <c r="MZ12" s="69">
        <v>38.472556427104976</v>
      </c>
      <c r="NA12" s="69">
        <v>41.322847591640361</v>
      </c>
      <c r="NB12" s="69">
        <v>27.039740512485956</v>
      </c>
      <c r="NC12" s="69">
        <v>14.909666703605575</v>
      </c>
      <c r="ND12" s="69">
        <v>28.637890020898737</v>
      </c>
      <c r="NE12" s="69">
        <v>40.443688861636915</v>
      </c>
      <c r="NF12" s="69">
        <v>24.543524081478125</v>
      </c>
      <c r="NG12" s="69">
        <v>21.984757772200631</v>
      </c>
      <c r="NH12" s="731"/>
      <c r="NI12" s="70">
        <v>90.639003861007893</v>
      </c>
      <c r="NJ12" s="70">
        <v>18.067730731825776</v>
      </c>
      <c r="NK12" s="70">
        <v>23.62074468293855</v>
      </c>
      <c r="NL12" s="70">
        <v>40.848028948979668</v>
      </c>
      <c r="NM12" s="70">
        <v>88.132404290847958</v>
      </c>
      <c r="NN12" s="70">
        <v>37.233074094610608</v>
      </c>
      <c r="NO12" s="70">
        <v>44.248628777569984</v>
      </c>
      <c r="NP12" s="70">
        <v>63.140143527771606</v>
      </c>
      <c r="NQ12" s="70">
        <v>41.276275540727895</v>
      </c>
      <c r="NR12" s="70">
        <v>27.816010595717049</v>
      </c>
      <c r="NS12" s="70">
        <v>43.733197303870078</v>
      </c>
      <c r="NT12" s="70">
        <v>61.79966353875006</v>
      </c>
      <c r="NU12" s="70">
        <v>37.476666668420279</v>
      </c>
      <c r="NV12" s="70">
        <v>35.294284730883334</v>
      </c>
      <c r="NW12" s="733"/>
      <c r="NX12" s="71">
        <v>91.719655666610237</v>
      </c>
      <c r="NY12" s="71">
        <v>15.026019834105476</v>
      </c>
      <c r="NZ12" s="71">
        <v>20.42466458352612</v>
      </c>
      <c r="OA12" s="71">
        <v>40.078927835535545</v>
      </c>
      <c r="OB12" s="71">
        <v>106.77713523312147</v>
      </c>
      <c r="OC12" s="71">
        <v>30.936540319817833</v>
      </c>
      <c r="OD12" s="71">
        <v>53.017826725247154</v>
      </c>
      <c r="OE12" s="71">
        <v>52.436323358678706</v>
      </c>
      <c r="OF12" s="71">
        <v>34.291191923221433</v>
      </c>
      <c r="OG12" s="71">
        <v>24.99919938390461</v>
      </c>
      <c r="OH12" s="71">
        <v>36.395942662171755</v>
      </c>
      <c r="OI12" s="71">
        <v>61.570237287963337</v>
      </c>
      <c r="OJ12" s="71">
        <v>31.131216002088301</v>
      </c>
      <c r="OK12" s="71">
        <v>37.600070486717861</v>
      </c>
      <c r="OL12" s="719"/>
      <c r="OM12" s="72">
        <v>41.036726050352598</v>
      </c>
      <c r="ON12" s="72">
        <v>7.7525421586233385</v>
      </c>
      <c r="OO12" s="72">
        <v>11.247456788607408</v>
      </c>
      <c r="OP12" s="72">
        <v>20.110453965324378</v>
      </c>
      <c r="OQ12" s="72">
        <v>37.293227943994211</v>
      </c>
      <c r="OR12" s="72">
        <v>15.849394623768729</v>
      </c>
      <c r="OS12" s="72">
        <v>28.893741787811845</v>
      </c>
      <c r="OT12" s="72">
        <v>26.760800880487782</v>
      </c>
      <c r="OU12" s="72">
        <v>17.549051532961144</v>
      </c>
      <c r="OV12" s="72">
        <v>10.370134621078996</v>
      </c>
      <c r="OW12" s="72">
        <v>18.569646964581739</v>
      </c>
      <c r="OX12" s="72">
        <v>26.188723810724024</v>
      </c>
      <c r="OY12" s="72">
        <v>18.446629764283813</v>
      </c>
      <c r="OZ12" s="72">
        <v>21.55544743858864</v>
      </c>
      <c r="PA12" s="736"/>
      <c r="PB12" s="73">
        <v>79.857406027219795</v>
      </c>
      <c r="PC12" s="73">
        <v>14.562992253031963</v>
      </c>
      <c r="PD12" s="73">
        <v>13.842338116306438</v>
      </c>
      <c r="PE12" s="73">
        <v>41.878274932942929</v>
      </c>
      <c r="PF12" s="73">
        <v>121.34678517466114</v>
      </c>
      <c r="PG12" s="73">
        <v>29.980728453519518</v>
      </c>
      <c r="PH12" s="73">
        <v>54.153283312646742</v>
      </c>
      <c r="PI12" s="73">
        <v>50.813949741014454</v>
      </c>
      <c r="PJ12" s="73">
        <v>33.231311105612285</v>
      </c>
      <c r="PK12" s="73">
        <v>19.170419087457262</v>
      </c>
      <c r="PL12" s="73">
        <v>36.882698320498342</v>
      </c>
      <c r="PM12" s="73">
        <v>76.226623577860977</v>
      </c>
      <c r="PN12" s="73">
        <v>30.97305208400638</v>
      </c>
      <c r="PO12" s="73">
        <v>32.8034993086779</v>
      </c>
      <c r="PP12" s="738"/>
      <c r="PQ12" s="70">
        <v>26.019312176905402</v>
      </c>
      <c r="PR12" s="70">
        <v>6.079427055106196</v>
      </c>
      <c r="PS12" s="70">
        <v>9.7580761639336888</v>
      </c>
      <c r="PT12" s="70">
        <v>13.826176545283024</v>
      </c>
      <c r="PU12" s="70">
        <v>29.904969879028613</v>
      </c>
      <c r="PV12" s="70">
        <v>12.588789089833245</v>
      </c>
      <c r="PW12" s="70">
        <v>19.930120104289372</v>
      </c>
      <c r="PX12" s="70">
        <v>21.404028709420004</v>
      </c>
      <c r="PY12" s="70">
        <v>13.966093918667843</v>
      </c>
      <c r="PZ12" s="70">
        <v>7.6662630276115271</v>
      </c>
      <c r="QA12" s="70">
        <v>14.808890112280679</v>
      </c>
      <c r="QB12" s="70">
        <v>18.143713896770755</v>
      </c>
      <c r="QC12" s="70">
        <v>12.687672704721198</v>
      </c>
      <c r="QD12" s="70">
        <v>9.5606846574588129</v>
      </c>
      <c r="QE12" s="740"/>
      <c r="QF12" s="74">
        <v>88.26158225165004</v>
      </c>
      <c r="QG12" s="74">
        <v>24.006614161403647</v>
      </c>
      <c r="QH12" s="74">
        <v>16.343950259534857</v>
      </c>
      <c r="QI12" s="74">
        <v>39.807859289912962</v>
      </c>
      <c r="QJ12" s="74">
        <v>85.851993887890714</v>
      </c>
      <c r="QK12" s="74">
        <v>36.291699690210784</v>
      </c>
      <c r="QL12" s="74">
        <v>57.274897662630949</v>
      </c>
      <c r="QM12" s="74">
        <v>84.290094759227614</v>
      </c>
      <c r="QN12" s="74">
        <v>55.037046056561508</v>
      </c>
      <c r="QO12" s="74">
        <v>22.15893195168443</v>
      </c>
      <c r="QP12" s="74">
        <v>58.341698988224792</v>
      </c>
      <c r="QQ12" s="74">
        <v>60.209536805142136</v>
      </c>
      <c r="QR12" s="74">
        <v>36.521062152559722</v>
      </c>
      <c r="QS12" s="74">
        <v>33.79131069139472</v>
      </c>
      <c r="QT12" s="742"/>
      <c r="QU12" s="69">
        <v>109.39981393276956</v>
      </c>
      <c r="QV12" s="69">
        <v>21.700083218325453</v>
      </c>
      <c r="QW12" s="69">
        <v>13.864814801459859</v>
      </c>
      <c r="QX12" s="69">
        <v>49.255477506553198</v>
      </c>
      <c r="QY12" s="69">
        <v>106.44922177109449</v>
      </c>
      <c r="QZ12" s="69">
        <v>44.863458132572468</v>
      </c>
      <c r="RA12" s="69">
        <v>55.319748464650466</v>
      </c>
      <c r="RB12" s="69">
        <v>76.213457666779973</v>
      </c>
      <c r="RC12" s="69">
        <v>49.7598207433619</v>
      </c>
      <c r="RD12" s="69">
        <v>27.340954354488733</v>
      </c>
      <c r="RE12" s="69">
        <v>52.749184222785068</v>
      </c>
      <c r="RF12" s="69">
        <v>74.599938131567129</v>
      </c>
      <c r="RG12" s="69">
        <v>45.196503960298067</v>
      </c>
      <c r="RH12" s="69">
        <v>40.460522598024383</v>
      </c>
      <c r="RI12" s="723"/>
      <c r="RJ12" s="75">
        <v>84.651622602784855</v>
      </c>
      <c r="RK12" s="75">
        <v>16.985819724864591</v>
      </c>
      <c r="RL12" s="75">
        <v>21.32197254285791</v>
      </c>
      <c r="RM12" s="75">
        <v>39.734828451912321</v>
      </c>
      <c r="RN12" s="75">
        <v>104.19659967652467</v>
      </c>
      <c r="RO12" s="75">
        <v>35.550893871430979</v>
      </c>
      <c r="RP12" s="75">
        <v>48.696332357281328</v>
      </c>
      <c r="RQ12" s="75">
        <v>58.97663111741435</v>
      </c>
      <c r="RR12" s="75">
        <v>42.225560154548909</v>
      </c>
      <c r="RS12" s="75">
        <v>20.768512976543047</v>
      </c>
      <c r="RT12" s="75">
        <v>41.47114254913209</v>
      </c>
      <c r="RU12" s="75">
        <v>60.648858486333317</v>
      </c>
      <c r="RV12" s="75">
        <v>35.933553782438963</v>
      </c>
      <c r="RW12" s="75">
        <v>34.803481793234234</v>
      </c>
      <c r="RX12" s="719"/>
      <c r="RY12" s="76">
        <v>57.189967958844235</v>
      </c>
      <c r="RZ12" s="76">
        <v>60.622750173771387</v>
      </c>
      <c r="SA12" s="76">
        <v>61.941789957985101</v>
      </c>
      <c r="SB12" s="76">
        <v>42.218268200178628</v>
      </c>
      <c r="SC12" s="76">
        <v>69.178890325408616</v>
      </c>
      <c r="SD12" s="76">
        <v>78.269413841266513</v>
      </c>
      <c r="SE12" s="721"/>
      <c r="SF12" s="76">
        <v>96.875773018842096</v>
      </c>
      <c r="SG12" s="76">
        <v>103.32940358290513</v>
      </c>
      <c r="SH12" s="76">
        <v>105.80919837722712</v>
      </c>
      <c r="SI12" s="76">
        <v>68.728977472550895</v>
      </c>
      <c r="SJ12" s="76">
        <v>119.41494706798329</v>
      </c>
      <c r="SK12" s="76">
        <v>136.50513127779615</v>
      </c>
      <c r="SL12" s="721"/>
      <c r="SM12" s="76">
        <v>82.487651123353743</v>
      </c>
      <c r="SN12" s="76">
        <v>87.801492770396877</v>
      </c>
      <c r="SO12" s="76">
        <v>89.843325925143162</v>
      </c>
      <c r="SP12" s="76">
        <v>59.31191880958373</v>
      </c>
      <c r="SQ12" s="76">
        <v>101.04613546226437</v>
      </c>
      <c r="SR12" s="76">
        <v>115.11798722202288</v>
      </c>
      <c r="SS12" s="721"/>
      <c r="ST12" s="76">
        <v>43.802575711491251</v>
      </c>
      <c r="SU12" s="76">
        <v>46.17174366431427</v>
      </c>
      <c r="SV12" s="76">
        <v>47.082091769611736</v>
      </c>
      <c r="SW12" s="76">
        <v>33.469711857420251</v>
      </c>
      <c r="SX12" s="76">
        <v>52.076846807465856</v>
      </c>
      <c r="SY12" s="76">
        <v>58.350759814385739</v>
      </c>
      <c r="SZ12" s="721"/>
      <c r="TA12" s="76">
        <v>73.422993705020559</v>
      </c>
      <c r="TB12" s="76">
        <v>78.046841653907492</v>
      </c>
      <c r="TC12" s="76">
        <v>79.823546093302369</v>
      </c>
      <c r="TD12" s="76">
        <v>53.256592551044257</v>
      </c>
      <c r="TE12" s="76">
        <v>89.571689026544021</v>
      </c>
      <c r="TF12" s="76">
        <v>101.81633371455541</v>
      </c>
      <c r="TG12" s="721"/>
      <c r="TH12" s="76">
        <v>32.495000933126398</v>
      </c>
      <c r="TI12" s="76">
        <v>34.003446303899935</v>
      </c>
      <c r="TJ12" s="76">
        <v>34.583063457505311</v>
      </c>
      <c r="TK12" s="76">
        <v>25.916083373088441</v>
      </c>
      <c r="TL12" s="76">
        <v>37.763215842236505</v>
      </c>
      <c r="TM12" s="76">
        <v>41.757806019200238</v>
      </c>
      <c r="TN12" s="721"/>
      <c r="TO12" s="76">
        <v>70.327276752757939</v>
      </c>
      <c r="TP12" s="76">
        <v>74.715481467735458</v>
      </c>
      <c r="TQ12" s="76">
        <v>76.401640460042131</v>
      </c>
      <c r="TR12" s="76">
        <v>51.188607487192897</v>
      </c>
      <c r="TS12" s="76">
        <v>85.652992851987307</v>
      </c>
      <c r="TT12" s="76">
        <v>97.273618821336271</v>
      </c>
      <c r="TU12" s="721"/>
      <c r="TV12" s="76">
        <v>92.467185966183308</v>
      </c>
      <c r="TW12" s="76">
        <v>98.638501389755035</v>
      </c>
      <c r="TX12" s="76">
        <v>101.00981714909055</v>
      </c>
      <c r="TY12" s="76">
        <v>65.551676664146498</v>
      </c>
      <c r="TZ12" s="76">
        <v>114.02038010447025</v>
      </c>
      <c r="UA12" s="76">
        <v>130.36295136862083</v>
      </c>
      <c r="UB12" s="721"/>
      <c r="UC12" s="76">
        <v>95.999178201793583</v>
      </c>
      <c r="UD12" s="76">
        <v>102.34150532890946</v>
      </c>
      <c r="UE12" s="76">
        <v>104.77853199747771</v>
      </c>
      <c r="UF12" s="76">
        <v>68.33782027890669</v>
      </c>
      <c r="UG12" s="76">
        <v>97.62543710442506</v>
      </c>
      <c r="UH12" s="76">
        <v>134.94506322278573</v>
      </c>
      <c r="UI12" s="721"/>
      <c r="UJ12" s="76">
        <v>27.804843891761291</v>
      </c>
      <c r="UK12" s="76">
        <v>29.916585177918371</v>
      </c>
      <c r="UL12" s="76">
        <v>27.154373809968256</v>
      </c>
      <c r="UM12" s="76">
        <v>19.588690297396912</v>
      </c>
      <c r="UN12" s="76">
        <v>26.826817696598468</v>
      </c>
      <c r="UO12" s="76">
        <v>23.005364095680697</v>
      </c>
      <c r="UP12" s="721"/>
      <c r="UQ12" s="76">
        <v>20.45476469058935</v>
      </c>
      <c r="UR12" s="76">
        <v>16.848903490672544</v>
      </c>
      <c r="US12" s="76">
        <v>26.992429749018882</v>
      </c>
      <c r="UT12" s="76">
        <v>21.976415254246376</v>
      </c>
      <c r="UU12" s="76">
        <v>21.121589152536767</v>
      </c>
      <c r="UV12" s="76">
        <v>27.66414539786539</v>
      </c>
      <c r="UW12" s="76">
        <v>19.332907603424086</v>
      </c>
      <c r="UX12" s="76">
        <v>16.66143609302393</v>
      </c>
      <c r="UY12" s="76">
        <v>17.230300560152397</v>
      </c>
      <c r="UZ12" s="76">
        <v>16.899866280547862</v>
      </c>
      <c r="VA12" s="76">
        <v>17.640374138693009</v>
      </c>
      <c r="VB12" s="76">
        <v>20.994452670406915</v>
      </c>
      <c r="VC12" s="76">
        <v>24.961366055280752</v>
      </c>
      <c r="VD12" s="76">
        <v>17.950107683014977</v>
      </c>
      <c r="VE12" s="76">
        <v>26.394626585603699</v>
      </c>
      <c r="VF12" s="718"/>
      <c r="VG12" s="76">
        <v>32.864159373173166</v>
      </c>
      <c r="VH12" s="76">
        <v>27.047035606703297</v>
      </c>
      <c r="VI12" s="76">
        <v>43.376258666674659</v>
      </c>
      <c r="VJ12" s="76">
        <v>35.310295936124135</v>
      </c>
      <c r="VK12" s="76">
        <v>33.921852309885708</v>
      </c>
      <c r="VL12" s="76">
        <v>44.460628826898429</v>
      </c>
      <c r="VM12" s="76">
        <v>31.050003621976362</v>
      </c>
      <c r="VN12" s="76">
        <v>26.745683628042237</v>
      </c>
      <c r="VO12" s="76">
        <v>27.660601934726994</v>
      </c>
      <c r="VP12" s="76">
        <v>27.129139032026934</v>
      </c>
      <c r="VQ12" s="76">
        <v>28.320216915334175</v>
      </c>
      <c r="VR12" s="76">
        <v>33.717229208537368</v>
      </c>
      <c r="VS12" s="76">
        <v>40.102922509411108</v>
      </c>
      <c r="VT12" s="76">
        <v>28.818350192227062</v>
      </c>
      <c r="VU12" s="76">
        <v>42.410490397707285</v>
      </c>
      <c r="VV12" s="718"/>
      <c r="VW12" s="76">
        <v>35.002083481726444</v>
      </c>
      <c r="VX12" s="76">
        <v>28.78923858735963</v>
      </c>
      <c r="VY12" s="76">
        <v>46.20401814808401</v>
      </c>
      <c r="VZ12" s="76">
        <v>37.608327422823066</v>
      </c>
      <c r="WA12" s="76">
        <v>36.118590587444665</v>
      </c>
      <c r="WB12" s="76">
        <v>47.36268643721467</v>
      </c>
      <c r="WC12" s="76">
        <v>33.061365953769332</v>
      </c>
      <c r="WD12" s="76">
        <v>28.468171020390855</v>
      </c>
      <c r="WE12" s="76">
        <v>29.443293108364493</v>
      </c>
      <c r="WF12" s="76">
        <v>28.876845877912594</v>
      </c>
      <c r="WG12" s="76">
        <v>30.146373507152731</v>
      </c>
      <c r="WH12" s="76">
        <v>35.900395912007333</v>
      </c>
      <c r="WI12" s="76">
        <v>42.710378523699035</v>
      </c>
      <c r="WJ12" s="76">
        <v>30.677271568601657</v>
      </c>
      <c r="WK12" s="76">
        <v>45.17155655431506</v>
      </c>
      <c r="WL12" s="718"/>
      <c r="WM12" s="76">
        <v>20.058866410925798</v>
      </c>
      <c r="WN12" s="76">
        <v>16.514771427085655</v>
      </c>
      <c r="WO12" s="76">
        <v>26.472774020874834</v>
      </c>
      <c r="WP12" s="76">
        <v>21.551519392219223</v>
      </c>
      <c r="WQ12" s="76">
        <v>20.708149060233705</v>
      </c>
      <c r="WR12" s="76">
        <v>27.133231278648918</v>
      </c>
      <c r="WS12" s="76">
        <v>18.954758617658232</v>
      </c>
      <c r="WT12" s="76">
        <v>16.330880641402921</v>
      </c>
      <c r="WU12" s="76">
        <v>16.889052742869094</v>
      </c>
      <c r="WV12" s="76">
        <v>16.564823348110288</v>
      </c>
      <c r="WW12" s="76">
        <v>17.291447005623922</v>
      </c>
      <c r="WX12" s="76">
        <v>20.583352593872082</v>
      </c>
      <c r="WY12" s="76">
        <v>24.47760591274125</v>
      </c>
      <c r="WZ12" s="76">
        <v>17.595352507396484</v>
      </c>
      <c r="XA12" s="76">
        <v>25.884747354948029</v>
      </c>
      <c r="XB12" s="718"/>
      <c r="XC12" s="76">
        <v>30.520862154326146</v>
      </c>
      <c r="XD12" s="76">
        <v>25.112281800017335</v>
      </c>
      <c r="XE12" s="76">
        <v>40.285579719236701</v>
      </c>
      <c r="XF12" s="76">
        <v>32.792935378085119</v>
      </c>
      <c r="XG12" s="76">
        <v>31.499538811673158</v>
      </c>
      <c r="XH12" s="76">
        <v>41.293984875224801</v>
      </c>
      <c r="XI12" s="76">
        <v>28.832981664842261</v>
      </c>
      <c r="XJ12" s="76">
        <v>24.832376756934085</v>
      </c>
      <c r="XK12" s="76">
        <v>25.682305981253883</v>
      </c>
      <c r="XL12" s="76">
        <v>25.188589685576492</v>
      </c>
      <c r="XM12" s="76">
        <v>26.295088802994034</v>
      </c>
      <c r="XN12" s="76">
        <v>31.309412122008869</v>
      </c>
      <c r="XO12" s="76">
        <v>37.242988242603978</v>
      </c>
      <c r="XP12" s="76">
        <v>26.757833462200168</v>
      </c>
      <c r="XQ12" s="76">
        <v>39.387279976253559</v>
      </c>
      <c r="XR12" s="718"/>
      <c r="XS12" s="76">
        <v>8.9004065280364237</v>
      </c>
      <c r="XT12" s="76">
        <v>7.3198647694635959</v>
      </c>
      <c r="XU12" s="76">
        <v>11.749110333475755</v>
      </c>
      <c r="XV12" s="76">
        <v>9.5631689941467553</v>
      </c>
      <c r="XW12" s="76">
        <v>9.1838950515227165</v>
      </c>
      <c r="XX12" s="76">
        <v>12.04389668433857</v>
      </c>
      <c r="XY12" s="76">
        <v>8.4065580154292991</v>
      </c>
      <c r="XZ12" s="76">
        <v>7.238218319855811</v>
      </c>
      <c r="YA12" s="76">
        <v>7.4862032611954978</v>
      </c>
      <c r="YB12" s="76">
        <v>7.3421485740431498</v>
      </c>
      <c r="YC12" s="76">
        <v>7.6650073886463055</v>
      </c>
      <c r="YD12" s="76">
        <v>9.1284011131286569</v>
      </c>
      <c r="YE12" s="76">
        <v>10.860431028830117</v>
      </c>
      <c r="YF12" s="76">
        <v>7.8000204006044642</v>
      </c>
      <c r="YG12" s="76">
        <v>11.486411454211105</v>
      </c>
      <c r="YH12" s="718"/>
      <c r="YI12" s="76">
        <v>32.234537929774824</v>
      </c>
      <c r="YJ12" s="76">
        <v>26.489003231072758</v>
      </c>
      <c r="YK12" s="76">
        <v>42.559040666867375</v>
      </c>
      <c r="YL12" s="76">
        <v>34.636064097199387</v>
      </c>
      <c r="YM12" s="76">
        <v>33.248943052963256</v>
      </c>
      <c r="YN12" s="76">
        <v>43.631291151134718</v>
      </c>
      <c r="YO12" s="76">
        <v>30.435449357287723</v>
      </c>
      <c r="YP12" s="76">
        <v>26.19316743071796</v>
      </c>
      <c r="YQ12" s="76">
        <v>27.09213644687906</v>
      </c>
      <c r="YR12" s="76">
        <v>26.569908727531498</v>
      </c>
      <c r="YS12" s="76">
        <v>27.7403937167843</v>
      </c>
      <c r="YT12" s="76">
        <v>33.04764073974728</v>
      </c>
      <c r="YU12" s="76">
        <v>39.33145274151898</v>
      </c>
      <c r="YV12" s="76">
        <v>28.229812054541675</v>
      </c>
      <c r="YW12" s="76">
        <v>41.602864909244403</v>
      </c>
      <c r="YX12" s="718"/>
      <c r="YY12" s="76">
        <v>31.424603065539923</v>
      </c>
      <c r="YZ12" s="76">
        <v>25.869783242328367</v>
      </c>
      <c r="ZA12" s="76">
        <v>41.473643861412903</v>
      </c>
      <c r="ZB12" s="76">
        <v>33.763167191287636</v>
      </c>
      <c r="ZC12" s="76">
        <v>32.440295340991646</v>
      </c>
      <c r="ZD12" s="76">
        <v>42.50888753107094</v>
      </c>
      <c r="ZE12" s="76">
        <v>29.693615705252714</v>
      </c>
      <c r="ZF12" s="76">
        <v>25.581679822489001</v>
      </c>
      <c r="ZG12" s="76">
        <v>26.456224823772647</v>
      </c>
      <c r="ZH12" s="76">
        <v>25.948219747465757</v>
      </c>
      <c r="ZI12" s="76">
        <v>27.086705948532543</v>
      </c>
      <c r="ZJ12" s="76">
        <v>32.244748117510682</v>
      </c>
      <c r="ZK12" s="76">
        <v>38.346880352831676</v>
      </c>
      <c r="ZL12" s="76">
        <v>27.562863589612061</v>
      </c>
      <c r="ZM12" s="76">
        <v>40.551854881279851</v>
      </c>
      <c r="ZN12" s="718"/>
      <c r="ZO12" s="76">
        <v>37.672511319406567</v>
      </c>
      <c r="ZP12" s="76">
        <v>30.982081185760048</v>
      </c>
      <c r="ZQ12" s="76">
        <v>49.730321069967623</v>
      </c>
      <c r="ZR12" s="76">
        <v>40.477797218051442</v>
      </c>
      <c r="ZS12" s="76">
        <v>38.872128909911808</v>
      </c>
      <c r="ZT12" s="76">
        <v>50.97816684491967</v>
      </c>
      <c r="ZU12" s="76">
        <v>35.581958318469837</v>
      </c>
      <c r="ZV12" s="76">
        <v>30.636495140433073</v>
      </c>
      <c r="ZW12" s="76">
        <v>31.68615467631513</v>
      </c>
      <c r="ZX12" s="76">
        <v>31.076406078198158</v>
      </c>
      <c r="ZY12" s="76">
        <v>32.442990581784429</v>
      </c>
      <c r="ZZ12" s="76">
        <v>38.63723348589275</v>
      </c>
      <c r="AAA12" s="76">
        <v>45.968613513978369</v>
      </c>
      <c r="AAB12" s="76">
        <v>33.01446720031678</v>
      </c>
      <c r="AAC12" s="76">
        <v>48.618287788020169</v>
      </c>
      <c r="AAD12" s="718"/>
      <c r="AAE12" s="76">
        <v>19.108106323198637</v>
      </c>
      <c r="AAF12" s="76">
        <v>17.850766931219312</v>
      </c>
      <c r="AAG12" s="76">
        <v>21.522040204371724</v>
      </c>
      <c r="AAH12" s="76">
        <v>20.233749349939274</v>
      </c>
      <c r="AAI12" s="76">
        <v>21.15658301026226</v>
      </c>
      <c r="AAJ12" s="76">
        <v>19.913578339696311</v>
      </c>
      <c r="AAK12" s="76">
        <v>18.894774258125008</v>
      </c>
      <c r="AAL12" s="76">
        <v>17.645847993780453</v>
      </c>
      <c r="AAM12" s="76">
        <v>17.890790352550969</v>
      </c>
      <c r="AAN12" s="76">
        <v>17.886087954754718</v>
      </c>
      <c r="AAO12" s="76">
        <v>13.057341101498169</v>
      </c>
      <c r="AAP12" s="76">
        <v>20.802507910754599</v>
      </c>
      <c r="AAQ12" s="76">
        <v>20.184377104458601</v>
      </c>
      <c r="AAR12" s="76">
        <v>14.105739040066258</v>
      </c>
      <c r="AAS12" s="76">
        <v>24.007296308660557</v>
      </c>
      <c r="AAT12" s="718"/>
    </row>
    <row r="13" spans="1:722" ht="14.5" customHeight="1" x14ac:dyDescent="0.2">
      <c r="A13" s="23">
        <v>2030</v>
      </c>
      <c r="B13" s="65">
        <v>9.9273974378814032</v>
      </c>
      <c r="C13" s="65">
        <v>15.577044277084569</v>
      </c>
      <c r="D13" s="65">
        <v>10.631914248744245</v>
      </c>
      <c r="E13" s="65">
        <v>10.42121344825749</v>
      </c>
      <c r="F13" s="65">
        <v>21.164522518483878</v>
      </c>
      <c r="G13" s="65">
        <v>7.0905431757860367</v>
      </c>
      <c r="H13" s="65">
        <v>32.798382078088238</v>
      </c>
      <c r="I13" s="65">
        <v>8.9700873056355626</v>
      </c>
      <c r="J13" s="65">
        <v>7.1145479906841924</v>
      </c>
      <c r="K13" s="65">
        <v>15.226391146151014</v>
      </c>
      <c r="L13" s="65">
        <v>13.545538678716321</v>
      </c>
      <c r="M13" s="65">
        <v>8.9550671730596125</v>
      </c>
      <c r="N13" s="65">
        <v>16.197344756150521</v>
      </c>
      <c r="O13" s="65">
        <v>10.025226636688469</v>
      </c>
      <c r="P13" s="65">
        <v>10.388751321930283</v>
      </c>
      <c r="Q13" s="65">
        <v>11.605892708623967</v>
      </c>
      <c r="R13" s="65">
        <v>11.314748863419645</v>
      </c>
      <c r="S13" s="65">
        <v>7.1202025466819654</v>
      </c>
      <c r="T13" s="65">
        <v>11.201527262022152</v>
      </c>
      <c r="U13" s="65">
        <v>30.935036204209986</v>
      </c>
      <c r="V13" s="65">
        <v>4.6489500887381894</v>
      </c>
      <c r="W13" s="65">
        <v>10.519741383507721</v>
      </c>
      <c r="X13" s="65">
        <v>9.6423352377529756</v>
      </c>
      <c r="Y13" s="65">
        <v>10.018825004991719</v>
      </c>
      <c r="Z13" s="65">
        <v>6.2086532718270337</v>
      </c>
      <c r="AA13" s="65">
        <v>1.7435127564698067</v>
      </c>
      <c r="AB13" s="65">
        <v>11.637367387059145</v>
      </c>
      <c r="AC13" s="65">
        <v>8.5398538712623715</v>
      </c>
      <c r="AD13" s="65">
        <v>9.6491566473138146</v>
      </c>
      <c r="AE13" s="65">
        <v>1.9981659750803202</v>
      </c>
      <c r="AF13" s="744"/>
      <c r="AG13" s="65">
        <v>7.9160117373152401</v>
      </c>
      <c r="AH13" s="65">
        <v>15.102025242888471</v>
      </c>
      <c r="AI13" s="65">
        <v>10.714911091666455</v>
      </c>
      <c r="AJ13" s="65">
        <v>10.103420505046497</v>
      </c>
      <c r="AK13" s="65">
        <v>19.766294785892018</v>
      </c>
      <c r="AL13" s="65">
        <v>6.7934753337389635</v>
      </c>
      <c r="AM13" s="65">
        <v>31.798201588080403</v>
      </c>
      <c r="AN13" s="65">
        <v>8.6965461810946252</v>
      </c>
      <c r="AO13" s="65">
        <v>6.8007961020635443</v>
      </c>
      <c r="AP13" s="65">
        <v>12.473607487326504</v>
      </c>
      <c r="AQ13" s="65">
        <v>11.575814077496528</v>
      </c>
      <c r="AR13" s="65">
        <v>9.3692327087096299</v>
      </c>
      <c r="AS13" s="65">
        <v>15.70340977556331</v>
      </c>
      <c r="AT13" s="65">
        <v>9.7195092367859477</v>
      </c>
      <c r="AU13" s="65">
        <v>10.071948305153445</v>
      </c>
      <c r="AV13" s="65">
        <v>11.251973194281678</v>
      </c>
      <c r="AW13" s="65">
        <v>10.969707725854171</v>
      </c>
      <c r="AX13" s="65">
        <v>6.9030733097842383</v>
      </c>
      <c r="AY13" s="65">
        <v>10.859938795887105</v>
      </c>
      <c r="AZ13" s="65">
        <v>26.026121056535082</v>
      </c>
      <c r="BA13" s="65">
        <v>4.5071812305455614</v>
      </c>
      <c r="BB13" s="65">
        <v>10.198943849450648</v>
      </c>
      <c r="BC13" s="65">
        <v>7.9393210569891881</v>
      </c>
      <c r="BD13" s="65">
        <v>9.713302821643234</v>
      </c>
      <c r="BE13" s="65">
        <v>6.0193215585455651</v>
      </c>
      <c r="BF13" s="65">
        <v>1.6614855649558562</v>
      </c>
      <c r="BG13" s="65">
        <v>10.08174289728221</v>
      </c>
      <c r="BH13" s="65">
        <v>8.5731248521961643</v>
      </c>
      <c r="BI13" s="65">
        <v>8.5700238214570277</v>
      </c>
      <c r="BJ13" s="65">
        <v>1.7522559235609683</v>
      </c>
      <c r="BK13" s="745"/>
      <c r="BL13" s="56">
        <v>13.959954888020812</v>
      </c>
      <c r="BM13" s="56">
        <v>20.813754015221956</v>
      </c>
      <c r="BN13" s="56">
        <v>20.523147083818188</v>
      </c>
      <c r="BO13" s="56">
        <v>45.361152427969607</v>
      </c>
      <c r="BP13" s="56">
        <v>42.988967054518632</v>
      </c>
      <c r="BQ13" s="56">
        <v>11.690688233227949</v>
      </c>
      <c r="BR13" s="56">
        <v>68.484848505950097</v>
      </c>
      <c r="BS13" s="56">
        <v>17.908387683242339</v>
      </c>
      <c r="BT13" s="56">
        <v>8.9600898163488516</v>
      </c>
      <c r="BU13" s="56">
        <v>21.172331838156495</v>
      </c>
      <c r="BV13" s="56">
        <v>27.213465409921529</v>
      </c>
      <c r="BW13" s="56">
        <v>20.009390584486152</v>
      </c>
      <c r="BX13" s="56">
        <v>35.301488676253634</v>
      </c>
      <c r="BY13" s="56">
        <v>16.867228094696987</v>
      </c>
      <c r="BZ13" s="56">
        <v>16.944425114904725</v>
      </c>
      <c r="CA13" s="56">
        <v>20.302473041184275</v>
      </c>
      <c r="CB13" s="56">
        <v>15.891764779728593</v>
      </c>
      <c r="CC13" s="56">
        <v>22.231986861564067</v>
      </c>
      <c r="CD13" s="56">
        <v>20.843944942700027</v>
      </c>
      <c r="CE13" s="56">
        <v>54.30497910567037</v>
      </c>
      <c r="CF13" s="56">
        <v>11.001880222608337</v>
      </c>
      <c r="CG13" s="56">
        <v>22.849191112492694</v>
      </c>
      <c r="CH13" s="56">
        <v>15.960744696546739</v>
      </c>
      <c r="CI13" s="56">
        <v>16.601647964573537</v>
      </c>
      <c r="CJ13" s="56">
        <v>9.0380696731750128</v>
      </c>
      <c r="CK13" s="56">
        <v>5.3650611856168613</v>
      </c>
      <c r="CL13" s="56">
        <v>19.296132025572366</v>
      </c>
      <c r="CM13" s="56">
        <v>20.96460262641715</v>
      </c>
      <c r="CN13" s="56">
        <v>9.091500687868793</v>
      </c>
      <c r="CO13" s="56">
        <v>2.7542819175254718</v>
      </c>
      <c r="CP13" s="749"/>
      <c r="CQ13" s="66">
        <v>17.581837717545476</v>
      </c>
      <c r="CR13" s="66">
        <v>25.79145593107847</v>
      </c>
      <c r="CS13" s="66">
        <v>25.690780820258105</v>
      </c>
      <c r="CT13" s="66">
        <v>64.073350153065306</v>
      </c>
      <c r="CU13" s="66">
        <v>46.383273668389101</v>
      </c>
      <c r="CV13" s="66">
        <v>16.863845886187512</v>
      </c>
      <c r="CW13" s="66">
        <v>84.665251981889128</v>
      </c>
      <c r="CX13" s="66">
        <v>22.509156214126264</v>
      </c>
      <c r="CY13" s="66">
        <v>15.514359280541345</v>
      </c>
      <c r="CZ13" s="66">
        <v>28.005742629592277</v>
      </c>
      <c r="DA13" s="66">
        <v>28.379919784017833</v>
      </c>
      <c r="DB13" s="66">
        <v>24.704982377439439</v>
      </c>
      <c r="DC13" s="66">
        <v>37.825598971962876</v>
      </c>
      <c r="DD13" s="66">
        <v>21.26055324623065</v>
      </c>
      <c r="DE13" s="66">
        <v>20.870200741055569</v>
      </c>
      <c r="DF13" s="66">
        <v>25.027023144298379</v>
      </c>
      <c r="DG13" s="66">
        <v>20.474255153968311</v>
      </c>
      <c r="DH13" s="66">
        <v>29.000193432356927</v>
      </c>
      <c r="DI13" s="66">
        <v>30.221429198237342</v>
      </c>
      <c r="DJ13" s="66">
        <v>67.518034713386498</v>
      </c>
      <c r="DK13" s="66">
        <v>13.612693477905571</v>
      </c>
      <c r="DL13" s="66">
        <v>28.179634316905798</v>
      </c>
      <c r="DM13" s="66">
        <v>19.466114113516102</v>
      </c>
      <c r="DN13" s="66">
        <v>20.313620230165828</v>
      </c>
      <c r="DO13" s="66">
        <v>10.523679093546432</v>
      </c>
      <c r="DP13" s="66">
        <v>6.2040269830914943</v>
      </c>
      <c r="DQ13" s="66">
        <v>22.932194568794042</v>
      </c>
      <c r="DR13" s="66">
        <v>25.630057055365654</v>
      </c>
      <c r="DS13" s="66">
        <v>9.9291782358933904</v>
      </c>
      <c r="DT13" s="66">
        <v>4.7202743783389609</v>
      </c>
      <c r="DU13" s="750"/>
      <c r="DV13" s="56">
        <v>14.617640255420591</v>
      </c>
      <c r="DW13" s="56">
        <v>21.604242593962883</v>
      </c>
      <c r="DX13" s="56">
        <v>25.585847899600456</v>
      </c>
      <c r="DY13" s="56">
        <v>56.223481179738769</v>
      </c>
      <c r="DZ13" s="56">
        <v>34.758248075493121</v>
      </c>
      <c r="EA13" s="56">
        <v>15.330472989391893</v>
      </c>
      <c r="EB13" s="56">
        <v>78.176182040148944</v>
      </c>
      <c r="EC13" s="56">
        <v>21.585937442461415</v>
      </c>
      <c r="ED13" s="56">
        <v>7.886542110322023</v>
      </c>
      <c r="EE13" s="56">
        <v>28.754974874799277</v>
      </c>
      <c r="EF13" s="56">
        <v>30.710560797190809</v>
      </c>
      <c r="EG13" s="56">
        <v>22.509540205154341</v>
      </c>
      <c r="EH13" s="56">
        <v>39.360594912326434</v>
      </c>
      <c r="EI13" s="56">
        <v>19.418862326406455</v>
      </c>
      <c r="EJ13" s="56">
        <v>18.690353652116023</v>
      </c>
      <c r="EK13" s="56">
        <v>22.566479850219686</v>
      </c>
      <c r="EL13" s="56">
        <v>16.520290582928787</v>
      </c>
      <c r="EM13" s="56">
        <v>31.73908959383591</v>
      </c>
      <c r="EN13" s="56">
        <v>28.48984440604956</v>
      </c>
      <c r="EO13" s="56">
        <v>64.670562418952173</v>
      </c>
      <c r="EP13" s="56">
        <v>12.309432232342182</v>
      </c>
      <c r="EQ13" s="56">
        <v>25.494939765687043</v>
      </c>
      <c r="ER13" s="56">
        <v>16.226649016654584</v>
      </c>
      <c r="ES13" s="56">
        <v>17.359723282876754</v>
      </c>
      <c r="ET13" s="56">
        <v>9.5759589180985607</v>
      </c>
      <c r="EU13" s="56">
        <v>3.8412822905075839</v>
      </c>
      <c r="EV13" s="56">
        <v>19.433781726507085</v>
      </c>
      <c r="EW13" s="56">
        <v>21.794549611952977</v>
      </c>
      <c r="EX13" s="56">
        <v>7.9312611068634817</v>
      </c>
      <c r="EY13" s="56">
        <v>1.7088380809170141</v>
      </c>
      <c r="EZ13" s="725"/>
      <c r="FA13" s="56">
        <v>11.997295797144368</v>
      </c>
      <c r="FB13" s="56">
        <v>17.590995492327949</v>
      </c>
      <c r="FC13" s="56">
        <v>19.954325583049272</v>
      </c>
      <c r="FD13" s="56">
        <v>38.568697825561948</v>
      </c>
      <c r="FE13" s="56">
        <v>29.375846704126175</v>
      </c>
      <c r="FF13" s="56">
        <v>10.707531718730982</v>
      </c>
      <c r="FG13" s="56">
        <v>64.202335833523776</v>
      </c>
      <c r="FH13" s="56">
        <v>14.876508426759973</v>
      </c>
      <c r="FI13" s="56">
        <v>6.6721439349041427</v>
      </c>
      <c r="FJ13" s="56">
        <v>18.509691890040301</v>
      </c>
      <c r="FK13" s="56">
        <v>17.551776272821474</v>
      </c>
      <c r="FL13" s="56">
        <v>18.628266914049529</v>
      </c>
      <c r="FM13" s="56">
        <v>30.772551623092838</v>
      </c>
      <c r="FN13" s="56">
        <v>15.337644585748851</v>
      </c>
      <c r="FO13" s="56">
        <v>15.646906454164968</v>
      </c>
      <c r="FP13" s="56">
        <v>18.810273641962887</v>
      </c>
      <c r="FQ13" s="56">
        <v>14.492519880668119</v>
      </c>
      <c r="FR13" s="56">
        <v>19.297900605206809</v>
      </c>
      <c r="FS13" s="56">
        <v>20.484998376470116</v>
      </c>
      <c r="FT13" s="56">
        <v>51.812146673936198</v>
      </c>
      <c r="FU13" s="56">
        <v>9.8666662048664726</v>
      </c>
      <c r="FV13" s="56">
        <v>21.203572363738459</v>
      </c>
      <c r="FW13" s="56">
        <v>14.269009867597239</v>
      </c>
      <c r="FX13" s="56">
        <v>15.007605920340099</v>
      </c>
      <c r="FY13" s="56">
        <v>8.7970896731612456</v>
      </c>
      <c r="FZ13" s="56">
        <v>1.5909939536741791</v>
      </c>
      <c r="GA13" s="56">
        <v>14.676127093213591</v>
      </c>
      <c r="GB13" s="56">
        <v>18.91329799222332</v>
      </c>
      <c r="GC13" s="56">
        <v>6.9507720717498911</v>
      </c>
      <c r="GD13" s="56">
        <v>2.2783268954691489</v>
      </c>
      <c r="GE13" s="746"/>
      <c r="GF13" s="67">
        <v>14.834919179303322</v>
      </c>
      <c r="GG13" s="67">
        <v>21.825299495014008</v>
      </c>
      <c r="GH13" s="67">
        <v>24.261961691190855</v>
      </c>
      <c r="GI13" s="67">
        <v>49.855215796130032</v>
      </c>
      <c r="GJ13" s="67">
        <v>41.803759783143434</v>
      </c>
      <c r="GK13" s="67">
        <v>13.06588296457851</v>
      </c>
      <c r="GL13" s="67">
        <v>65.224999385246676</v>
      </c>
      <c r="GM13" s="67">
        <v>10.780571298060321</v>
      </c>
      <c r="GN13" s="67">
        <v>8.5835612025609773</v>
      </c>
      <c r="GO13" s="67">
        <v>23.66834398017771</v>
      </c>
      <c r="GP13" s="67">
        <v>32.440934010352166</v>
      </c>
      <c r="GQ13" s="67">
        <v>22.336774213458604</v>
      </c>
      <c r="GR13" s="67">
        <v>38.856267917484587</v>
      </c>
      <c r="GS13" s="67">
        <v>25.388808957200069</v>
      </c>
      <c r="GT13" s="67">
        <v>18.71411772796969</v>
      </c>
      <c r="GU13" s="67">
        <v>22.516662233542199</v>
      </c>
      <c r="GV13" s="67">
        <v>16.919241992869708</v>
      </c>
      <c r="GW13" s="67">
        <v>35.920412841711745</v>
      </c>
      <c r="GX13" s="67">
        <v>36.296055481655266</v>
      </c>
      <c r="GY13" s="67">
        <v>62.565265841919789</v>
      </c>
      <c r="GZ13" s="67">
        <v>12.97432784913479</v>
      </c>
      <c r="HA13" s="67">
        <v>25.394108868538087</v>
      </c>
      <c r="HB13" s="67">
        <v>16.881518400731224</v>
      </c>
      <c r="HC13" s="67">
        <v>17.820271750737767</v>
      </c>
      <c r="HD13" s="67">
        <v>11.698839073023668</v>
      </c>
      <c r="HE13" s="67">
        <v>3.5885542762760436</v>
      </c>
      <c r="HF13" s="67">
        <v>22.513643542075016</v>
      </c>
      <c r="HG13" s="67">
        <v>22.435401426816043</v>
      </c>
      <c r="HH13" s="67">
        <v>10.171697258381487</v>
      </c>
      <c r="HI13" s="67">
        <v>2.7562184938339431</v>
      </c>
      <c r="HJ13" s="747"/>
      <c r="HK13" s="67">
        <v>10.360236192135268</v>
      </c>
      <c r="HL13" s="67">
        <v>13.58804091934608</v>
      </c>
      <c r="HM13" s="67">
        <v>15.365567513269573</v>
      </c>
      <c r="HN13" s="67">
        <v>43.566000880393069</v>
      </c>
      <c r="HO13" s="67">
        <v>19.972537939507465</v>
      </c>
      <c r="HP13" s="67">
        <v>13.677178449642359</v>
      </c>
      <c r="HQ13" s="67">
        <v>58.06581748051957</v>
      </c>
      <c r="HR13" s="67">
        <v>15.631216070962155</v>
      </c>
      <c r="HS13" s="67">
        <v>8.0425599710528051</v>
      </c>
      <c r="HT13" s="67">
        <v>14.576917533644091</v>
      </c>
      <c r="HU13" s="67">
        <v>14.522897032908691</v>
      </c>
      <c r="HV13" s="67">
        <v>17.146006416946886</v>
      </c>
      <c r="HW13" s="67">
        <v>29.140091636277724</v>
      </c>
      <c r="HX13" s="67">
        <v>11.649254311086173</v>
      </c>
      <c r="HY13" s="67">
        <v>13.120049428228263</v>
      </c>
      <c r="HZ13" s="67">
        <v>16.181833785076819</v>
      </c>
      <c r="IA13" s="67">
        <v>11.256687877272677</v>
      </c>
      <c r="IB13" s="67">
        <v>18.573624955319954</v>
      </c>
      <c r="IC13" s="67">
        <v>16.234520353374659</v>
      </c>
      <c r="ID13" s="67">
        <v>42.626661448858293</v>
      </c>
      <c r="IE13" s="67">
        <v>8.1212602092728154</v>
      </c>
      <c r="IF13" s="67">
        <v>19.722872741060804</v>
      </c>
      <c r="IG13" s="67">
        <v>13.5685608438851</v>
      </c>
      <c r="IH13" s="67">
        <v>13.310674001023926</v>
      </c>
      <c r="II13" s="67">
        <v>5.304480896870893</v>
      </c>
      <c r="IJ13" s="67">
        <v>5.4240647160248807</v>
      </c>
      <c r="IK13" s="67">
        <v>10.606271035582038</v>
      </c>
      <c r="IL13" s="67">
        <v>19.559477410600937</v>
      </c>
      <c r="IM13" s="67">
        <v>6.2707461799515372</v>
      </c>
      <c r="IN13" s="67">
        <v>2.6736629981992981</v>
      </c>
      <c r="IO13" s="743"/>
      <c r="IP13" s="67">
        <v>4.0363080501325843</v>
      </c>
      <c r="IQ13" s="67">
        <v>5.9068758896984992</v>
      </c>
      <c r="IR13" s="67">
        <v>5.6584148133411185</v>
      </c>
      <c r="IS13" s="67">
        <v>12.9663601168256</v>
      </c>
      <c r="IT13" s="67">
        <v>8.3803660119804153</v>
      </c>
      <c r="IU13" s="67">
        <v>5.108386777488569</v>
      </c>
      <c r="IV13" s="67">
        <v>20.17284076052751</v>
      </c>
      <c r="IW13" s="67">
        <v>5.688281255716344</v>
      </c>
      <c r="IX13" s="67">
        <v>3.0752146111479939</v>
      </c>
      <c r="IY13" s="67">
        <v>6.0366603519732474</v>
      </c>
      <c r="IZ13" s="67">
        <v>5.7659221239946579</v>
      </c>
      <c r="JA13" s="67">
        <v>5.949817348930897</v>
      </c>
      <c r="JB13" s="67">
        <v>10.077732067632029</v>
      </c>
      <c r="JC13" s="67">
        <v>4.5070765784308815</v>
      </c>
      <c r="JD13" s="67">
        <v>5.1038605861474755</v>
      </c>
      <c r="JE13" s="67">
        <v>6.0855255852964367</v>
      </c>
      <c r="JF13" s="67">
        <v>4.67334332357904</v>
      </c>
      <c r="JG13" s="67">
        <v>5.9503633395598143</v>
      </c>
      <c r="JH13" s="67">
        <v>6.4780364320910326</v>
      </c>
      <c r="JI13" s="67">
        <v>15.475348352431256</v>
      </c>
      <c r="JJ13" s="67">
        <v>2.8305528555542616</v>
      </c>
      <c r="JK13" s="67">
        <v>6.8316276347722766</v>
      </c>
      <c r="JL13" s="67">
        <v>5.0522239217167924</v>
      </c>
      <c r="JM13" s="67">
        <v>5.1699541443272912</v>
      </c>
      <c r="JN13" s="67">
        <v>2.218229078243815</v>
      </c>
      <c r="JO13" s="67">
        <v>1.9499372377051842</v>
      </c>
      <c r="JP13" s="67">
        <v>5.4614470984206287</v>
      </c>
      <c r="JQ13" s="67">
        <v>6.5521656349947826</v>
      </c>
      <c r="JR13" s="67">
        <v>2.714217838568743</v>
      </c>
      <c r="JS13" s="67">
        <v>1.4388640246672184</v>
      </c>
      <c r="JT13" s="724"/>
      <c r="JU13" s="56">
        <v>18.708961687581997</v>
      </c>
      <c r="JV13" s="56">
        <v>27.558960582126616</v>
      </c>
      <c r="JW13" s="56">
        <v>23.67704770939438</v>
      </c>
      <c r="JX13" s="56">
        <v>39.859097630545591</v>
      </c>
      <c r="JY13" s="56">
        <v>35.612223567998853</v>
      </c>
      <c r="JZ13" s="56">
        <v>15.082255609853791</v>
      </c>
      <c r="KA13" s="56">
        <v>87.3323067816508</v>
      </c>
      <c r="KB13" s="56">
        <v>23.398471122454456</v>
      </c>
      <c r="KC13" s="56">
        <v>15.466270382552983</v>
      </c>
      <c r="KD13" s="56">
        <v>24.075302843004525</v>
      </c>
      <c r="KE13" s="56">
        <v>19.039876490195724</v>
      </c>
      <c r="KF13" s="56">
        <v>25.919141930520599</v>
      </c>
      <c r="KG13" s="56">
        <v>42.852153826931527</v>
      </c>
      <c r="KH13" s="56">
        <v>30.068421339381278</v>
      </c>
      <c r="KI13" s="56">
        <v>22.382975622653589</v>
      </c>
      <c r="KJ13" s="56">
        <v>26.614524484871126</v>
      </c>
      <c r="KK13" s="56">
        <v>22.156273204217413</v>
      </c>
      <c r="KL13" s="56">
        <v>23.36145761974797</v>
      </c>
      <c r="KM13" s="56">
        <v>24.899321372520159</v>
      </c>
      <c r="KN13" s="56">
        <v>66.136754462858491</v>
      </c>
      <c r="KO13" s="56">
        <v>13.32671605733707</v>
      </c>
      <c r="KP13" s="56">
        <v>29.838670827931157</v>
      </c>
      <c r="KQ13" s="56">
        <v>22.689775191231004</v>
      </c>
      <c r="KR13" s="56">
        <v>23.038289709400225</v>
      </c>
      <c r="KS13" s="56">
        <v>13.65109078838487</v>
      </c>
      <c r="KT13" s="56">
        <v>6.7229927413807511</v>
      </c>
      <c r="KU13" s="56">
        <v>29.689955876927034</v>
      </c>
      <c r="KV13" s="56">
        <v>29.236172850574917</v>
      </c>
      <c r="KW13" s="56">
        <v>15.784655596027303</v>
      </c>
      <c r="KX13" s="56">
        <v>4.6567915888554667</v>
      </c>
      <c r="KY13" s="725"/>
      <c r="KZ13" s="56">
        <v>19.172463565448655</v>
      </c>
      <c r="LA13" s="56">
        <v>27.47540133284372</v>
      </c>
      <c r="LB13" s="56">
        <v>20.28385019927417</v>
      </c>
      <c r="LC13" s="56">
        <v>31.300074280966236</v>
      </c>
      <c r="LD13" s="56">
        <v>31.778410678183544</v>
      </c>
      <c r="LE13" s="56">
        <v>16.265149537380573</v>
      </c>
      <c r="LF13" s="56">
        <v>80.338776309293053</v>
      </c>
      <c r="LG13" s="56">
        <v>28.526845754428575</v>
      </c>
      <c r="LH13" s="56">
        <v>20.764737265488076</v>
      </c>
      <c r="LI13" s="56">
        <v>23.802563854728906</v>
      </c>
      <c r="LJ13" s="56">
        <v>15.436913898268235</v>
      </c>
      <c r="LK13" s="56">
        <v>24.061152389391786</v>
      </c>
      <c r="LL13" s="56">
        <v>42.377617962437334</v>
      </c>
      <c r="LM13" s="56">
        <v>17.492367179069699</v>
      </c>
      <c r="LN13" s="56">
        <v>21.02927496444838</v>
      </c>
      <c r="LO13" s="56">
        <v>24.892896270446155</v>
      </c>
      <c r="LP13" s="56">
        <v>22.951394649385151</v>
      </c>
      <c r="LQ13" s="56">
        <v>20.234242907462214</v>
      </c>
      <c r="LR13" s="56">
        <v>23.051934640117004</v>
      </c>
      <c r="LS13" s="56">
        <v>58.990476800308421</v>
      </c>
      <c r="LT13" s="56">
        <v>12.18495636241912</v>
      </c>
      <c r="LU13" s="56">
        <v>27.843292072006975</v>
      </c>
      <c r="LV13" s="56">
        <v>22.234327082781778</v>
      </c>
      <c r="LW13" s="56">
        <v>22.279414220111978</v>
      </c>
      <c r="LX13" s="56">
        <v>13.240193122685</v>
      </c>
      <c r="LY13" s="56">
        <v>8.4178984709724016</v>
      </c>
      <c r="LZ13" s="56">
        <v>18.994230998177805</v>
      </c>
      <c r="MA13" s="56">
        <v>28.357032831885846</v>
      </c>
      <c r="MB13" s="56">
        <v>11.799275138468548</v>
      </c>
      <c r="MC13" s="56">
        <v>5.6095227106239474</v>
      </c>
      <c r="MD13" s="727"/>
      <c r="ME13" s="68">
        <v>23.178218754150429</v>
      </c>
      <c r="MF13" s="68">
        <v>2.610753413388661</v>
      </c>
      <c r="MG13" s="68">
        <v>7.0580750529544973</v>
      </c>
      <c r="MH13" s="68">
        <v>9.5692765837532132</v>
      </c>
      <c r="MI13" s="68">
        <v>34.441507924685908</v>
      </c>
      <c r="MJ13" s="68">
        <v>7.2720596238572561</v>
      </c>
      <c r="MK13" s="68">
        <v>22.288335131102343</v>
      </c>
      <c r="ML13" s="68">
        <v>11.785896192668778</v>
      </c>
      <c r="MM13" s="68">
        <v>3.838034863792867</v>
      </c>
      <c r="MN13" s="68">
        <v>6.4539432696976329</v>
      </c>
      <c r="MO13" s="68">
        <v>9.7582455313265477</v>
      </c>
      <c r="MP13" s="68">
        <v>10.614160393577967</v>
      </c>
      <c r="MQ13" s="68">
        <v>14.06624370530024</v>
      </c>
      <c r="MR13" s="68">
        <v>21.438897483277643</v>
      </c>
      <c r="MS13" s="729"/>
      <c r="MT13" s="69">
        <v>51.405693719174145</v>
      </c>
      <c r="MU13" s="69">
        <v>10.378481235343285</v>
      </c>
      <c r="MV13" s="69">
        <v>13.642884246302952</v>
      </c>
      <c r="MW13" s="69">
        <v>23.484815763737121</v>
      </c>
      <c r="MX13" s="69">
        <v>50.787348632303562</v>
      </c>
      <c r="MY13" s="69">
        <v>20.956232081724636</v>
      </c>
      <c r="MZ13" s="69">
        <v>33.829689146942911</v>
      </c>
      <c r="NA13" s="69">
        <v>36.03489093018112</v>
      </c>
      <c r="NB13" s="69">
        <v>23.517389143019972</v>
      </c>
      <c r="NC13" s="69">
        <v>13.042991586452764</v>
      </c>
      <c r="ND13" s="69">
        <v>24.990069945372813</v>
      </c>
      <c r="NE13" s="69">
        <v>35.260621648311648</v>
      </c>
      <c r="NF13" s="69">
        <v>21.462382702557569</v>
      </c>
      <c r="NG13" s="69">
        <v>19.341022446894367</v>
      </c>
      <c r="NH13" s="731"/>
      <c r="NI13" s="70">
        <v>78.582646913570272</v>
      </c>
      <c r="NJ13" s="70">
        <v>15.778768497082996</v>
      </c>
      <c r="NK13" s="70">
        <v>20.752687625545335</v>
      </c>
      <c r="NL13" s="70">
        <v>35.838546595900453</v>
      </c>
      <c r="NM13" s="70">
        <v>77.624560400710891</v>
      </c>
      <c r="NN13" s="70">
        <v>31.956021612150671</v>
      </c>
      <c r="NO13" s="70">
        <v>38.918199253263367</v>
      </c>
      <c r="NP13" s="70">
        <v>55.042660908169438</v>
      </c>
      <c r="NQ13" s="70">
        <v>35.879084513997697</v>
      </c>
      <c r="NR13" s="70">
        <v>24.288570221518007</v>
      </c>
      <c r="NS13" s="70">
        <v>38.145182332797795</v>
      </c>
      <c r="NT13" s="70">
        <v>53.862684288609579</v>
      </c>
      <c r="NU13" s="70">
        <v>32.755964003902179</v>
      </c>
      <c r="NV13" s="70">
        <v>31.028942257256315</v>
      </c>
      <c r="NW13" s="733"/>
      <c r="NX13" s="71">
        <v>79.505720051128876</v>
      </c>
      <c r="NY13" s="71">
        <v>13.128379261133801</v>
      </c>
      <c r="NZ13" s="71">
        <v>17.946680478368666</v>
      </c>
      <c r="OA13" s="71">
        <v>35.154586484277345</v>
      </c>
      <c r="OB13" s="71">
        <v>94.019118549431525</v>
      </c>
      <c r="OC13" s="71">
        <v>26.558627067822449</v>
      </c>
      <c r="OD13" s="71">
        <v>46.604075163825954</v>
      </c>
      <c r="OE13" s="71">
        <v>45.71701667444875</v>
      </c>
      <c r="OF13" s="71">
        <v>29.813638592217494</v>
      </c>
      <c r="OG13" s="71">
        <v>21.827781014210938</v>
      </c>
      <c r="OH13" s="71">
        <v>31.750676270203634</v>
      </c>
      <c r="OI13" s="71">
        <v>53.652542127077531</v>
      </c>
      <c r="OJ13" s="71">
        <v>27.214748527998189</v>
      </c>
      <c r="OK13" s="71">
        <v>33.040573405849173</v>
      </c>
      <c r="OL13" s="719"/>
      <c r="OM13" s="72">
        <v>35.603002365048731</v>
      </c>
      <c r="ON13" s="72">
        <v>6.7970979209181985</v>
      </c>
      <c r="OO13" s="72">
        <v>9.8997590730734917</v>
      </c>
      <c r="OP13" s="72">
        <v>17.662118880298749</v>
      </c>
      <c r="OQ13" s="72">
        <v>32.868066896985049</v>
      </c>
      <c r="OR13" s="72">
        <v>13.633145845839287</v>
      </c>
      <c r="OS13" s="72">
        <v>25.415081632591477</v>
      </c>
      <c r="OT13" s="72">
        <v>23.353205218634486</v>
      </c>
      <c r="OU13" s="72">
        <v>15.282474401005624</v>
      </c>
      <c r="OV13" s="72">
        <v>9.0857653339196514</v>
      </c>
      <c r="OW13" s="72">
        <v>16.220964177317502</v>
      </c>
      <c r="OX13" s="72">
        <v>22.848829397528014</v>
      </c>
      <c r="OY13" s="72">
        <v>16.139185275719832</v>
      </c>
      <c r="OZ13" s="72">
        <v>18.956170849609226</v>
      </c>
      <c r="PA13" s="736"/>
      <c r="PB13" s="73">
        <v>69.233336592057867</v>
      </c>
      <c r="PC13" s="73">
        <v>12.724354927623002</v>
      </c>
      <c r="PD13" s="73">
        <v>12.18658325000704</v>
      </c>
      <c r="PE13" s="73">
        <v>36.726785817247602</v>
      </c>
      <c r="PF13" s="73">
        <v>106.83592376158381</v>
      </c>
      <c r="PG13" s="73">
        <v>25.738669370420546</v>
      </c>
      <c r="PH13" s="73">
        <v>47.598584200450169</v>
      </c>
      <c r="PI13" s="73">
        <v>44.303019563387501</v>
      </c>
      <c r="PJ13" s="73">
        <v>28.892706465113221</v>
      </c>
      <c r="PK13" s="73">
        <v>16.757082029826464</v>
      </c>
      <c r="PL13" s="73">
        <v>32.17203005581522</v>
      </c>
      <c r="PM13" s="73">
        <v>66.402414084716085</v>
      </c>
      <c r="PN13" s="73">
        <v>27.07490903859129</v>
      </c>
      <c r="PO13" s="73">
        <v>28.833531471589666</v>
      </c>
      <c r="PP13" s="738"/>
      <c r="PQ13" s="70">
        <v>22.550709957154549</v>
      </c>
      <c r="PR13" s="70">
        <v>5.2964560724116208</v>
      </c>
      <c r="PS13" s="70">
        <v>8.5557346616410399</v>
      </c>
      <c r="PT13" s="70">
        <v>12.118839573864848</v>
      </c>
      <c r="PU13" s="70">
        <v>26.329301255972336</v>
      </c>
      <c r="PV13" s="70">
        <v>10.790177732285319</v>
      </c>
      <c r="PW13" s="70">
        <v>17.509118301900472</v>
      </c>
      <c r="PX13" s="70">
        <v>18.647379123571969</v>
      </c>
      <c r="PY13" s="70">
        <v>12.126474079361834</v>
      </c>
      <c r="PZ13" s="70">
        <v>6.6882627076082954</v>
      </c>
      <c r="QA13" s="70">
        <v>12.905170250296711</v>
      </c>
      <c r="QB13" s="70">
        <v>15.806467953769847</v>
      </c>
      <c r="QC13" s="70">
        <v>11.078919801604025</v>
      </c>
      <c r="QD13" s="70">
        <v>8.4006787023361387</v>
      </c>
      <c r="QE13" s="740"/>
      <c r="QF13" s="74">
        <v>76.528056686582644</v>
      </c>
      <c r="QG13" s="74">
        <v>20.933386129292952</v>
      </c>
      <c r="QH13" s="74">
        <v>14.390092234621909</v>
      </c>
      <c r="QI13" s="74">
        <v>34.931672800067581</v>
      </c>
      <c r="QJ13" s="74">
        <v>75.621002129346934</v>
      </c>
      <c r="QK13" s="74">
        <v>31.155102264497309</v>
      </c>
      <c r="QL13" s="74">
        <v>50.352657578836734</v>
      </c>
      <c r="QM13" s="74">
        <v>73.451115968353747</v>
      </c>
      <c r="QN13" s="74">
        <v>47.806990391914837</v>
      </c>
      <c r="QO13" s="74">
        <v>19.372815668216081</v>
      </c>
      <c r="QP13" s="74">
        <v>50.858365689629196</v>
      </c>
      <c r="QQ13" s="74">
        <v>52.48228245864906</v>
      </c>
      <c r="QR13" s="74">
        <v>31.925892222524233</v>
      </c>
      <c r="QS13" s="74">
        <v>29.714203030474568</v>
      </c>
      <c r="QT13" s="742"/>
      <c r="QU13" s="69">
        <v>94.815953938727901</v>
      </c>
      <c r="QV13" s="69">
        <v>18.920365884169893</v>
      </c>
      <c r="QW13" s="69">
        <v>12.211020325308397</v>
      </c>
      <c r="QX13" s="69">
        <v>43.186853029998986</v>
      </c>
      <c r="QY13" s="69">
        <v>93.733190798134856</v>
      </c>
      <c r="QZ13" s="69">
        <v>38.470498398813142</v>
      </c>
      <c r="RA13" s="69">
        <v>48.6268540155531</v>
      </c>
      <c r="RB13" s="69">
        <v>66.411464300491971</v>
      </c>
      <c r="RC13" s="69">
        <v>43.221171772731843</v>
      </c>
      <c r="RD13" s="69">
        <v>23.867168712975669</v>
      </c>
      <c r="RE13" s="69">
        <v>45.981607215411678</v>
      </c>
      <c r="RF13" s="69">
        <v>64.992053050167812</v>
      </c>
      <c r="RG13" s="69">
        <v>39.478102424111995</v>
      </c>
      <c r="RH13" s="69">
        <v>35.550967097750856</v>
      </c>
      <c r="RI13" s="723"/>
      <c r="RJ13" s="75">
        <v>74.443872854090245</v>
      </c>
      <c r="RK13" s="75">
        <v>15.024142571508371</v>
      </c>
      <c r="RL13" s="75">
        <v>18.777711197867788</v>
      </c>
      <c r="RM13" s="75">
        <v>35.551373726755521</v>
      </c>
      <c r="RN13" s="75">
        <v>91.260468023542813</v>
      </c>
      <c r="RO13" s="75">
        <v>31.01478891191946</v>
      </c>
      <c r="RP13" s="75">
        <v>42.741008407500914</v>
      </c>
      <c r="RQ13" s="75">
        <v>52.142468775330968</v>
      </c>
      <c r="RR13" s="75">
        <v>37.685056786807458</v>
      </c>
      <c r="RS13" s="75">
        <v>18.33208897309731</v>
      </c>
      <c r="RT13" s="75">
        <v>36.755597036928023</v>
      </c>
      <c r="RU13" s="75">
        <v>53.986290058586135</v>
      </c>
      <c r="RV13" s="75">
        <v>31.959194698012663</v>
      </c>
      <c r="RW13" s="75">
        <v>30.579139685795763</v>
      </c>
      <c r="RX13" s="719"/>
      <c r="RY13" s="76">
        <v>49.878963482137721</v>
      </c>
      <c r="RZ13" s="76">
        <v>52.763976688240092</v>
      </c>
      <c r="SA13" s="76">
        <v>53.872537312996116</v>
      </c>
      <c r="SB13" s="76">
        <v>37.296297639333389</v>
      </c>
      <c r="SC13" s="76">
        <v>59.954813678538365</v>
      </c>
      <c r="SD13" s="76">
        <v>67.594762487289344</v>
      </c>
      <c r="SE13" s="721"/>
      <c r="SF13" s="76">
        <v>83.232105197633388</v>
      </c>
      <c r="SG13" s="76">
        <v>88.655930025105846</v>
      </c>
      <c r="SH13" s="76">
        <v>90.740023999647335</v>
      </c>
      <c r="SI13" s="76">
        <v>59.576693413161365</v>
      </c>
      <c r="SJ13" s="76">
        <v>102.17470356686673</v>
      </c>
      <c r="SK13" s="76">
        <v>116.5378073273186</v>
      </c>
      <c r="SL13" s="721"/>
      <c r="SM13" s="76">
        <v>71.217208419546878</v>
      </c>
      <c r="SN13" s="76">
        <v>75.682457256875239</v>
      </c>
      <c r="SO13" s="76">
        <v>77.398220300985273</v>
      </c>
      <c r="SP13" s="76">
        <v>51.742519740052842</v>
      </c>
      <c r="SQ13" s="76">
        <v>86.811999555825679</v>
      </c>
      <c r="SR13" s="76">
        <v>98.636649946806472</v>
      </c>
      <c r="SS13" s="721"/>
      <c r="ST13" s="76">
        <v>38.709937883756901</v>
      </c>
      <c r="SU13" s="76">
        <v>40.70076206510322</v>
      </c>
      <c r="SV13" s="76">
        <v>41.465732323674146</v>
      </c>
      <c r="SW13" s="76">
        <v>30.027178521453255</v>
      </c>
      <c r="SX13" s="76">
        <v>45.662851019886787</v>
      </c>
      <c r="SY13" s="76">
        <v>50.93485282581883</v>
      </c>
      <c r="SZ13" s="721"/>
      <c r="TA13" s="76">
        <v>63.60012953641629</v>
      </c>
      <c r="TB13" s="76">
        <v>67.485573072212887</v>
      </c>
      <c r="TC13" s="76">
        <v>68.978547074684087</v>
      </c>
      <c r="TD13" s="76">
        <v>46.654197518288342</v>
      </c>
      <c r="TE13" s="76">
        <v>77.169962399035896</v>
      </c>
      <c r="TF13" s="76">
        <v>87.459201162307224</v>
      </c>
      <c r="TG13" s="721"/>
      <c r="TH13" s="76">
        <v>29.208123850553115</v>
      </c>
      <c r="TI13" s="76">
        <v>30.475678359214069</v>
      </c>
      <c r="TJ13" s="76">
        <v>30.962733674961413</v>
      </c>
      <c r="TK13" s="76">
        <v>23.67982512863221</v>
      </c>
      <c r="TL13" s="76">
        <v>33.635032302141923</v>
      </c>
      <c r="TM13" s="76">
        <v>36.991707251839728</v>
      </c>
      <c r="TN13" s="721"/>
      <c r="TO13" s="76">
        <v>60.998782443305195</v>
      </c>
      <c r="TP13" s="76">
        <v>64.686213741227931</v>
      </c>
      <c r="TQ13" s="76">
        <v>66.103101932493033</v>
      </c>
      <c r="TR13" s="76">
        <v>44.916458888626131</v>
      </c>
      <c r="TS13" s="76">
        <v>73.877061575199875</v>
      </c>
      <c r="TT13" s="76">
        <v>83.641934156138888</v>
      </c>
      <c r="TU13" s="721"/>
      <c r="TV13" s="76">
        <v>82.642000552041949</v>
      </c>
      <c r="TW13" s="76">
        <v>88.075104716680187</v>
      </c>
      <c r="TX13" s="76">
        <v>90.162764258195168</v>
      </c>
      <c r="TY13" s="76">
        <v>58.946117965372878</v>
      </c>
      <c r="TZ13" s="76">
        <v>101.6170068184061</v>
      </c>
      <c r="UA13" s="76">
        <v>116.00468365906981</v>
      </c>
      <c r="UB13" s="721"/>
      <c r="UC13" s="76">
        <v>82.57101505981548</v>
      </c>
      <c r="UD13" s="76">
        <v>87.900505607594411</v>
      </c>
      <c r="UE13" s="76">
        <v>89.948351821532256</v>
      </c>
      <c r="UF13" s="76">
        <v>59.32703179719347</v>
      </c>
      <c r="UG13" s="76">
        <v>83.937568893464402</v>
      </c>
      <c r="UH13" s="76">
        <v>115.29744526977045</v>
      </c>
      <c r="UI13" s="721"/>
      <c r="UJ13" s="76">
        <v>24.356803865011393</v>
      </c>
      <c r="UK13" s="76">
        <v>26.12728725050432</v>
      </c>
      <c r="UL13" s="76">
        <v>23.81144990516599</v>
      </c>
      <c r="UM13" s="76">
        <v>17.468382671167262</v>
      </c>
      <c r="UN13" s="76">
        <v>23.536826938640957</v>
      </c>
      <c r="UO13" s="76">
        <v>20.332921160405512</v>
      </c>
      <c r="UP13" s="721"/>
      <c r="UQ13" s="76">
        <v>18.421293098042941</v>
      </c>
      <c r="UR13" s="76">
        <v>15.027002862347297</v>
      </c>
      <c r="US13" s="76">
        <v>23.685054962967509</v>
      </c>
      <c r="UT13" s="76">
        <v>19.679039405347808</v>
      </c>
      <c r="UU13" s="76">
        <v>18.617034479864088</v>
      </c>
      <c r="UV13" s="76">
        <v>24.369849007338253</v>
      </c>
      <c r="UW13" s="76">
        <v>17.272884636057537</v>
      </c>
      <c r="UX13" s="76">
        <v>14.872325747352887</v>
      </c>
      <c r="UY13" s="76">
        <v>15.350001736325201</v>
      </c>
      <c r="UZ13" s="76">
        <v>15.072538831783641</v>
      </c>
      <c r="VA13" s="76">
        <v>15.694326322671435</v>
      </c>
      <c r="VB13" s="76">
        <v>18.510303287782694</v>
      </c>
      <c r="VC13" s="76">
        <v>21.840349820720768</v>
      </c>
      <c r="VD13" s="76">
        <v>15.95164892953912</v>
      </c>
      <c r="VE13" s="76">
        <v>23.043439742328029</v>
      </c>
      <c r="VF13" s="718"/>
      <c r="VG13" s="76">
        <v>29.579487542828485</v>
      </c>
      <c r="VH13" s="76">
        <v>24.103284255339084</v>
      </c>
      <c r="VI13" s="76">
        <v>38.039876492448933</v>
      </c>
      <c r="VJ13" s="76">
        <v>31.60060271266553</v>
      </c>
      <c r="VK13" s="76">
        <v>29.878603877368608</v>
      </c>
      <c r="VL13" s="76">
        <v>39.14527906653862</v>
      </c>
      <c r="VM13" s="76">
        <v>27.72266446747777</v>
      </c>
      <c r="VN13" s="76">
        <v>23.854741373430006</v>
      </c>
      <c r="VO13" s="76">
        <v>24.622795140620852</v>
      </c>
      <c r="VP13" s="76">
        <v>24.176646080622074</v>
      </c>
      <c r="VQ13" s="76">
        <v>25.176516209032979</v>
      </c>
      <c r="VR13" s="76">
        <v>29.706846817755764</v>
      </c>
      <c r="VS13" s="76">
        <v>35.06674750123878</v>
      </c>
      <c r="VT13" s="76">
        <v>25.590238174984496</v>
      </c>
      <c r="VU13" s="76">
        <v>37.003577169333234</v>
      </c>
      <c r="VV13" s="718"/>
      <c r="VW13" s="76">
        <v>31.490915559766055</v>
      </c>
      <c r="VX13" s="76">
        <v>25.641895872179024</v>
      </c>
      <c r="VY13" s="76">
        <v>40.504044158666403</v>
      </c>
      <c r="VZ13" s="76">
        <v>33.643748947535968</v>
      </c>
      <c r="WA13" s="76">
        <v>31.798256714463527</v>
      </c>
      <c r="WB13" s="76">
        <v>41.68512747056382</v>
      </c>
      <c r="WC13" s="76">
        <v>29.504749287805286</v>
      </c>
      <c r="WD13" s="76">
        <v>25.377164695341968</v>
      </c>
      <c r="WE13" s="76">
        <v>26.195609374972609</v>
      </c>
      <c r="WF13" s="76">
        <v>25.720176481057493</v>
      </c>
      <c r="WG13" s="76">
        <v>26.785719604084285</v>
      </c>
      <c r="WH13" s="76">
        <v>31.61512557596917</v>
      </c>
      <c r="WI13" s="76">
        <v>37.330718005233017</v>
      </c>
      <c r="WJ13" s="76">
        <v>27.226566100871317</v>
      </c>
      <c r="WK13" s="76">
        <v>39.3963614468705</v>
      </c>
      <c r="WL13" s="718"/>
      <c r="WM13" s="76">
        <v>18.058806280186921</v>
      </c>
      <c r="WN13" s="76">
        <v>14.722524468753649</v>
      </c>
      <c r="WO13" s="76">
        <v>23.221785155347138</v>
      </c>
      <c r="WP13" s="76">
        <v>19.292319488886495</v>
      </c>
      <c r="WQ13" s="76">
        <v>18.245547683079899</v>
      </c>
      <c r="WR13" s="76">
        <v>23.895074349532162</v>
      </c>
      <c r="WS13" s="76">
        <v>16.928658333839611</v>
      </c>
      <c r="WT13" s="76">
        <v>14.570831941732887</v>
      </c>
      <c r="WU13" s="76">
        <v>15.039460424426979</v>
      </c>
      <c r="WV13" s="76">
        <v>14.767246991155819</v>
      </c>
      <c r="WW13" s="76">
        <v>15.37729127046352</v>
      </c>
      <c r="WX13" s="76">
        <v>18.140789144946382</v>
      </c>
      <c r="WY13" s="76">
        <v>21.40963625529568</v>
      </c>
      <c r="WZ13" s="76">
        <v>15.629731109760712</v>
      </c>
      <c r="XA13" s="76">
        <v>22.590747189057822</v>
      </c>
      <c r="XB13" s="718"/>
      <c r="XC13" s="76">
        <v>27.465777822165268</v>
      </c>
      <c r="XD13" s="76">
        <v>22.374071282092494</v>
      </c>
      <c r="XE13" s="76">
        <v>35.323771082925326</v>
      </c>
      <c r="XF13" s="76">
        <v>29.342868101769639</v>
      </c>
      <c r="XG13" s="76">
        <v>27.739519039023069</v>
      </c>
      <c r="XH13" s="76">
        <v>36.351714169585357</v>
      </c>
      <c r="XI13" s="76">
        <v>25.738270218305377</v>
      </c>
      <c r="XJ13" s="76">
        <v>22.143243019067686</v>
      </c>
      <c r="XK13" s="76">
        <v>22.856686259175763</v>
      </c>
      <c r="XL13" s="76">
        <v>22.442254952936725</v>
      </c>
      <c r="XM13" s="76">
        <v>23.371058116122114</v>
      </c>
      <c r="XN13" s="76">
        <v>27.579936378303081</v>
      </c>
      <c r="XO13" s="76">
        <v>32.560189067431295</v>
      </c>
      <c r="XP13" s="76">
        <v>23.755356515165353</v>
      </c>
      <c r="XQ13" s="76">
        <v>34.359932656647302</v>
      </c>
      <c r="XR13" s="718"/>
      <c r="XS13" s="76">
        <v>8.0070411489695132</v>
      </c>
      <c r="XT13" s="76">
        <v>6.5190441595046122</v>
      </c>
      <c r="XU13" s="76">
        <v>10.299018414266534</v>
      </c>
      <c r="XV13" s="76">
        <v>8.554478325904352</v>
      </c>
      <c r="XW13" s="76">
        <v>8.0847210825170244</v>
      </c>
      <c r="XX13" s="76">
        <v>10.599505109737869</v>
      </c>
      <c r="XY13" s="76">
        <v>7.5016355880714389</v>
      </c>
      <c r="XZ13" s="76">
        <v>6.4517269068252654</v>
      </c>
      <c r="YA13" s="76">
        <v>6.6598607105718548</v>
      </c>
      <c r="YB13" s="76">
        <v>6.5389556662868138</v>
      </c>
      <c r="YC13" s="76">
        <v>6.8099306666152817</v>
      </c>
      <c r="YD13" s="76">
        <v>8.0381456720757072</v>
      </c>
      <c r="YE13" s="76">
        <v>9.4918133288664457</v>
      </c>
      <c r="YF13" s="76">
        <v>6.9220389155497903</v>
      </c>
      <c r="YG13" s="76">
        <v>10.017187872685735</v>
      </c>
      <c r="YH13" s="718"/>
      <c r="YI13" s="76">
        <v>28.983261671297274</v>
      </c>
      <c r="YJ13" s="76">
        <v>23.573790460231447</v>
      </c>
      <c r="YK13" s="76">
        <v>37.287008501659258</v>
      </c>
      <c r="YL13" s="76">
        <v>30.966203825770222</v>
      </c>
      <c r="YM13" s="76">
        <v>29.250762830983934</v>
      </c>
      <c r="YN13" s="76">
        <v>38.379921587930575</v>
      </c>
      <c r="YO13" s="76">
        <v>27.142309920033536</v>
      </c>
      <c r="YP13" s="76">
        <v>23.329963742513151</v>
      </c>
      <c r="YQ13" s="76">
        <v>24.08428548492904</v>
      </c>
      <c r="YR13" s="76">
        <v>23.646084016407901</v>
      </c>
      <c r="YS13" s="76">
        <v>24.628245548640372</v>
      </c>
      <c r="YT13" s="76">
        <v>29.081833883112832</v>
      </c>
      <c r="YU13" s="76">
        <v>34.355205385138234</v>
      </c>
      <c r="YV13" s="76">
        <v>25.034526395752902</v>
      </c>
      <c r="YW13" s="76">
        <v>36.261418420705247</v>
      </c>
      <c r="YX13" s="718"/>
      <c r="YY13" s="76">
        <v>28.28936418070759</v>
      </c>
      <c r="YZ13" s="76">
        <v>23.060216535202073</v>
      </c>
      <c r="ZA13" s="76">
        <v>36.378136924547178</v>
      </c>
      <c r="ZB13" s="76">
        <v>30.221844906036434</v>
      </c>
      <c r="ZC13" s="76">
        <v>28.580245857183186</v>
      </c>
      <c r="ZD13" s="76">
        <v>37.433485489678219</v>
      </c>
      <c r="ZE13" s="76">
        <v>26.517580961665946</v>
      </c>
      <c r="ZF13" s="76">
        <v>22.822569189477832</v>
      </c>
      <c r="ZG13" s="76">
        <v>23.556794947157183</v>
      </c>
      <c r="ZH13" s="76">
        <v>23.130301461617858</v>
      </c>
      <c r="ZI13" s="76">
        <v>24.086101900447449</v>
      </c>
      <c r="ZJ13" s="76">
        <v>28.416099277369206</v>
      </c>
      <c r="ZK13" s="76">
        <v>33.538180601003354</v>
      </c>
      <c r="ZL13" s="76">
        <v>24.481610286891012</v>
      </c>
      <c r="ZM13" s="76">
        <v>35.388950480513564</v>
      </c>
      <c r="ZN13" s="718"/>
      <c r="ZO13" s="76">
        <v>33.890807184911729</v>
      </c>
      <c r="ZP13" s="76">
        <v>27.592110381148039</v>
      </c>
      <c r="ZQ13" s="76">
        <v>43.592067859996916</v>
      </c>
      <c r="ZR13" s="76">
        <v>36.207936861721137</v>
      </c>
      <c r="ZS13" s="76">
        <v>34.219267437233839</v>
      </c>
      <c r="ZT13" s="76">
        <v>44.864041757164223</v>
      </c>
      <c r="ZU13" s="76">
        <v>31.751336805309478</v>
      </c>
      <c r="ZV13" s="76">
        <v>27.307177870160245</v>
      </c>
      <c r="ZW13" s="76">
        <v>28.188152883318796</v>
      </c>
      <c r="ZX13" s="76">
        <v>27.676393625282124</v>
      </c>
      <c r="ZY13" s="76">
        <v>28.823360867643867</v>
      </c>
      <c r="ZZ13" s="76">
        <v>34.022122991548898</v>
      </c>
      <c r="AAA13" s="76">
        <v>40.175231165373297</v>
      </c>
      <c r="AAB13" s="76">
        <v>29.297884687769741</v>
      </c>
      <c r="AAC13" s="76">
        <v>42.399053483789451</v>
      </c>
      <c r="AAD13" s="718"/>
      <c r="AAE13" s="76">
        <v>16.920011626551418</v>
      </c>
      <c r="AAF13" s="76">
        <v>15.867530386718119</v>
      </c>
      <c r="AAG13" s="76">
        <v>18.940003137910423</v>
      </c>
      <c r="AAH13" s="76">
        <v>17.861939795039689</v>
      </c>
      <c r="AAI13" s="76">
        <v>18.634179385198383</v>
      </c>
      <c r="AAJ13" s="76">
        <v>17.594020449690213</v>
      </c>
      <c r="AAK13" s="76">
        <v>16.74150091521161</v>
      </c>
      <c r="AAL13" s="76">
        <v>15.696461149995317</v>
      </c>
      <c r="AAM13" s="76">
        <v>15.901412446268646</v>
      </c>
      <c r="AAN13" s="76">
        <v>15.89747777410247</v>
      </c>
      <c r="AAO13" s="76">
        <v>11.857871542558215</v>
      </c>
      <c r="AAP13" s="76">
        <v>18.337882670738125</v>
      </c>
      <c r="AAQ13" s="76">
        <v>17.820624916341508</v>
      </c>
      <c r="AAR13" s="76">
        <v>12.734730871226986</v>
      </c>
      <c r="AAS13" s="76">
        <v>21.019777941127558</v>
      </c>
      <c r="AAT13" s="718"/>
    </row>
    <row r="14" spans="1:722" ht="14.5" customHeight="1" x14ac:dyDescent="0.2">
      <c r="A14" s="24">
        <v>2031</v>
      </c>
      <c r="B14" s="65">
        <v>8.7726271205631878</v>
      </c>
      <c r="C14" s="65">
        <v>13.729627545941279</v>
      </c>
      <c r="D14" s="65">
        <v>9.4434436319657866</v>
      </c>
      <c r="E14" s="65">
        <v>9.3845316585981688</v>
      </c>
      <c r="F14" s="65">
        <v>18.62890421061536</v>
      </c>
      <c r="G14" s="65">
        <v>6.3117581990507157</v>
      </c>
      <c r="H14" s="65">
        <v>29.074141739074651</v>
      </c>
      <c r="I14" s="65">
        <v>7.9943704678574541</v>
      </c>
      <c r="J14" s="65">
        <v>6.3211790394437157</v>
      </c>
      <c r="K14" s="65">
        <v>13.40796143805577</v>
      </c>
      <c r="L14" s="65">
        <v>11.959689873629516</v>
      </c>
      <c r="M14" s="65">
        <v>7.9985253856608063</v>
      </c>
      <c r="N14" s="65">
        <v>14.418468615146399</v>
      </c>
      <c r="O14" s="65">
        <v>8.8835103141193947</v>
      </c>
      <c r="P14" s="65">
        <v>9.2055297687815951</v>
      </c>
      <c r="Q14" s="65">
        <v>10.28679708365078</v>
      </c>
      <c r="R14" s="65">
        <v>9.9418050937440601</v>
      </c>
      <c r="S14" s="65">
        <v>6.3818164710553127</v>
      </c>
      <c r="T14" s="65">
        <v>9.9430921095097524</v>
      </c>
      <c r="U14" s="65">
        <v>27.33913364636151</v>
      </c>
      <c r="V14" s="65">
        <v>4.1639607612488669</v>
      </c>
      <c r="W14" s="65">
        <v>9.3482354603841973</v>
      </c>
      <c r="X14" s="65">
        <v>8.549895313362887</v>
      </c>
      <c r="Y14" s="65">
        <v>8.8794084537457785</v>
      </c>
      <c r="Z14" s="65">
        <v>5.5123024259252551</v>
      </c>
      <c r="AA14" s="65">
        <v>1.5844707605102302</v>
      </c>
      <c r="AB14" s="65">
        <v>10.260788481515903</v>
      </c>
      <c r="AC14" s="65">
        <v>7.6335144700380946</v>
      </c>
      <c r="AD14" s="65">
        <v>8.5111950862217398</v>
      </c>
      <c r="AE14" s="65">
        <v>1.8078203960616939</v>
      </c>
      <c r="AF14" s="744"/>
      <c r="AG14" s="65">
        <v>7.0414627778244379</v>
      </c>
      <c r="AH14" s="65">
        <v>13.269338477025611</v>
      </c>
      <c r="AI14" s="65">
        <v>9.4694855161170004</v>
      </c>
      <c r="AJ14" s="65">
        <v>9.0699129753970578</v>
      </c>
      <c r="AK14" s="65">
        <v>17.375589460712156</v>
      </c>
      <c r="AL14" s="65">
        <v>6.031874143155604</v>
      </c>
      <c r="AM14" s="65">
        <v>28.099424137608697</v>
      </c>
      <c r="AN14" s="65">
        <v>7.7263572732602857</v>
      </c>
      <c r="AO14" s="65">
        <v>6.0276618590484503</v>
      </c>
      <c r="AP14" s="65">
        <v>11.041526123200686</v>
      </c>
      <c r="AQ14" s="65">
        <v>10.252005780869469</v>
      </c>
      <c r="AR14" s="65">
        <v>8.3118077977018174</v>
      </c>
      <c r="AS14" s="65">
        <v>13.935085983545628</v>
      </c>
      <c r="AT14" s="65">
        <v>8.585688492113924</v>
      </c>
      <c r="AU14" s="65">
        <v>8.8969121670316831</v>
      </c>
      <c r="AV14" s="65">
        <v>9.9419297348523976</v>
      </c>
      <c r="AW14" s="65">
        <v>9.6085036844648783</v>
      </c>
      <c r="AX14" s="65">
        <v>6.1678645374268521</v>
      </c>
      <c r="AY14" s="65">
        <v>9.6097475527171756</v>
      </c>
      <c r="AZ14" s="65">
        <v>23.089973653626274</v>
      </c>
      <c r="BA14" s="65">
        <v>4.0243629742452995</v>
      </c>
      <c r="BB14" s="65">
        <v>9.0348336159665994</v>
      </c>
      <c r="BC14" s="65">
        <v>7.0753851031154209</v>
      </c>
      <c r="BD14" s="65">
        <v>8.5817241475968657</v>
      </c>
      <c r="BE14" s="65">
        <v>5.3275011599971958</v>
      </c>
      <c r="BF14" s="65">
        <v>1.5064737431600721</v>
      </c>
      <c r="BG14" s="65">
        <v>8.9113478740801888</v>
      </c>
      <c r="BH14" s="65">
        <v>7.6262587432899442</v>
      </c>
      <c r="BI14" s="65">
        <v>7.5681520639804392</v>
      </c>
      <c r="BJ14" s="65">
        <v>1.5881879800926002</v>
      </c>
      <c r="BK14" s="745"/>
      <c r="BL14" s="56">
        <v>12.412963213800229</v>
      </c>
      <c r="BM14" s="56">
        <v>18.544568613031817</v>
      </c>
      <c r="BN14" s="56">
        <v>18.10512544003582</v>
      </c>
      <c r="BO14" s="56">
        <v>39.575078768860962</v>
      </c>
      <c r="BP14" s="56">
        <v>38.139580592701755</v>
      </c>
      <c r="BQ14" s="56">
        <v>10.367407833604691</v>
      </c>
      <c r="BR14" s="56">
        <v>60.039482702938656</v>
      </c>
      <c r="BS14" s="56">
        <v>15.767833835961767</v>
      </c>
      <c r="BT14" s="56">
        <v>7.9571569883506861</v>
      </c>
      <c r="BU14" s="56">
        <v>18.819804004014905</v>
      </c>
      <c r="BV14" s="56">
        <v>24.12430712209347</v>
      </c>
      <c r="BW14" s="56">
        <v>17.624003977214521</v>
      </c>
      <c r="BX14" s="56">
        <v>31.043927120197569</v>
      </c>
      <c r="BY14" s="56">
        <v>14.931567010798911</v>
      </c>
      <c r="BZ14" s="56">
        <v>15.013781569344914</v>
      </c>
      <c r="CA14" s="56">
        <v>17.933901871355371</v>
      </c>
      <c r="CB14" s="56">
        <v>14.057427382472282</v>
      </c>
      <c r="CC14" s="56">
        <v>19.465494148726226</v>
      </c>
      <c r="CD14" s="56">
        <v>18.386836055863064</v>
      </c>
      <c r="CE14" s="56">
        <v>47.826460524411246</v>
      </c>
      <c r="CF14" s="56">
        <v>9.7084012150692125</v>
      </c>
      <c r="CG14" s="56">
        <v>20.048941864793754</v>
      </c>
      <c r="CH14" s="56">
        <v>14.120771639036651</v>
      </c>
      <c r="CI14" s="56">
        <v>14.710320088586911</v>
      </c>
      <c r="CJ14" s="56">
        <v>8.0689729629855531</v>
      </c>
      <c r="CK14" s="56">
        <v>4.7734945771789841</v>
      </c>
      <c r="CL14" s="56">
        <v>17.182020535491173</v>
      </c>
      <c r="CM14" s="56">
        <v>18.413081419445032</v>
      </c>
      <c r="CN14" s="56">
        <v>8.1295970189200162</v>
      </c>
      <c r="CO14" s="56">
        <v>2.5427370620452154</v>
      </c>
      <c r="CP14" s="749"/>
      <c r="CQ14" s="66">
        <v>15.63567804950452</v>
      </c>
      <c r="CR14" s="66">
        <v>22.982809164535144</v>
      </c>
      <c r="CS14" s="66">
        <v>22.666654100216672</v>
      </c>
      <c r="CT14" s="66">
        <v>55.891117678995791</v>
      </c>
      <c r="CU14" s="66">
        <v>41.163859196470248</v>
      </c>
      <c r="CV14" s="66">
        <v>14.944611513219433</v>
      </c>
      <c r="CW14" s="66">
        <v>74.228345487728021</v>
      </c>
      <c r="CX14" s="66">
        <v>19.821058951674509</v>
      </c>
      <c r="CY14" s="66">
        <v>13.748708823780724</v>
      </c>
      <c r="CZ14" s="66">
        <v>24.891977907847014</v>
      </c>
      <c r="DA14" s="66">
        <v>25.174619798889513</v>
      </c>
      <c r="DB14" s="66">
        <v>21.763926063123257</v>
      </c>
      <c r="DC14" s="66">
        <v>33.278686746442617</v>
      </c>
      <c r="DD14" s="66">
        <v>18.822899990722991</v>
      </c>
      <c r="DE14" s="66">
        <v>18.496207870886359</v>
      </c>
      <c r="DF14" s="66">
        <v>22.111231468049628</v>
      </c>
      <c r="DG14" s="66">
        <v>18.111134159554208</v>
      </c>
      <c r="DH14" s="66">
        <v>25.390528070708928</v>
      </c>
      <c r="DI14" s="66">
        <v>26.64863098185096</v>
      </c>
      <c r="DJ14" s="66">
        <v>59.466578115911567</v>
      </c>
      <c r="DK14" s="66">
        <v>12.016242580565908</v>
      </c>
      <c r="DL14" s="66">
        <v>24.730474817781833</v>
      </c>
      <c r="DM14" s="66">
        <v>17.227045369087048</v>
      </c>
      <c r="DN14" s="66">
        <v>18.003788503023038</v>
      </c>
      <c r="DO14" s="66">
        <v>9.4038091823521786</v>
      </c>
      <c r="DP14" s="66">
        <v>5.541750608910994</v>
      </c>
      <c r="DQ14" s="66">
        <v>20.426021430530547</v>
      </c>
      <c r="DR14" s="66">
        <v>22.515497520664844</v>
      </c>
      <c r="DS14" s="66">
        <v>8.891103815322877</v>
      </c>
      <c r="DT14" s="66">
        <v>4.3281453477874718</v>
      </c>
      <c r="DU14" s="750"/>
      <c r="DV14" s="56">
        <v>13.004462696609895</v>
      </c>
      <c r="DW14" s="56">
        <v>19.255478623380718</v>
      </c>
      <c r="DX14" s="56">
        <v>22.564435068785773</v>
      </c>
      <c r="DY14" s="56">
        <v>49.044632271875727</v>
      </c>
      <c r="DZ14" s="56">
        <v>30.857721038114757</v>
      </c>
      <c r="EA14" s="56">
        <v>13.583779397100221</v>
      </c>
      <c r="EB14" s="56">
        <v>68.53600164394156</v>
      </c>
      <c r="EC14" s="56">
        <v>19.001761028407188</v>
      </c>
      <c r="ED14" s="56">
        <v>7.0213428193419789</v>
      </c>
      <c r="EE14" s="56">
        <v>25.546502126319371</v>
      </c>
      <c r="EF14" s="56">
        <v>27.225559317359647</v>
      </c>
      <c r="EG14" s="56">
        <v>19.82760340978162</v>
      </c>
      <c r="EH14" s="56">
        <v>34.615592292790616</v>
      </c>
      <c r="EI14" s="56">
        <v>17.190000575266684</v>
      </c>
      <c r="EJ14" s="56">
        <v>16.563592266430391</v>
      </c>
      <c r="EK14" s="56">
        <v>19.936082338675977</v>
      </c>
      <c r="EL14" s="56">
        <v>14.618284844722915</v>
      </c>
      <c r="EM14" s="56">
        <v>27.768244149861768</v>
      </c>
      <c r="EN14" s="56">
        <v>25.11708364576058</v>
      </c>
      <c r="EO14" s="56">
        <v>56.952319022589023</v>
      </c>
      <c r="EP14" s="56">
        <v>10.864195224483016</v>
      </c>
      <c r="EQ14" s="56">
        <v>22.372679568417929</v>
      </c>
      <c r="ER14" s="56">
        <v>14.36498125520434</v>
      </c>
      <c r="ES14" s="56">
        <v>15.388461639161646</v>
      </c>
      <c r="ET14" s="56">
        <v>8.5549578915384838</v>
      </c>
      <c r="EU14" s="56">
        <v>3.4549509308643351</v>
      </c>
      <c r="EV14" s="56">
        <v>17.313055106840675</v>
      </c>
      <c r="EW14" s="56">
        <v>19.149343183757249</v>
      </c>
      <c r="EX14" s="56">
        <v>7.1091735783434284</v>
      </c>
      <c r="EY14" s="56">
        <v>1.6126382148003244</v>
      </c>
      <c r="EZ14" s="725"/>
      <c r="FA14" s="56">
        <v>10.668784225256903</v>
      </c>
      <c r="FB14" s="56">
        <v>15.674927545007394</v>
      </c>
      <c r="FC14" s="56">
        <v>17.59658557265729</v>
      </c>
      <c r="FD14" s="56">
        <v>33.650867016306997</v>
      </c>
      <c r="FE14" s="56">
        <v>26.073615434358619</v>
      </c>
      <c r="FF14" s="56">
        <v>9.4926393068863035</v>
      </c>
      <c r="FG14" s="56">
        <v>56.28075215219792</v>
      </c>
      <c r="FH14" s="56">
        <v>13.101292619438313</v>
      </c>
      <c r="FI14" s="56">
        <v>5.9338581997106452</v>
      </c>
      <c r="FJ14" s="56">
        <v>16.452999484258854</v>
      </c>
      <c r="FK14" s="56">
        <v>15.574335242369223</v>
      </c>
      <c r="FL14" s="56">
        <v>16.403429069426299</v>
      </c>
      <c r="FM14" s="56">
        <v>27.06135814696319</v>
      </c>
      <c r="FN14" s="56">
        <v>13.575056544111019</v>
      </c>
      <c r="FO14" s="56">
        <v>13.860848984767225</v>
      </c>
      <c r="FP14" s="56">
        <v>16.612262569156613</v>
      </c>
      <c r="FQ14" s="56">
        <v>12.817947278788278</v>
      </c>
      <c r="FR14" s="56">
        <v>16.896965208328716</v>
      </c>
      <c r="FS14" s="56">
        <v>18.063137263943258</v>
      </c>
      <c r="FT14" s="56">
        <v>45.625461705739433</v>
      </c>
      <c r="FU14" s="56">
        <v>8.7049831130282129</v>
      </c>
      <c r="FV14" s="56">
        <v>18.600979011403528</v>
      </c>
      <c r="FW14" s="56">
        <v>12.622669801615233</v>
      </c>
      <c r="FX14" s="56">
        <v>13.295949241242292</v>
      </c>
      <c r="FY14" s="56">
        <v>7.8471869934569405</v>
      </c>
      <c r="FZ14" s="56">
        <v>1.4583640150961612</v>
      </c>
      <c r="GA14" s="56">
        <v>13.075109132724005</v>
      </c>
      <c r="GB14" s="56">
        <v>16.60948776052102</v>
      </c>
      <c r="GC14" s="56">
        <v>6.2221879508177729</v>
      </c>
      <c r="GD14" s="56">
        <v>2.1075356844176913</v>
      </c>
      <c r="GE14" s="746"/>
      <c r="GF14" s="67">
        <v>13.194640844449644</v>
      </c>
      <c r="GG14" s="67">
        <v>19.450009613864857</v>
      </c>
      <c r="GH14" s="67">
        <v>21.398960333457048</v>
      </c>
      <c r="GI14" s="67">
        <v>43.497269140745082</v>
      </c>
      <c r="GJ14" s="67">
        <v>37.096800692220874</v>
      </c>
      <c r="GK14" s="67">
        <v>11.586888050910296</v>
      </c>
      <c r="GL14" s="67">
        <v>57.192825058448044</v>
      </c>
      <c r="GM14" s="67">
        <v>9.5270449529102077</v>
      </c>
      <c r="GN14" s="67">
        <v>7.6332800885741374</v>
      </c>
      <c r="GO14" s="67">
        <v>21.038409401790201</v>
      </c>
      <c r="GP14" s="67">
        <v>28.75345758524394</v>
      </c>
      <c r="GQ14" s="67">
        <v>19.673969898037068</v>
      </c>
      <c r="GR14" s="67">
        <v>34.17108364405896</v>
      </c>
      <c r="GS14" s="67">
        <v>22.448220129748822</v>
      </c>
      <c r="GT14" s="67">
        <v>16.582650559490883</v>
      </c>
      <c r="GU14" s="67">
        <v>19.890296138186578</v>
      </c>
      <c r="GV14" s="67">
        <v>14.968702205132924</v>
      </c>
      <c r="GW14" s="67">
        <v>31.412836375458905</v>
      </c>
      <c r="GX14" s="67">
        <v>31.976897338304823</v>
      </c>
      <c r="GY14" s="67">
        <v>55.098859240907181</v>
      </c>
      <c r="GZ14" s="67">
        <v>11.444392991264547</v>
      </c>
      <c r="HA14" s="67">
        <v>22.282376936357252</v>
      </c>
      <c r="HB14" s="67">
        <v>14.939499670982483</v>
      </c>
      <c r="HC14" s="67">
        <v>15.792900874942058</v>
      </c>
      <c r="HD14" s="67">
        <v>10.432575139926845</v>
      </c>
      <c r="HE14" s="67">
        <v>3.230821439207646</v>
      </c>
      <c r="HF14" s="67">
        <v>20.043970711090996</v>
      </c>
      <c r="HG14" s="67">
        <v>19.708092999786491</v>
      </c>
      <c r="HH14" s="67">
        <v>9.0953827033328771</v>
      </c>
      <c r="HI14" s="67">
        <v>2.551951071499166</v>
      </c>
      <c r="HJ14" s="747"/>
      <c r="HK14" s="67">
        <v>9.1732337102005008</v>
      </c>
      <c r="HL14" s="67">
        <v>11.947015104743906</v>
      </c>
      <c r="HM14" s="67">
        <v>13.584499142960361</v>
      </c>
      <c r="HN14" s="67">
        <v>39.069397388300295</v>
      </c>
      <c r="HO14" s="67">
        <v>17.559303382022769</v>
      </c>
      <c r="HP14" s="67">
        <v>12.105401566604622</v>
      </c>
      <c r="HQ14" s="67">
        <v>51.388590497969034</v>
      </c>
      <c r="HR14" s="67">
        <v>13.869830949069662</v>
      </c>
      <c r="HS14" s="67">
        <v>7.1109477697922125</v>
      </c>
      <c r="HT14" s="67">
        <v>12.840720421890609</v>
      </c>
      <c r="HU14" s="67">
        <v>12.818990402083637</v>
      </c>
      <c r="HV14" s="67">
        <v>15.22467262096305</v>
      </c>
      <c r="HW14" s="67">
        <v>25.869539524075417</v>
      </c>
      <c r="HX14" s="67">
        <v>10.281352224569412</v>
      </c>
      <c r="HY14" s="67">
        <v>11.581610460839343</v>
      </c>
      <c r="HZ14" s="67">
        <v>14.292042658421719</v>
      </c>
      <c r="IA14" s="67">
        <v>9.8652407599593719</v>
      </c>
      <c r="IB14" s="67">
        <v>16.550153010491982</v>
      </c>
      <c r="IC14" s="67">
        <v>14.360201103033779</v>
      </c>
      <c r="ID14" s="67">
        <v>37.713849981480834</v>
      </c>
      <c r="IE14" s="67">
        <v>7.2131965763550268</v>
      </c>
      <c r="IF14" s="67">
        <v>17.453103997814303</v>
      </c>
      <c r="IG14" s="67">
        <v>12.006505055054303</v>
      </c>
      <c r="IH14" s="67">
        <v>11.751092972054023</v>
      </c>
      <c r="II14" s="67">
        <v>4.6838586952516836</v>
      </c>
      <c r="IJ14" s="67">
        <v>4.8218004843183584</v>
      </c>
      <c r="IK14" s="67">
        <v>9.3273351760699015</v>
      </c>
      <c r="IL14" s="67">
        <v>17.387884088573667</v>
      </c>
      <c r="IM14" s="67">
        <v>5.5247482673295387</v>
      </c>
      <c r="IN14" s="67">
        <v>2.3707815212770864</v>
      </c>
      <c r="IO14" s="743"/>
      <c r="IP14" s="67">
        <v>3.5885154872440781</v>
      </c>
      <c r="IQ14" s="67">
        <v>5.2627607796847959</v>
      </c>
      <c r="IR14" s="67">
        <v>4.9921558273492526</v>
      </c>
      <c r="IS14" s="67">
        <v>11.312107897255013</v>
      </c>
      <c r="IT14" s="67">
        <v>7.4402610637046847</v>
      </c>
      <c r="IU14" s="67">
        <v>4.5194489023049123</v>
      </c>
      <c r="IV14" s="67">
        <v>17.684306013974002</v>
      </c>
      <c r="IW14" s="67">
        <v>5.0059266880134548</v>
      </c>
      <c r="IX14" s="67">
        <v>2.7269284121639874</v>
      </c>
      <c r="IY14" s="67">
        <v>5.3656917152945987</v>
      </c>
      <c r="IZ14" s="67">
        <v>5.1159624847122487</v>
      </c>
      <c r="JA14" s="67">
        <v>5.2393956381908335</v>
      </c>
      <c r="JB14" s="67">
        <v>8.8620423950488316</v>
      </c>
      <c r="JC14" s="67">
        <v>3.9908586545849425</v>
      </c>
      <c r="JD14" s="67">
        <v>4.5210463172155455</v>
      </c>
      <c r="JE14" s="67">
        <v>5.3743532908216247</v>
      </c>
      <c r="JF14" s="67">
        <v>4.1333460850210155</v>
      </c>
      <c r="JG14" s="67">
        <v>5.21097864197103</v>
      </c>
      <c r="JH14" s="67">
        <v>5.7125104946061995</v>
      </c>
      <c r="JI14" s="67">
        <v>13.628931938383401</v>
      </c>
      <c r="JJ14" s="67">
        <v>2.4995509578695363</v>
      </c>
      <c r="JK14" s="67">
        <v>5.9931022935093043</v>
      </c>
      <c r="JL14" s="67">
        <v>4.4673821175782047</v>
      </c>
      <c r="JM14" s="67">
        <v>4.5790654968515749</v>
      </c>
      <c r="JN14" s="67">
        <v>1.9828071931444429</v>
      </c>
      <c r="JO14" s="67">
        <v>1.7332590186010797</v>
      </c>
      <c r="JP14" s="67">
        <v>4.8630025728990471</v>
      </c>
      <c r="JQ14" s="67">
        <v>5.75260185466413</v>
      </c>
      <c r="JR14" s="67">
        <v>2.4259966059389271</v>
      </c>
      <c r="JS14" s="67">
        <v>1.3128944164013165</v>
      </c>
      <c r="JT14" s="724"/>
      <c r="JU14" s="56">
        <v>16.63534402705843</v>
      </c>
      <c r="JV14" s="56">
        <v>24.555053254816269</v>
      </c>
      <c r="JW14" s="56">
        <v>20.899849335729495</v>
      </c>
      <c r="JX14" s="56">
        <v>34.810037356209662</v>
      </c>
      <c r="JY14" s="56">
        <v>31.625592378565855</v>
      </c>
      <c r="JZ14" s="56">
        <v>13.378172125970858</v>
      </c>
      <c r="KA14" s="56">
        <v>76.566788259002479</v>
      </c>
      <c r="KB14" s="56">
        <v>20.603628197734267</v>
      </c>
      <c r="KC14" s="56">
        <v>13.709206858632976</v>
      </c>
      <c r="KD14" s="56">
        <v>21.412711985316978</v>
      </c>
      <c r="KE14" s="56">
        <v>16.920063379097993</v>
      </c>
      <c r="KF14" s="56">
        <v>22.832077037584959</v>
      </c>
      <c r="KG14" s="56">
        <v>37.692217173325623</v>
      </c>
      <c r="KH14" s="56">
        <v>26.586678703837801</v>
      </c>
      <c r="KI14" s="56">
        <v>19.833581388000919</v>
      </c>
      <c r="KJ14" s="56">
        <v>23.511173327705251</v>
      </c>
      <c r="KK14" s="56">
        <v>19.596120289623336</v>
      </c>
      <c r="KL14" s="56">
        <v>20.475903438651304</v>
      </c>
      <c r="KM14" s="56">
        <v>21.973270032229522</v>
      </c>
      <c r="KN14" s="56">
        <v>58.254834031381577</v>
      </c>
      <c r="KO14" s="56">
        <v>11.768928544095189</v>
      </c>
      <c r="KP14" s="56">
        <v>26.183994229347583</v>
      </c>
      <c r="KQ14" s="56">
        <v>20.068059081334127</v>
      </c>
      <c r="KR14" s="56">
        <v>20.410284049064096</v>
      </c>
      <c r="KS14" s="56">
        <v>12.175637056085694</v>
      </c>
      <c r="KT14" s="56">
        <v>5.9999903742224543</v>
      </c>
      <c r="KU14" s="56">
        <v>26.424646452057392</v>
      </c>
      <c r="KV14" s="56">
        <v>25.673838944882995</v>
      </c>
      <c r="KW14" s="56">
        <v>14.089563834080446</v>
      </c>
      <c r="KX14" s="56">
        <v>4.2713606848283332</v>
      </c>
      <c r="KY14" s="725"/>
      <c r="KZ14" s="56">
        <v>17.035100112317675</v>
      </c>
      <c r="LA14" s="56">
        <v>24.471706617953011</v>
      </c>
      <c r="LB14" s="56">
        <v>17.907531236622905</v>
      </c>
      <c r="LC14" s="56">
        <v>27.34580155998048</v>
      </c>
      <c r="LD14" s="56">
        <v>28.220617361677107</v>
      </c>
      <c r="LE14" s="56">
        <v>14.40988318996193</v>
      </c>
      <c r="LF14" s="56">
        <v>70.432465718145039</v>
      </c>
      <c r="LG14" s="56">
        <v>25.089353064667076</v>
      </c>
      <c r="LH14" s="56">
        <v>18.365616130718706</v>
      </c>
      <c r="LI14" s="56">
        <v>21.161657061180712</v>
      </c>
      <c r="LJ14" s="56">
        <v>13.724986574706907</v>
      </c>
      <c r="LK14" s="56">
        <v>21.191525000398656</v>
      </c>
      <c r="LL14" s="56">
        <v>37.265616545963169</v>
      </c>
      <c r="LM14" s="56">
        <v>15.495290636367551</v>
      </c>
      <c r="LN14" s="56">
        <v>18.629556236904008</v>
      </c>
      <c r="LO14" s="56">
        <v>21.986068039925332</v>
      </c>
      <c r="LP14" s="56">
        <v>20.290308180306631</v>
      </c>
      <c r="LQ14" s="56">
        <v>17.737175068646515</v>
      </c>
      <c r="LR14" s="56">
        <v>20.339714507929187</v>
      </c>
      <c r="LS14" s="56">
        <v>51.959868148381354</v>
      </c>
      <c r="LT14" s="56">
        <v>10.75807906076586</v>
      </c>
      <c r="LU14" s="56">
        <v>24.428542884863731</v>
      </c>
      <c r="LV14" s="56">
        <v>19.656736866727684</v>
      </c>
      <c r="LW14" s="56">
        <v>19.731211441864101</v>
      </c>
      <c r="LX14" s="56">
        <v>11.801853450928679</v>
      </c>
      <c r="LY14" s="56">
        <v>7.4575513293342039</v>
      </c>
      <c r="LZ14" s="56">
        <v>16.925477603583488</v>
      </c>
      <c r="MA14" s="56">
        <v>24.894291185339704</v>
      </c>
      <c r="MB14" s="56">
        <v>10.543877838797833</v>
      </c>
      <c r="MC14" s="56">
        <v>5.1171378292422105</v>
      </c>
      <c r="MD14" s="727"/>
      <c r="ME14" s="68">
        <v>20.514765202473384</v>
      </c>
      <c r="MF14" s="68">
        <v>2.3491324761231276</v>
      </c>
      <c r="MG14" s="68">
        <v>6.2682476076897711</v>
      </c>
      <c r="MH14" s="68">
        <v>8.6318341540234265</v>
      </c>
      <c r="MI14" s="68">
        <v>30.342672758321587</v>
      </c>
      <c r="MJ14" s="68">
        <v>6.4049178304128125</v>
      </c>
      <c r="MK14" s="68">
        <v>19.678816736057748</v>
      </c>
      <c r="ML14" s="68">
        <v>10.501886290356321</v>
      </c>
      <c r="MM14" s="68">
        <v>3.4698244780193415</v>
      </c>
      <c r="MN14" s="68">
        <v>5.7485024511526444</v>
      </c>
      <c r="MO14" s="68">
        <v>8.7187590102510573</v>
      </c>
      <c r="MP14" s="68">
        <v>9.5228193541849659</v>
      </c>
      <c r="MQ14" s="68">
        <v>12.592621079875018</v>
      </c>
      <c r="MR14" s="68">
        <v>18.942058847108786</v>
      </c>
      <c r="MS14" s="729"/>
      <c r="MT14" s="69">
        <v>44.809031340208989</v>
      </c>
      <c r="MU14" s="69">
        <v>9.118131176663379</v>
      </c>
      <c r="MV14" s="69">
        <v>12.063238718109282</v>
      </c>
      <c r="MW14" s="69">
        <v>20.72639139787308</v>
      </c>
      <c r="MX14" s="69">
        <v>44.977458664673918</v>
      </c>
      <c r="MY14" s="69">
        <v>18.087387495261435</v>
      </c>
      <c r="MZ14" s="69">
        <v>29.906966385515791</v>
      </c>
      <c r="NA14" s="69">
        <v>31.592994019395352</v>
      </c>
      <c r="NB14" s="69">
        <v>20.535190813058911</v>
      </c>
      <c r="NC14" s="69">
        <v>11.474162325347132</v>
      </c>
      <c r="ND14" s="69">
        <v>21.925295120788871</v>
      </c>
      <c r="NE14" s="69">
        <v>30.898245888735762</v>
      </c>
      <c r="NF14" s="69">
        <v>18.86739070299452</v>
      </c>
      <c r="NG14" s="69">
        <v>17.108902913467478</v>
      </c>
      <c r="NH14" s="731"/>
      <c r="NI14" s="70">
        <v>68.478832766188248</v>
      </c>
      <c r="NJ14" s="70">
        <v>13.844005716806254</v>
      </c>
      <c r="NK14" s="70">
        <v>18.33447549461545</v>
      </c>
      <c r="NL14" s="70">
        <v>31.612067974211534</v>
      </c>
      <c r="NM14" s="70">
        <v>68.729822262495006</v>
      </c>
      <c r="NN14" s="70">
        <v>27.56025418893503</v>
      </c>
      <c r="NO14" s="70">
        <v>34.414560453911179</v>
      </c>
      <c r="NP14" s="70">
        <v>48.240755118112013</v>
      </c>
      <c r="NQ14" s="70">
        <v>31.309553431459555</v>
      </c>
      <c r="NR14" s="70">
        <v>21.323966673210336</v>
      </c>
      <c r="NS14" s="70">
        <v>33.45032149861278</v>
      </c>
      <c r="NT14" s="70">
        <v>47.182453363559297</v>
      </c>
      <c r="NU14" s="70">
        <v>28.780104366123346</v>
      </c>
      <c r="NV14" s="70">
        <v>27.427691344956564</v>
      </c>
      <c r="NW14" s="733"/>
      <c r="NX14" s="71">
        <v>69.269847307402429</v>
      </c>
      <c r="NY14" s="71">
        <v>11.524384098958835</v>
      </c>
      <c r="NZ14" s="71">
        <v>15.857359693101728</v>
      </c>
      <c r="OA14" s="71">
        <v>30.999940958038792</v>
      </c>
      <c r="OB14" s="71">
        <v>83.219641630010784</v>
      </c>
      <c r="OC14" s="71">
        <v>22.911839676802508</v>
      </c>
      <c r="OD14" s="71">
        <v>41.185145929379367</v>
      </c>
      <c r="OE14" s="71">
        <v>40.072782140373192</v>
      </c>
      <c r="OF14" s="71">
        <v>26.022718645450251</v>
      </c>
      <c r="OG14" s="71">
        <v>19.162392756841218</v>
      </c>
      <c r="OH14" s="71">
        <v>27.847880848053553</v>
      </c>
      <c r="OI14" s="71">
        <v>46.988541831507405</v>
      </c>
      <c r="OJ14" s="71">
        <v>23.916230053207105</v>
      </c>
      <c r="OK14" s="71">
        <v>29.190966223393829</v>
      </c>
      <c r="OL14" s="719"/>
      <c r="OM14" s="72">
        <v>31.04927734812258</v>
      </c>
      <c r="ON14" s="72">
        <v>5.9895013945606905</v>
      </c>
      <c r="OO14" s="72">
        <v>8.7634431284064984</v>
      </c>
      <c r="OP14" s="72">
        <v>15.59646914520563</v>
      </c>
      <c r="OQ14" s="72">
        <v>29.122231962234569</v>
      </c>
      <c r="OR14" s="72">
        <v>11.787017877215719</v>
      </c>
      <c r="OS14" s="72">
        <v>22.47598849321658</v>
      </c>
      <c r="OT14" s="72">
        <v>20.490816282296983</v>
      </c>
      <c r="OU14" s="72">
        <v>13.363477166305996</v>
      </c>
      <c r="OV14" s="72">
        <v>8.0063294421323761</v>
      </c>
      <c r="OW14" s="72">
        <v>14.247680482314191</v>
      </c>
      <c r="OX14" s="72">
        <v>20.037776824215602</v>
      </c>
      <c r="OY14" s="72">
        <v>14.19581454037333</v>
      </c>
      <c r="OZ14" s="72">
        <v>16.761588059303598</v>
      </c>
      <c r="PA14" s="736"/>
      <c r="PB14" s="73">
        <v>60.329849118209296</v>
      </c>
      <c r="PC14" s="73">
        <v>11.170232710299228</v>
      </c>
      <c r="PD14" s="73">
        <v>10.790527863587839</v>
      </c>
      <c r="PE14" s="73">
        <v>32.380496703370142</v>
      </c>
      <c r="PF14" s="73">
        <v>94.552689086731718</v>
      </c>
      <c r="PG14" s="73">
        <v>22.205048056851567</v>
      </c>
      <c r="PH14" s="73">
        <v>42.060569467273901</v>
      </c>
      <c r="PI14" s="73">
        <v>38.833821819553854</v>
      </c>
      <c r="PJ14" s="73">
        <v>25.219427409134433</v>
      </c>
      <c r="PK14" s="73">
        <v>14.728815965672448</v>
      </c>
      <c r="PL14" s="73">
        <v>28.214286196289514</v>
      </c>
      <c r="PM14" s="73">
        <v>58.133778625058383</v>
      </c>
      <c r="PN14" s="73">
        <v>23.791823723126672</v>
      </c>
      <c r="PO14" s="73">
        <v>25.481666906548682</v>
      </c>
      <c r="PP14" s="738"/>
      <c r="PQ14" s="70">
        <v>19.643852410355734</v>
      </c>
      <c r="PR14" s="70">
        <v>4.6346438798114233</v>
      </c>
      <c r="PS14" s="70">
        <v>7.5419763060080491</v>
      </c>
      <c r="PT14" s="70">
        <v>10.678366746311621</v>
      </c>
      <c r="PU14" s="70">
        <v>23.302549392921417</v>
      </c>
      <c r="PV14" s="70">
        <v>9.2919403661014464</v>
      </c>
      <c r="PW14" s="70">
        <v>15.463632548675257</v>
      </c>
      <c r="PX14" s="70">
        <v>16.331786530171584</v>
      </c>
      <c r="PY14" s="70">
        <v>10.568960181089572</v>
      </c>
      <c r="PZ14" s="70">
        <v>5.8663116860872115</v>
      </c>
      <c r="QA14" s="70">
        <v>11.305729327973344</v>
      </c>
      <c r="QB14" s="70">
        <v>13.839303603729924</v>
      </c>
      <c r="QC14" s="70">
        <v>9.7239995303617324</v>
      </c>
      <c r="QD14" s="70">
        <v>7.4212796200846363</v>
      </c>
      <c r="QE14" s="740"/>
      <c r="QF14" s="74">
        <v>66.694790956324624</v>
      </c>
      <c r="QG14" s="74">
        <v>18.335716704441534</v>
      </c>
      <c r="QH14" s="74">
        <v>12.742690149025458</v>
      </c>
      <c r="QI14" s="74">
        <v>30.817655322387093</v>
      </c>
      <c r="QJ14" s="74">
        <v>66.960615323266893</v>
      </c>
      <c r="QK14" s="74">
        <v>26.876333443233076</v>
      </c>
      <c r="QL14" s="74">
        <v>44.504110313058575</v>
      </c>
      <c r="QM14" s="74">
        <v>64.346346491296615</v>
      </c>
      <c r="QN14" s="74">
        <v>41.685664701484448</v>
      </c>
      <c r="QO14" s="74">
        <v>17.031250866615842</v>
      </c>
      <c r="QP14" s="74">
        <v>44.571122617696759</v>
      </c>
      <c r="QQ14" s="74">
        <v>45.978568410227112</v>
      </c>
      <c r="QR14" s="74">
        <v>28.055758483561448</v>
      </c>
      <c r="QS14" s="74">
        <v>26.271879752984574</v>
      </c>
      <c r="QT14" s="742"/>
      <c r="QU14" s="69">
        <v>82.593969173872836</v>
      </c>
      <c r="QV14" s="69">
        <v>16.57078861453066</v>
      </c>
      <c r="QW14" s="69">
        <v>10.816617848556692</v>
      </c>
      <c r="QX14" s="69">
        <v>38.066780773940685</v>
      </c>
      <c r="QY14" s="69">
        <v>82.96925417664751</v>
      </c>
      <c r="QZ14" s="69">
        <v>33.145183892468005</v>
      </c>
      <c r="RA14" s="69">
        <v>42.972079107925971</v>
      </c>
      <c r="RB14" s="69">
        <v>58.177765191232972</v>
      </c>
      <c r="RC14" s="69">
        <v>37.685225470086046</v>
      </c>
      <c r="RD14" s="69">
        <v>20.947658771938531</v>
      </c>
      <c r="RE14" s="69">
        <v>40.295718326650963</v>
      </c>
      <c r="RF14" s="69">
        <v>56.905489003278461</v>
      </c>
      <c r="RG14" s="69">
        <v>34.661963074514659</v>
      </c>
      <c r="RH14" s="69">
        <v>31.405803764755539</v>
      </c>
      <c r="RI14" s="723"/>
      <c r="RJ14" s="75">
        <v>65.81142400876881</v>
      </c>
      <c r="RK14" s="75">
        <v>13.349009761849983</v>
      </c>
      <c r="RL14" s="75">
        <v>16.626462839367576</v>
      </c>
      <c r="RM14" s="75">
        <v>31.990074753564183</v>
      </c>
      <c r="RN14" s="75">
        <v>80.34964124954486</v>
      </c>
      <c r="RO14" s="75">
        <v>27.189880212190651</v>
      </c>
      <c r="RP14" s="75">
        <v>37.712493726759213</v>
      </c>
      <c r="RQ14" s="75">
        <v>46.353525343620589</v>
      </c>
      <c r="RR14" s="75">
        <v>33.787240106526902</v>
      </c>
      <c r="RS14" s="75">
        <v>16.269445492636844</v>
      </c>
      <c r="RT14" s="75">
        <v>32.757149211565377</v>
      </c>
      <c r="RU14" s="75">
        <v>48.3190145140615</v>
      </c>
      <c r="RV14" s="75">
        <v>28.580157417818597</v>
      </c>
      <c r="RW14" s="75">
        <v>27.010642271339002</v>
      </c>
      <c r="RX14" s="719"/>
      <c r="RY14" s="76">
        <v>43.731927562249879</v>
      </c>
      <c r="RZ14" s="76">
        <v>46.164054829895875</v>
      </c>
      <c r="SA14" s="76">
        <v>47.098594927530392</v>
      </c>
      <c r="SB14" s="76">
        <v>33.124473623657288</v>
      </c>
      <c r="SC14" s="76">
        <v>52.226082790221717</v>
      </c>
      <c r="SD14" s="76">
        <v>58.666721530411749</v>
      </c>
      <c r="SE14" s="721"/>
      <c r="SF14" s="76">
        <v>71.84933279850155</v>
      </c>
      <c r="SG14" s="76">
        <v>76.421732061676025</v>
      </c>
      <c r="SH14" s="76">
        <v>78.178667445229067</v>
      </c>
      <c r="SI14" s="76">
        <v>51.907319393947574</v>
      </c>
      <c r="SJ14" s="76">
        <v>87.81834462708872</v>
      </c>
      <c r="SK14" s="76">
        <v>99.926745458645982</v>
      </c>
      <c r="SL14" s="721"/>
      <c r="SM14" s="76">
        <v>61.792547180028123</v>
      </c>
      <c r="SN14" s="76">
        <v>65.556285395313012</v>
      </c>
      <c r="SO14" s="76">
        <v>67.002494368821019</v>
      </c>
      <c r="SP14" s="76">
        <v>45.377419449399156</v>
      </c>
      <c r="SQ14" s="76">
        <v>74.937326675478715</v>
      </c>
      <c r="SR14" s="76">
        <v>84.904271448380968</v>
      </c>
      <c r="SS14" s="721"/>
      <c r="ST14" s="76">
        <v>34.392314662782688</v>
      </c>
      <c r="SU14" s="76">
        <v>36.070371435029564</v>
      </c>
      <c r="SV14" s="76">
        <v>36.715161434563484</v>
      </c>
      <c r="SW14" s="76">
        <v>27.073655744419334</v>
      </c>
      <c r="SX14" s="76">
        <v>40.252893956649238</v>
      </c>
      <c r="SY14" s="76">
        <v>44.69664063033057</v>
      </c>
      <c r="SZ14" s="721"/>
      <c r="TA14" s="76">
        <v>55.372145557252928</v>
      </c>
      <c r="TB14" s="76">
        <v>58.647168484700558</v>
      </c>
      <c r="TC14" s="76">
        <v>59.90558957437262</v>
      </c>
      <c r="TD14" s="76">
        <v>41.088495473283906</v>
      </c>
      <c r="TE14" s="76">
        <v>66.810096807160889</v>
      </c>
      <c r="TF14" s="76">
        <v>75.482850006439548</v>
      </c>
      <c r="TG14" s="721"/>
      <c r="TH14" s="76">
        <v>26.383278236338761</v>
      </c>
      <c r="TI14" s="76">
        <v>27.451694245838979</v>
      </c>
      <c r="TJ14" s="76">
        <v>27.862230986705754</v>
      </c>
      <c r="TK14" s="76">
        <v>21.723500041837617</v>
      </c>
      <c r="TL14" s="76">
        <v>30.114699512466657</v>
      </c>
      <c r="TM14" s="76">
        <v>32.944025770580865</v>
      </c>
      <c r="TN14" s="721"/>
      <c r="TO14" s="76">
        <v>53.179481761292905</v>
      </c>
      <c r="TP14" s="76">
        <v>56.287601061657163</v>
      </c>
      <c r="TQ14" s="76">
        <v>57.481889762360581</v>
      </c>
      <c r="TR14" s="76">
        <v>39.623763377289528</v>
      </c>
      <c r="TS14" s="76">
        <v>64.034525473664957</v>
      </c>
      <c r="TT14" s="76">
        <v>72.265292769997146</v>
      </c>
      <c r="TU14" s="721"/>
      <c r="TV14" s="76">
        <v>74.440639289480671</v>
      </c>
      <c r="TW14" s="76">
        <v>79.262639633814786</v>
      </c>
      <c r="TX14" s="76">
        <v>81.115483739686638</v>
      </c>
      <c r="TY14" s="76">
        <v>53.410018390308686</v>
      </c>
      <c r="TZ14" s="76">
        <v>91.281377839215907</v>
      </c>
      <c r="UA14" s="76">
        <v>104.05075986789046</v>
      </c>
      <c r="UB14" s="721"/>
      <c r="UC14" s="76">
        <v>71.362619867511754</v>
      </c>
      <c r="UD14" s="76">
        <v>75.854823543819435</v>
      </c>
      <c r="UE14" s="76">
        <v>77.580943931554856</v>
      </c>
      <c r="UF14" s="76">
        <v>51.770370640631931</v>
      </c>
      <c r="UG14" s="76">
        <v>72.514481963964556</v>
      </c>
      <c r="UH14" s="76">
        <v>98.947581091029633</v>
      </c>
      <c r="UI14" s="721"/>
      <c r="UJ14" s="76">
        <v>21.450238799426756</v>
      </c>
      <c r="UK14" s="76">
        <v>22.938840471968685</v>
      </c>
      <c r="UL14" s="76">
        <v>20.991711583975246</v>
      </c>
      <c r="UM14" s="76">
        <v>15.658535022734844</v>
      </c>
      <c r="UN14" s="76">
        <v>20.760811813529912</v>
      </c>
      <c r="UO14" s="76">
        <v>18.06700539928887</v>
      </c>
      <c r="UP14" s="721"/>
      <c r="UQ14" s="76">
        <v>16.670729645930422</v>
      </c>
      <c r="UR14" s="76">
        <v>13.473696915203021</v>
      </c>
      <c r="US14" s="76">
        <v>20.896307589767389</v>
      </c>
      <c r="UT14" s="76">
        <v>17.711755089910842</v>
      </c>
      <c r="UU14" s="76">
        <v>16.499809352973603</v>
      </c>
      <c r="UV14" s="76">
        <v>21.584478946368368</v>
      </c>
      <c r="UW14" s="76">
        <v>15.51308136429418</v>
      </c>
      <c r="UX14" s="76">
        <v>13.345931759209751</v>
      </c>
      <c r="UY14" s="76">
        <v>13.748298303250253</v>
      </c>
      <c r="UZ14" s="76">
        <v>13.514582458052306</v>
      </c>
      <c r="VA14" s="76">
        <v>14.038323940755092</v>
      </c>
      <c r="VB14" s="76">
        <v>16.409928629024108</v>
      </c>
      <c r="VC14" s="76">
        <v>19.214068498761087</v>
      </c>
      <c r="VD14" s="76">
        <v>14.252531882618843</v>
      </c>
      <c r="VE14" s="76">
        <v>20.227094220508526</v>
      </c>
      <c r="VF14" s="718"/>
      <c r="VG14" s="76">
        <v>26.75179795057581</v>
      </c>
      <c r="VH14" s="76">
        <v>21.593517032089764</v>
      </c>
      <c r="VI14" s="76">
        <v>33.540289135876279</v>
      </c>
      <c r="VJ14" s="76">
        <v>28.423925593381018</v>
      </c>
      <c r="VK14" s="76">
        <v>26.460644082364155</v>
      </c>
      <c r="VL14" s="76">
        <v>34.651082330427506</v>
      </c>
      <c r="VM14" s="76">
        <v>24.880238716352135</v>
      </c>
      <c r="VN14" s="76">
        <v>21.388310564292851</v>
      </c>
      <c r="VO14" s="76">
        <v>22.035086469275445</v>
      </c>
      <c r="VP14" s="76">
        <v>21.659387767040226</v>
      </c>
      <c r="VQ14" s="76">
        <v>22.501363103951633</v>
      </c>
      <c r="VR14" s="76">
        <v>26.316025957928453</v>
      </c>
      <c r="VS14" s="76">
        <v>30.828893108934455</v>
      </c>
      <c r="VT14" s="76">
        <v>22.845653054913708</v>
      </c>
      <c r="VU14" s="76">
        <v>32.459594225453763</v>
      </c>
      <c r="VV14" s="718"/>
      <c r="VW14" s="76">
        <v>28.468241301151622</v>
      </c>
      <c r="VX14" s="76">
        <v>22.958551851553054</v>
      </c>
      <c r="VY14" s="76">
        <v>35.69787959656815</v>
      </c>
      <c r="VZ14" s="76">
        <v>30.248808996595589</v>
      </c>
      <c r="WA14" s="76">
        <v>28.146062760689464</v>
      </c>
      <c r="WB14" s="76">
        <v>36.884678181734074</v>
      </c>
      <c r="WC14" s="76">
        <v>26.466460033597215</v>
      </c>
      <c r="WD14" s="76">
        <v>22.740047603440395</v>
      </c>
      <c r="WE14" s="76">
        <v>23.429120283240078</v>
      </c>
      <c r="WF14" s="76">
        <v>23.02883990100505</v>
      </c>
      <c r="WG14" s="76">
        <v>23.925948727716399</v>
      </c>
      <c r="WH14" s="76">
        <v>27.991884041985319</v>
      </c>
      <c r="WI14" s="76">
        <v>32.80382648134988</v>
      </c>
      <c r="WJ14" s="76">
        <v>24.292728975674695</v>
      </c>
      <c r="WK14" s="76">
        <v>34.542873521802441</v>
      </c>
      <c r="WL14" s="718"/>
      <c r="WM14" s="76">
        <v>16.337005897170769</v>
      </c>
      <c r="WN14" s="76">
        <v>13.194500483336062</v>
      </c>
      <c r="WO14" s="76">
        <v>20.480581861036725</v>
      </c>
      <c r="WP14" s="76">
        <v>17.35772592319109</v>
      </c>
      <c r="WQ14" s="76">
        <v>16.163787771781472</v>
      </c>
      <c r="WR14" s="76">
        <v>21.157170926810462</v>
      </c>
      <c r="WS14" s="76">
        <v>15.197833986311721</v>
      </c>
      <c r="WT14" s="76">
        <v>13.069232132355086</v>
      </c>
      <c r="WU14" s="76">
        <v>13.463913852415693</v>
      </c>
      <c r="WV14" s="76">
        <v>13.234656023685854</v>
      </c>
      <c r="WW14" s="76">
        <v>13.748427667684849</v>
      </c>
      <c r="WX14" s="76">
        <v>16.075575834338657</v>
      </c>
      <c r="WY14" s="76">
        <v>18.827992712892158</v>
      </c>
      <c r="WZ14" s="76">
        <v>13.958532833236188</v>
      </c>
      <c r="XA14" s="76">
        <v>19.822461489114687</v>
      </c>
      <c r="XB14" s="718"/>
      <c r="XC14" s="76">
        <v>24.83573420876753</v>
      </c>
      <c r="XD14" s="76">
        <v>20.039542924233906</v>
      </c>
      <c r="XE14" s="76">
        <v>31.140020617392182</v>
      </c>
      <c r="XF14" s="76">
        <v>26.388513356919415</v>
      </c>
      <c r="XG14" s="76">
        <v>24.560986572904202</v>
      </c>
      <c r="XH14" s="76">
        <v>32.172960583149894</v>
      </c>
      <c r="XI14" s="76">
        <v>23.094569922215396</v>
      </c>
      <c r="XJ14" s="76">
        <v>19.848986781198459</v>
      </c>
      <c r="XK14" s="76">
        <v>20.449725859017185</v>
      </c>
      <c r="XL14" s="76">
        <v>20.100764540799901</v>
      </c>
      <c r="XM14" s="76">
        <v>20.882834680710534</v>
      </c>
      <c r="XN14" s="76">
        <v>24.426625068876319</v>
      </c>
      <c r="XO14" s="76">
        <v>28.619694342648774</v>
      </c>
      <c r="XP14" s="76">
        <v>21.202609427031042</v>
      </c>
      <c r="XQ14" s="76">
        <v>30.134937819783875</v>
      </c>
      <c r="XR14" s="718"/>
      <c r="XS14" s="76">
        <v>7.2379658455772464</v>
      </c>
      <c r="XT14" s="76">
        <v>5.8362849591916683</v>
      </c>
      <c r="XU14" s="76">
        <v>9.0763145200334154</v>
      </c>
      <c r="XV14" s="76">
        <v>7.6907183400438379</v>
      </c>
      <c r="XW14" s="76">
        <v>7.155534440518359</v>
      </c>
      <c r="XX14" s="76">
        <v>9.3782534155130595</v>
      </c>
      <c r="XY14" s="76">
        <v>6.7285930183605966</v>
      </c>
      <c r="XZ14" s="76">
        <v>5.7807253850461509</v>
      </c>
      <c r="YA14" s="76">
        <v>5.9559536063086025</v>
      </c>
      <c r="YB14" s="76">
        <v>5.8541635066653726</v>
      </c>
      <c r="YC14" s="76">
        <v>6.0822974210460989</v>
      </c>
      <c r="YD14" s="76">
        <v>7.1163231295270748</v>
      </c>
      <c r="YE14" s="76">
        <v>8.3401451438322312</v>
      </c>
      <c r="YF14" s="76">
        <v>6.1755670128687132</v>
      </c>
      <c r="YG14" s="76">
        <v>8.782448824135404</v>
      </c>
      <c r="YH14" s="718"/>
      <c r="YI14" s="76">
        <v>26.184321468899512</v>
      </c>
      <c r="YJ14" s="76">
        <v>21.088354501904103</v>
      </c>
      <c r="YK14" s="76">
        <v>32.841680468635332</v>
      </c>
      <c r="YL14" s="76">
        <v>27.82363638070494</v>
      </c>
      <c r="YM14" s="76">
        <v>25.870901444776745</v>
      </c>
      <c r="YN14" s="76">
        <v>33.939820933205702</v>
      </c>
      <c r="YO14" s="76">
        <v>24.329099753031713</v>
      </c>
      <c r="YP14" s="76">
        <v>20.887198316065472</v>
      </c>
      <c r="YQ14" s="76">
        <v>21.522094225282807</v>
      </c>
      <c r="YR14" s="76">
        <v>21.153267883509141</v>
      </c>
      <c r="YS14" s="76">
        <v>21.979942286565851</v>
      </c>
      <c r="YT14" s="76">
        <v>25.728702110334076</v>
      </c>
      <c r="YU14" s="76">
        <v>30.167779078028197</v>
      </c>
      <c r="YV14" s="76">
        <v>22.317850695949179</v>
      </c>
      <c r="YW14" s="76">
        <v>31.772453883194881</v>
      </c>
      <c r="YX14" s="718"/>
      <c r="YY14" s="76">
        <v>25.590317572165286</v>
      </c>
      <c r="YZ14" s="76">
        <v>20.664851712758669</v>
      </c>
      <c r="ZA14" s="76">
        <v>32.081653307015429</v>
      </c>
      <c r="ZB14" s="76">
        <v>27.189346853520483</v>
      </c>
      <c r="ZC14" s="76">
        <v>25.317153281352642</v>
      </c>
      <c r="ZD14" s="76">
        <v>33.142167642828795</v>
      </c>
      <c r="ZE14" s="76">
        <v>23.804409107983613</v>
      </c>
      <c r="ZF14" s="76">
        <v>20.468611596509778</v>
      </c>
      <c r="ZG14" s="76">
        <v>21.086960509946554</v>
      </c>
      <c r="ZH14" s="76">
        <v>20.727779813371509</v>
      </c>
      <c r="ZI14" s="76">
        <v>21.532717852066153</v>
      </c>
      <c r="ZJ14" s="76">
        <v>25.178936062722446</v>
      </c>
      <c r="ZK14" s="76">
        <v>29.491742712826394</v>
      </c>
      <c r="ZL14" s="76">
        <v>21.861886460503822</v>
      </c>
      <c r="ZM14" s="76">
        <v>31.050033145045784</v>
      </c>
      <c r="ZN14" s="718"/>
      <c r="ZO14" s="76">
        <v>30.635235251271158</v>
      </c>
      <c r="ZP14" s="76">
        <v>24.70190784782454</v>
      </c>
      <c r="ZQ14" s="76">
        <v>38.416350373264784</v>
      </c>
      <c r="ZR14" s="76">
        <v>32.551578537878768</v>
      </c>
      <c r="ZS14" s="76">
        <v>30.285971299049713</v>
      </c>
      <c r="ZT14" s="76">
        <v>39.694470185696161</v>
      </c>
      <c r="ZU14" s="76">
        <v>28.478975099379426</v>
      </c>
      <c r="ZV14" s="76">
        <v>24.466743864364179</v>
      </c>
      <c r="ZW14" s="76">
        <v>25.208434229163288</v>
      </c>
      <c r="ZX14" s="76">
        <v>24.777585819725033</v>
      </c>
      <c r="ZY14" s="76">
        <v>25.743212795780916</v>
      </c>
      <c r="ZZ14" s="76">
        <v>30.119998104256265</v>
      </c>
      <c r="AAA14" s="76">
        <v>35.30019985838058</v>
      </c>
      <c r="AAB14" s="76">
        <v>26.137995251787569</v>
      </c>
      <c r="AAC14" s="76">
        <v>37.17239394464373</v>
      </c>
      <c r="AAD14" s="718"/>
      <c r="AAE14" s="76">
        <v>15.061600816231723</v>
      </c>
      <c r="AAF14" s="76">
        <v>14.17804351667051</v>
      </c>
      <c r="AAG14" s="76">
        <v>16.756790765539847</v>
      </c>
      <c r="AAH14" s="76">
        <v>15.852058852952393</v>
      </c>
      <c r="AAI14" s="76">
        <v>16.500134645519282</v>
      </c>
      <c r="AAJ14" s="76">
        <v>15.627220405498322</v>
      </c>
      <c r="AAK14" s="76">
        <v>14.911799560748678</v>
      </c>
      <c r="AAL14" s="76">
        <v>14.034858033920168</v>
      </c>
      <c r="AAM14" s="76">
        <v>14.206838178491703</v>
      </c>
      <c r="AAN14" s="76">
        <v>14.203536469047449</v>
      </c>
      <c r="AAO14" s="76">
        <v>10.814500681992209</v>
      </c>
      <c r="AAP14" s="76">
        <v>16.251475938389401</v>
      </c>
      <c r="AAQ14" s="76">
        <v>15.817387189620542</v>
      </c>
      <c r="AAR14" s="76">
        <v>11.549955400729456</v>
      </c>
      <c r="AAS14" s="76">
        <v>18.502244115856303</v>
      </c>
      <c r="AAT14" s="718"/>
    </row>
    <row r="15" spans="1:722" ht="14.5" customHeight="1" x14ac:dyDescent="0.2">
      <c r="A15" s="23">
        <v>2032</v>
      </c>
      <c r="B15" s="65">
        <v>7.6535452964699582</v>
      </c>
      <c r="C15" s="65">
        <v>11.941826106313231</v>
      </c>
      <c r="D15" s="65">
        <v>8.2790289270545649</v>
      </c>
      <c r="E15" s="65">
        <v>8.3412846238884182</v>
      </c>
      <c r="F15" s="65">
        <v>16.17681557043268</v>
      </c>
      <c r="G15" s="65">
        <v>5.5482277002080345</v>
      </c>
      <c r="H15" s="65">
        <v>25.421811697914404</v>
      </c>
      <c r="I15" s="65">
        <v>7.0332461664518089</v>
      </c>
      <c r="J15" s="65">
        <v>5.5465787415887853</v>
      </c>
      <c r="K15" s="65">
        <v>11.654789581570647</v>
      </c>
      <c r="L15" s="65">
        <v>10.422297540536343</v>
      </c>
      <c r="M15" s="65">
        <v>7.052106630500572</v>
      </c>
      <c r="N15" s="65">
        <v>12.662612228402256</v>
      </c>
      <c r="O15" s="65">
        <v>7.7712983718198583</v>
      </c>
      <c r="P15" s="65">
        <v>8.0510483803773507</v>
      </c>
      <c r="Q15" s="65">
        <v>8.9988239337611979</v>
      </c>
      <c r="R15" s="65">
        <v>8.6205831489368503</v>
      </c>
      <c r="S15" s="65">
        <v>5.6509871038010626</v>
      </c>
      <c r="T15" s="65">
        <v>8.710695355098844</v>
      </c>
      <c r="U15" s="65">
        <v>23.828806509129315</v>
      </c>
      <c r="V15" s="65">
        <v>3.6850411638229512</v>
      </c>
      <c r="W15" s="65">
        <v>8.199590295042972</v>
      </c>
      <c r="X15" s="65">
        <v>7.4829317463772504</v>
      </c>
      <c r="Y15" s="65">
        <v>7.7680594364239468</v>
      </c>
      <c r="Z15" s="65">
        <v>4.8348053492029424</v>
      </c>
      <c r="AA15" s="65">
        <v>1.4271168454181171</v>
      </c>
      <c r="AB15" s="65">
        <v>8.9296152532370279</v>
      </c>
      <c r="AC15" s="65">
        <v>6.7353909184290259</v>
      </c>
      <c r="AD15" s="65">
        <v>7.4125154653247476</v>
      </c>
      <c r="AE15" s="65">
        <v>1.6230344624569932</v>
      </c>
      <c r="AF15" s="744"/>
      <c r="AG15" s="65">
        <v>6.1838253890210773</v>
      </c>
      <c r="AH15" s="65">
        <v>11.505325741219922</v>
      </c>
      <c r="AI15" s="65">
        <v>8.2601824913886457</v>
      </c>
      <c r="AJ15" s="65">
        <v>8.036392076361734</v>
      </c>
      <c r="AK15" s="65">
        <v>15.068834830610516</v>
      </c>
      <c r="AL15" s="65">
        <v>5.2886360821938609</v>
      </c>
      <c r="AM15" s="65">
        <v>24.49258780965107</v>
      </c>
      <c r="AN15" s="65">
        <v>6.7761653404444431</v>
      </c>
      <c r="AO15" s="65">
        <v>5.2760936697421306</v>
      </c>
      <c r="AP15" s="65">
        <v>9.6481018688782232</v>
      </c>
      <c r="AQ15" s="65">
        <v>8.9616518062847099</v>
      </c>
      <c r="AR15" s="65">
        <v>7.2785679650349451</v>
      </c>
      <c r="AS15" s="65">
        <v>12.199765523758776</v>
      </c>
      <c r="AT15" s="65">
        <v>7.487240092428646</v>
      </c>
      <c r="AU15" s="65">
        <v>7.75676461455022</v>
      </c>
      <c r="AV15" s="65">
        <v>8.6698968586616392</v>
      </c>
      <c r="AW15" s="65">
        <v>8.3054816177029576</v>
      </c>
      <c r="AX15" s="65">
        <v>5.4444309278873382</v>
      </c>
      <c r="AY15" s="65">
        <v>8.3923000218501755</v>
      </c>
      <c r="AZ15" s="65">
        <v>20.203293486983597</v>
      </c>
      <c r="BA15" s="65">
        <v>3.550344694533198</v>
      </c>
      <c r="BB15" s="65">
        <v>7.899876991102829</v>
      </c>
      <c r="BC15" s="65">
        <v>6.2236645242866349</v>
      </c>
      <c r="BD15" s="65">
        <v>7.4841195473417406</v>
      </c>
      <c r="BE15" s="65">
        <v>4.658082435865051</v>
      </c>
      <c r="BF15" s="65">
        <v>1.3537575382318972</v>
      </c>
      <c r="BG15" s="65">
        <v>7.7745368643668957</v>
      </c>
      <c r="BH15" s="65">
        <v>6.6964396820507632</v>
      </c>
      <c r="BI15" s="65">
        <v>6.5989155650068989</v>
      </c>
      <c r="BJ15" s="65">
        <v>1.4284211476973165</v>
      </c>
      <c r="BK15" s="745"/>
      <c r="BL15" s="56">
        <v>10.897982420380485</v>
      </c>
      <c r="BM15" s="56">
        <v>16.303590866653732</v>
      </c>
      <c r="BN15" s="56">
        <v>15.76456510615728</v>
      </c>
      <c r="BO15" s="56">
        <v>34.045105767245538</v>
      </c>
      <c r="BP15" s="56">
        <v>33.374728296315929</v>
      </c>
      <c r="BQ15" s="56">
        <v>9.0804772996423875</v>
      </c>
      <c r="BR15" s="56">
        <v>51.913524906477008</v>
      </c>
      <c r="BS15" s="56">
        <v>13.704490341236784</v>
      </c>
      <c r="BT15" s="56">
        <v>6.9830806211927614</v>
      </c>
      <c r="BU15" s="56">
        <v>16.513019665108697</v>
      </c>
      <c r="BV15" s="56">
        <v>21.103326829537597</v>
      </c>
      <c r="BW15" s="56">
        <v>15.321315966236227</v>
      </c>
      <c r="BX15" s="56">
        <v>26.9299186916497</v>
      </c>
      <c r="BY15" s="56">
        <v>13.049681108075362</v>
      </c>
      <c r="BZ15" s="56">
        <v>13.130808839267356</v>
      </c>
      <c r="CA15" s="56">
        <v>15.635691556677022</v>
      </c>
      <c r="CB15" s="56">
        <v>12.271352845351386</v>
      </c>
      <c r="CC15" s="56">
        <v>16.828625539349844</v>
      </c>
      <c r="CD15" s="56">
        <v>16.007447861463316</v>
      </c>
      <c r="CE15" s="56">
        <v>41.540739408266063</v>
      </c>
      <c r="CF15" s="56">
        <v>8.4631445420107081</v>
      </c>
      <c r="CG15" s="56">
        <v>17.362050135021637</v>
      </c>
      <c r="CH15" s="56">
        <v>12.33190290424367</v>
      </c>
      <c r="CI15" s="56">
        <v>12.866715711108094</v>
      </c>
      <c r="CJ15" s="56">
        <v>7.1171173892294179</v>
      </c>
      <c r="CK15" s="56">
        <v>4.2024631331513298</v>
      </c>
      <c r="CL15" s="56">
        <v>15.096689428441373</v>
      </c>
      <c r="CM15" s="56">
        <v>15.960025949200604</v>
      </c>
      <c r="CN15" s="56">
        <v>7.1812506719850937</v>
      </c>
      <c r="CO15" s="56">
        <v>2.3223018248619716</v>
      </c>
      <c r="CP15" s="749"/>
      <c r="CQ15" s="66">
        <v>13.729788982909717</v>
      </c>
      <c r="CR15" s="66">
        <v>20.209075958255269</v>
      </c>
      <c r="CS15" s="66">
        <v>19.739405262824445</v>
      </c>
      <c r="CT15" s="66">
        <v>48.071043594160194</v>
      </c>
      <c r="CU15" s="66">
        <v>36.035429192359118</v>
      </c>
      <c r="CV15" s="66">
        <v>13.078097570213998</v>
      </c>
      <c r="CW15" s="66">
        <v>64.186168076427691</v>
      </c>
      <c r="CX15" s="66">
        <v>17.229922079918509</v>
      </c>
      <c r="CY15" s="66">
        <v>12.033859798422803</v>
      </c>
      <c r="CZ15" s="66">
        <v>21.838758476850771</v>
      </c>
      <c r="DA15" s="66">
        <v>22.040061066513786</v>
      </c>
      <c r="DB15" s="66">
        <v>18.924832771518851</v>
      </c>
      <c r="DC15" s="66">
        <v>28.885083747784911</v>
      </c>
      <c r="DD15" s="66">
        <v>16.452967911482212</v>
      </c>
      <c r="DE15" s="66">
        <v>16.180832851915156</v>
      </c>
      <c r="DF15" s="66">
        <v>19.282056397793156</v>
      </c>
      <c r="DG15" s="66">
        <v>15.810188737751263</v>
      </c>
      <c r="DH15" s="66">
        <v>21.949993693620627</v>
      </c>
      <c r="DI15" s="66">
        <v>23.18884377315884</v>
      </c>
      <c r="DJ15" s="66">
        <v>51.654728830354884</v>
      </c>
      <c r="DK15" s="66">
        <v>10.479309146366109</v>
      </c>
      <c r="DL15" s="66">
        <v>21.420941518031263</v>
      </c>
      <c r="DM15" s="66">
        <v>15.050165628586086</v>
      </c>
      <c r="DN15" s="66">
        <v>15.752240298469422</v>
      </c>
      <c r="DO15" s="66">
        <v>8.3038628037872932</v>
      </c>
      <c r="DP15" s="66">
        <v>4.9024639607136997</v>
      </c>
      <c r="DQ15" s="66">
        <v>17.953965992871112</v>
      </c>
      <c r="DR15" s="66">
        <v>19.52113193078744</v>
      </c>
      <c r="DS15" s="66">
        <v>7.8676602872713586</v>
      </c>
      <c r="DT15" s="66">
        <v>3.9195367070345863</v>
      </c>
      <c r="DU15" s="750"/>
      <c r="DV15" s="56">
        <v>11.424665559559838</v>
      </c>
      <c r="DW15" s="56">
        <v>16.935911529176302</v>
      </c>
      <c r="DX15" s="56">
        <v>19.639813181194011</v>
      </c>
      <c r="DY15" s="56">
        <v>42.183530429408918</v>
      </c>
      <c r="DZ15" s="56">
        <v>27.025187715084002</v>
      </c>
      <c r="EA15" s="56">
        <v>11.885066623876623</v>
      </c>
      <c r="EB15" s="56">
        <v>59.260417746566119</v>
      </c>
      <c r="EC15" s="56">
        <v>16.510796552117785</v>
      </c>
      <c r="ED15" s="56">
        <v>6.1810371092301599</v>
      </c>
      <c r="EE15" s="56">
        <v>22.400416209464989</v>
      </c>
      <c r="EF15" s="56">
        <v>23.817472126884159</v>
      </c>
      <c r="EG15" s="56">
        <v>17.238646262927368</v>
      </c>
      <c r="EH15" s="56">
        <v>30.03057795694739</v>
      </c>
      <c r="EI15" s="56">
        <v>15.023059500983809</v>
      </c>
      <c r="EJ15" s="56">
        <v>14.489344173436701</v>
      </c>
      <c r="EK15" s="56">
        <v>17.3838235044309</v>
      </c>
      <c r="EL15" s="56">
        <v>12.766322373942707</v>
      </c>
      <c r="EM15" s="56">
        <v>23.983452794615438</v>
      </c>
      <c r="EN15" s="56">
        <v>21.851006518060689</v>
      </c>
      <c r="EO15" s="56">
        <v>49.463766680328234</v>
      </c>
      <c r="EP15" s="56">
        <v>9.4728382579624046</v>
      </c>
      <c r="EQ15" s="56">
        <v>19.376812286556252</v>
      </c>
      <c r="ER15" s="56">
        <v>12.555020375920042</v>
      </c>
      <c r="ES15" s="56">
        <v>13.466940446748911</v>
      </c>
      <c r="ET15" s="56">
        <v>7.5521214277226587</v>
      </c>
      <c r="EU15" s="56">
        <v>3.0820303653293744</v>
      </c>
      <c r="EV15" s="56">
        <v>15.221198925041538</v>
      </c>
      <c r="EW15" s="56">
        <v>16.606217897994277</v>
      </c>
      <c r="EX15" s="56">
        <v>6.2986727665679938</v>
      </c>
      <c r="EY15" s="56">
        <v>1.5123954541986233</v>
      </c>
      <c r="EZ15" s="725"/>
      <c r="FA15" s="56">
        <v>9.3677626691716593</v>
      </c>
      <c r="FB15" s="56">
        <v>13.782677741906511</v>
      </c>
      <c r="FC15" s="56">
        <v>15.314375750378908</v>
      </c>
      <c r="FD15" s="56">
        <v>28.950707079891352</v>
      </c>
      <c r="FE15" s="56">
        <v>22.828948428987818</v>
      </c>
      <c r="FF15" s="56">
        <v>8.3111193956663119</v>
      </c>
      <c r="FG15" s="56">
        <v>48.658766772637442</v>
      </c>
      <c r="FH15" s="56">
        <v>11.390109323384573</v>
      </c>
      <c r="FI15" s="56">
        <v>5.2168144787495878</v>
      </c>
      <c r="FJ15" s="56">
        <v>14.436298230930168</v>
      </c>
      <c r="FK15" s="56">
        <v>13.640536509482754</v>
      </c>
      <c r="FL15" s="56">
        <v>14.255723781081265</v>
      </c>
      <c r="FM15" s="56">
        <v>23.475295787147914</v>
      </c>
      <c r="FN15" s="56">
        <v>11.861435489547317</v>
      </c>
      <c r="FO15" s="56">
        <v>12.118892259010208</v>
      </c>
      <c r="FP15" s="56">
        <v>14.479545687499433</v>
      </c>
      <c r="FQ15" s="56">
        <v>11.187433999578305</v>
      </c>
      <c r="FR15" s="56">
        <v>14.608525715323784</v>
      </c>
      <c r="FS15" s="56">
        <v>15.717881923208074</v>
      </c>
      <c r="FT15" s="56">
        <v>39.622889380636288</v>
      </c>
      <c r="FU15" s="56">
        <v>7.5866088575054969</v>
      </c>
      <c r="FV15" s="56">
        <v>16.103741824358508</v>
      </c>
      <c r="FW15" s="56">
        <v>11.022055999770974</v>
      </c>
      <c r="FX15" s="56">
        <v>11.62748245322997</v>
      </c>
      <c r="FY15" s="56">
        <v>6.9141839704401118</v>
      </c>
      <c r="FZ15" s="56">
        <v>1.3303380848505428</v>
      </c>
      <c r="GA15" s="56">
        <v>11.495886574397083</v>
      </c>
      <c r="GB15" s="56">
        <v>14.39458385306383</v>
      </c>
      <c r="GC15" s="56">
        <v>5.5038726851364643</v>
      </c>
      <c r="GD15" s="56">
        <v>1.9295668038629223</v>
      </c>
      <c r="GE15" s="746"/>
      <c r="GF15" s="67">
        <v>11.588303709883073</v>
      </c>
      <c r="GG15" s="67">
        <v>17.104246345815127</v>
      </c>
      <c r="GH15" s="67">
        <v>18.627675208287478</v>
      </c>
      <c r="GI15" s="67">
        <v>37.420735134884154</v>
      </c>
      <c r="GJ15" s="67">
        <v>32.471892982767322</v>
      </c>
      <c r="GK15" s="67">
        <v>10.148520404479155</v>
      </c>
      <c r="GL15" s="67">
        <v>49.464431627566121</v>
      </c>
      <c r="GM15" s="67">
        <v>8.318733639920918</v>
      </c>
      <c r="GN15" s="67">
        <v>6.7103405362427404</v>
      </c>
      <c r="GO15" s="67">
        <v>18.45961232669168</v>
      </c>
      <c r="GP15" s="67">
        <v>25.147364089352354</v>
      </c>
      <c r="GQ15" s="67">
        <v>17.103481930170233</v>
      </c>
      <c r="GR15" s="67">
        <v>29.643870746160662</v>
      </c>
      <c r="GS15" s="67">
        <v>19.589324682544461</v>
      </c>
      <c r="GT15" s="67">
        <v>14.503812877345123</v>
      </c>
      <c r="GU15" s="67">
        <v>17.34194896274418</v>
      </c>
      <c r="GV15" s="67">
        <v>13.069482653850407</v>
      </c>
      <c r="GW15" s="67">
        <v>27.116462546939612</v>
      </c>
      <c r="GX15" s="67">
        <v>27.794358277423754</v>
      </c>
      <c r="GY15" s="67">
        <v>47.854649157220194</v>
      </c>
      <c r="GZ15" s="67">
        <v>9.9714958046821724</v>
      </c>
      <c r="HA15" s="67">
        <v>19.296611722523181</v>
      </c>
      <c r="HB15" s="67">
        <v>13.051419530977034</v>
      </c>
      <c r="HC15" s="67">
        <v>13.816686243494166</v>
      </c>
      <c r="HD15" s="67">
        <v>9.1888392259653351</v>
      </c>
      <c r="HE15" s="67">
        <v>2.8855066502835358</v>
      </c>
      <c r="HF15" s="67">
        <v>17.607918685051004</v>
      </c>
      <c r="HG15" s="67">
        <v>17.086034112841997</v>
      </c>
      <c r="HH15" s="67">
        <v>8.0342380072649888</v>
      </c>
      <c r="HI15" s="67">
        <v>2.3390991087844362</v>
      </c>
      <c r="HJ15" s="747"/>
      <c r="HK15" s="67">
        <v>8.010793089581929</v>
      </c>
      <c r="HL15" s="67">
        <v>10.360525046446876</v>
      </c>
      <c r="HM15" s="67">
        <v>11.844133075245974</v>
      </c>
      <c r="HN15" s="67">
        <v>34.549600003204013</v>
      </c>
      <c r="HO15" s="67">
        <v>15.224454573848808</v>
      </c>
      <c r="HP15" s="67">
        <v>10.565574461485769</v>
      </c>
      <c r="HQ15" s="67">
        <v>44.847157987427195</v>
      </c>
      <c r="HR15" s="67">
        <v>12.136636504232042</v>
      </c>
      <c r="HS15" s="67">
        <v>6.2019743811260932</v>
      </c>
      <c r="HT15" s="67">
        <v>11.159392070631712</v>
      </c>
      <c r="HU15" s="67">
        <v>11.160482881958544</v>
      </c>
      <c r="HV15" s="67">
        <v>13.330558225562223</v>
      </c>
      <c r="HW15" s="67">
        <v>22.644781661666428</v>
      </c>
      <c r="HX15" s="67">
        <v>8.9501571332135086</v>
      </c>
      <c r="HY15" s="67">
        <v>10.082079759303312</v>
      </c>
      <c r="HZ15" s="67">
        <v>12.448737349432468</v>
      </c>
      <c r="IA15" s="67">
        <v>8.5275182679795165</v>
      </c>
      <c r="IB15" s="67">
        <v>14.549562152970875</v>
      </c>
      <c r="IC15" s="67">
        <v>12.526574390799599</v>
      </c>
      <c r="ID15" s="67">
        <v>32.897692284291224</v>
      </c>
      <c r="IE15" s="67">
        <v>6.3174604629349664</v>
      </c>
      <c r="IF15" s="67">
        <v>15.229954482199016</v>
      </c>
      <c r="IG15" s="67">
        <v>10.475837485077463</v>
      </c>
      <c r="IH15" s="67">
        <v>10.231487372456453</v>
      </c>
      <c r="II15" s="67">
        <v>4.0806502931399997</v>
      </c>
      <c r="IJ15" s="67">
        <v>4.2261575381276959</v>
      </c>
      <c r="IK15" s="67">
        <v>8.0905684316503468</v>
      </c>
      <c r="IL15" s="67">
        <v>15.241919558810251</v>
      </c>
      <c r="IM15" s="67">
        <v>4.8025165716841354</v>
      </c>
      <c r="IN15" s="67">
        <v>2.075887587169162</v>
      </c>
      <c r="IO15" s="743"/>
      <c r="IP15" s="67">
        <v>3.1499888012138606</v>
      </c>
      <c r="IQ15" s="67">
        <v>4.6266524977200802</v>
      </c>
      <c r="IR15" s="67">
        <v>4.3472404442663315</v>
      </c>
      <c r="IS15" s="67">
        <v>9.7310754647199253</v>
      </c>
      <c r="IT15" s="67">
        <v>6.5165439590965635</v>
      </c>
      <c r="IU15" s="67">
        <v>3.9466888626364418</v>
      </c>
      <c r="IV15" s="67">
        <v>15.289888910299045</v>
      </c>
      <c r="IW15" s="67">
        <v>4.3481848329536943</v>
      </c>
      <c r="IX15" s="67">
        <v>2.3886631306149382</v>
      </c>
      <c r="IY15" s="67">
        <v>4.7077696620355258</v>
      </c>
      <c r="IZ15" s="67">
        <v>4.4803475118681719</v>
      </c>
      <c r="JA15" s="67">
        <v>4.5536034269522006</v>
      </c>
      <c r="JB15" s="67">
        <v>7.687342395141183</v>
      </c>
      <c r="JC15" s="67">
        <v>3.4889819357212564</v>
      </c>
      <c r="JD15" s="67">
        <v>3.9526227065377362</v>
      </c>
      <c r="JE15" s="67">
        <v>4.6843071045406601</v>
      </c>
      <c r="JF15" s="67">
        <v>3.6075565986666036</v>
      </c>
      <c r="JG15" s="67">
        <v>4.5062378377470536</v>
      </c>
      <c r="JH15" s="67">
        <v>4.9711988710488848</v>
      </c>
      <c r="JI15" s="67">
        <v>11.837463951156911</v>
      </c>
      <c r="JJ15" s="67">
        <v>2.1808891786798452</v>
      </c>
      <c r="JK15" s="67">
        <v>5.1885214846776568</v>
      </c>
      <c r="JL15" s="67">
        <v>3.8987839992779292</v>
      </c>
      <c r="JM15" s="67">
        <v>4.0030866245894128</v>
      </c>
      <c r="JN15" s="67">
        <v>1.7515736834648938</v>
      </c>
      <c r="JO15" s="67">
        <v>1.524102391807884</v>
      </c>
      <c r="JP15" s="67">
        <v>4.2727049510522992</v>
      </c>
      <c r="JQ15" s="67">
        <v>4.9838940344861511</v>
      </c>
      <c r="JR15" s="67">
        <v>2.1418376387813525</v>
      </c>
      <c r="JS15" s="67">
        <v>1.1816308108036562</v>
      </c>
      <c r="JT15" s="724"/>
      <c r="JU15" s="56">
        <v>14.604634372352658</v>
      </c>
      <c r="JV15" s="56">
        <v>21.588486721210266</v>
      </c>
      <c r="JW15" s="56">
        <v>18.21161849651164</v>
      </c>
      <c r="JX15" s="56">
        <v>29.984456375806449</v>
      </c>
      <c r="JY15" s="56">
        <v>27.708455865033322</v>
      </c>
      <c r="JZ15" s="56">
        <v>11.720898982308963</v>
      </c>
      <c r="KA15" s="56">
        <v>66.208427092352622</v>
      </c>
      <c r="KB15" s="56">
        <v>17.909596008436271</v>
      </c>
      <c r="KC15" s="56">
        <v>12.002697702220329</v>
      </c>
      <c r="KD15" s="56">
        <v>18.801893612717517</v>
      </c>
      <c r="KE15" s="56">
        <v>14.84703472991527</v>
      </c>
      <c r="KF15" s="56">
        <v>19.85203711600364</v>
      </c>
      <c r="KG15" s="56">
        <v>32.706259224341309</v>
      </c>
      <c r="KH15" s="56">
        <v>23.201663404803242</v>
      </c>
      <c r="KI15" s="56">
        <v>17.34713595735256</v>
      </c>
      <c r="KJ15" s="56">
        <v>20.500010424805101</v>
      </c>
      <c r="KK15" s="56">
        <v>17.103327012480435</v>
      </c>
      <c r="KL15" s="56">
        <v>17.725551989872859</v>
      </c>
      <c r="KM15" s="56">
        <v>19.139772480455338</v>
      </c>
      <c r="KN15" s="56">
        <v>50.607475600516089</v>
      </c>
      <c r="KO15" s="56">
        <v>10.26921708007826</v>
      </c>
      <c r="KP15" s="56">
        <v>22.677263413940672</v>
      </c>
      <c r="KQ15" s="56">
        <v>17.519159812752367</v>
      </c>
      <c r="KR15" s="56">
        <v>17.848590330619132</v>
      </c>
      <c r="KS15" s="56">
        <v>10.726433025010511</v>
      </c>
      <c r="KT15" s="56">
        <v>5.3020857260138143</v>
      </c>
      <c r="KU15" s="56">
        <v>23.203789203151349</v>
      </c>
      <c r="KV15" s="56">
        <v>22.24897904157659</v>
      </c>
      <c r="KW15" s="56">
        <v>12.418363138985281</v>
      </c>
      <c r="KX15" s="56">
        <v>3.8697316659893333</v>
      </c>
      <c r="KY15" s="725"/>
      <c r="KZ15" s="56">
        <v>14.941963714746461</v>
      </c>
      <c r="LA15" s="56">
        <v>21.505350053836736</v>
      </c>
      <c r="LB15" s="56">
        <v>15.607337638717485</v>
      </c>
      <c r="LC15" s="56">
        <v>23.566551125853749</v>
      </c>
      <c r="LD15" s="56">
        <v>24.724843249281356</v>
      </c>
      <c r="LE15" s="56">
        <v>12.605580102116354</v>
      </c>
      <c r="LF15" s="56">
        <v>60.900816804417012</v>
      </c>
      <c r="LG15" s="56">
        <v>21.775851660068028</v>
      </c>
      <c r="LH15" s="56">
        <v>16.035522694658372</v>
      </c>
      <c r="LI15" s="56">
        <v>18.572101119076038</v>
      </c>
      <c r="LJ15" s="56">
        <v>12.050841637833882</v>
      </c>
      <c r="LK15" s="56">
        <v>18.421384275844414</v>
      </c>
      <c r="LL15" s="56">
        <v>32.325977591311165</v>
      </c>
      <c r="LM15" s="56">
        <v>13.553695476122572</v>
      </c>
      <c r="LN15" s="56">
        <v>16.289090574967297</v>
      </c>
      <c r="LO15" s="56">
        <v>19.165590146975322</v>
      </c>
      <c r="LP15" s="56">
        <v>17.699236989909924</v>
      </c>
      <c r="LQ15" s="56">
        <v>15.357107422308061</v>
      </c>
      <c r="LR15" s="56">
        <v>17.713284479649683</v>
      </c>
      <c r="LS15" s="56">
        <v>45.138486885292956</v>
      </c>
      <c r="LT15" s="56">
        <v>9.3843973302058163</v>
      </c>
      <c r="LU15" s="56">
        <v>21.152026925535932</v>
      </c>
      <c r="LV15" s="56">
        <v>17.150737917565259</v>
      </c>
      <c r="LW15" s="56">
        <v>17.247306955324035</v>
      </c>
      <c r="LX15" s="56">
        <v>10.389103186563252</v>
      </c>
      <c r="LY15" s="56">
        <v>6.5305409010316415</v>
      </c>
      <c r="LZ15" s="56">
        <v>14.884887111169713</v>
      </c>
      <c r="MA15" s="56">
        <v>21.565180177015627</v>
      </c>
      <c r="MB15" s="56">
        <v>9.3061744371715633</v>
      </c>
      <c r="MC15" s="56">
        <v>4.6040599864063845</v>
      </c>
      <c r="MD15" s="727"/>
      <c r="ME15" s="68">
        <v>17.912092007788573</v>
      </c>
      <c r="MF15" s="68">
        <v>2.0920398669387881</v>
      </c>
      <c r="MG15" s="68">
        <v>5.4966733946380089</v>
      </c>
      <c r="MH15" s="68">
        <v>7.6878383568030237</v>
      </c>
      <c r="MI15" s="68">
        <v>26.365748457085708</v>
      </c>
      <c r="MJ15" s="68">
        <v>5.5689259400580857</v>
      </c>
      <c r="MK15" s="68">
        <v>17.139696371738598</v>
      </c>
      <c r="ML15" s="68">
        <v>9.2354290432936743</v>
      </c>
      <c r="MM15" s="68">
        <v>3.1000556565592929</v>
      </c>
      <c r="MN15" s="68">
        <v>5.0563350271152725</v>
      </c>
      <c r="MO15" s="68">
        <v>7.6892292883539435</v>
      </c>
      <c r="MP15" s="68">
        <v>8.4315470345092418</v>
      </c>
      <c r="MQ15" s="68">
        <v>11.122439196503993</v>
      </c>
      <c r="MR15" s="68">
        <v>16.509679626838629</v>
      </c>
      <c r="MS15" s="729"/>
      <c r="MT15" s="69">
        <v>38.525661552806881</v>
      </c>
      <c r="MU15" s="69">
        <v>7.9200017664021267</v>
      </c>
      <c r="MV15" s="69">
        <v>10.532870667566652</v>
      </c>
      <c r="MW15" s="69">
        <v>18.056568196204374</v>
      </c>
      <c r="MX15" s="69">
        <v>39.287734975885868</v>
      </c>
      <c r="MY15" s="69">
        <v>15.405779675871718</v>
      </c>
      <c r="MZ15" s="69">
        <v>26.083792277743793</v>
      </c>
      <c r="NA15" s="69">
        <v>27.327073521500179</v>
      </c>
      <c r="NB15" s="69">
        <v>17.695266297092843</v>
      </c>
      <c r="NC15" s="69">
        <v>9.9711507847290051</v>
      </c>
      <c r="ND15" s="69">
        <v>18.982636458523292</v>
      </c>
      <c r="NE15" s="69">
        <v>26.706759262257197</v>
      </c>
      <c r="NF15" s="69">
        <v>16.367089339996035</v>
      </c>
      <c r="NG15" s="69">
        <v>14.937501864353525</v>
      </c>
      <c r="NH15" s="731"/>
      <c r="NI15" s="70">
        <v>58.854874936600865</v>
      </c>
      <c r="NJ15" s="70">
        <v>12.004757824552911</v>
      </c>
      <c r="NK15" s="70">
        <v>15.991700157643788</v>
      </c>
      <c r="NL15" s="70">
        <v>27.521344724670023</v>
      </c>
      <c r="NM15" s="70">
        <v>60.019054490205995</v>
      </c>
      <c r="NN15" s="70">
        <v>23.451379016702052</v>
      </c>
      <c r="NO15" s="70">
        <v>30.025212468947654</v>
      </c>
      <c r="NP15" s="70">
        <v>41.708323160022097</v>
      </c>
      <c r="NQ15" s="70">
        <v>26.958024152741704</v>
      </c>
      <c r="NR15" s="70">
        <v>18.483738321449721</v>
      </c>
      <c r="NS15" s="70">
        <v>28.942527715191364</v>
      </c>
      <c r="NT15" s="70">
        <v>40.763909861736117</v>
      </c>
      <c r="NU15" s="70">
        <v>24.949322894310367</v>
      </c>
      <c r="NV15" s="70">
        <v>23.924402254929721</v>
      </c>
      <c r="NW15" s="733"/>
      <c r="NX15" s="71">
        <v>59.520102686439571</v>
      </c>
      <c r="NY15" s="71">
        <v>9.9995745712538966</v>
      </c>
      <c r="NZ15" s="71">
        <v>13.833215845612449</v>
      </c>
      <c r="OA15" s="71">
        <v>26.978743509985403</v>
      </c>
      <c r="OB15" s="71">
        <v>72.643530895160296</v>
      </c>
      <c r="OC15" s="71">
        <v>19.503061930683106</v>
      </c>
      <c r="OD15" s="71">
        <v>35.903735235586751</v>
      </c>
      <c r="OE15" s="71">
        <v>34.652157511428037</v>
      </c>
      <c r="OF15" s="71">
        <v>22.412654758441885</v>
      </c>
      <c r="OG15" s="71">
        <v>16.608826597429186</v>
      </c>
      <c r="OH15" s="71">
        <v>24.10059257619838</v>
      </c>
      <c r="OI15" s="71">
        <v>40.585593150065293</v>
      </c>
      <c r="OJ15" s="71">
        <v>20.738073727567361</v>
      </c>
      <c r="OK15" s="71">
        <v>25.446076691502675</v>
      </c>
      <c r="OL15" s="719"/>
      <c r="OM15" s="72">
        <v>26.711820533184056</v>
      </c>
      <c r="ON15" s="72">
        <v>5.221774092776589</v>
      </c>
      <c r="OO15" s="72">
        <v>7.662574872837121</v>
      </c>
      <c r="OP15" s="72">
        <v>13.597168509117699</v>
      </c>
      <c r="OQ15" s="72">
        <v>25.45387234074677</v>
      </c>
      <c r="OR15" s="72">
        <v>10.061378496255648</v>
      </c>
      <c r="OS15" s="72">
        <v>19.611482007751768</v>
      </c>
      <c r="OT15" s="72">
        <v>17.741827757412363</v>
      </c>
      <c r="OU15" s="72">
        <v>11.536030870014317</v>
      </c>
      <c r="OV15" s="72">
        <v>6.9721795553752237</v>
      </c>
      <c r="OW15" s="72">
        <v>12.353022410983542</v>
      </c>
      <c r="OX15" s="72">
        <v>17.336842765176023</v>
      </c>
      <c r="OY15" s="72">
        <v>12.323356937723149</v>
      </c>
      <c r="OZ15" s="72">
        <v>14.62670267262315</v>
      </c>
      <c r="PA15" s="736"/>
      <c r="PB15" s="73">
        <v>51.849211337794436</v>
      </c>
      <c r="PC15" s="73">
        <v>9.6928340123007111</v>
      </c>
      <c r="PD15" s="73">
        <v>9.4380228097439183</v>
      </c>
      <c r="PE15" s="73">
        <v>28.173811299561571</v>
      </c>
      <c r="PF15" s="73">
        <v>82.523509241013898</v>
      </c>
      <c r="PG15" s="73">
        <v>18.902050540032178</v>
      </c>
      <c r="PH15" s="73">
        <v>36.663095359611866</v>
      </c>
      <c r="PI15" s="73">
        <v>33.581299478071884</v>
      </c>
      <c r="PJ15" s="73">
        <v>21.721392036954789</v>
      </c>
      <c r="PK15" s="73">
        <v>12.78564255767574</v>
      </c>
      <c r="PL15" s="73">
        <v>24.41423891130087</v>
      </c>
      <c r="PM15" s="73">
        <v>50.18905381030487</v>
      </c>
      <c r="PN15" s="73">
        <v>20.628537404525808</v>
      </c>
      <c r="PO15" s="73">
        <v>22.220980315161778</v>
      </c>
      <c r="PP15" s="738"/>
      <c r="PQ15" s="70">
        <v>16.875049061547276</v>
      </c>
      <c r="PR15" s="70">
        <v>4.0055038670325089</v>
      </c>
      <c r="PS15" s="70">
        <v>6.5598424217021041</v>
      </c>
      <c r="PT15" s="70">
        <v>9.2841622054993209</v>
      </c>
      <c r="PU15" s="70">
        <v>20.33840000778078</v>
      </c>
      <c r="PV15" s="70">
        <v>7.8914863103403965</v>
      </c>
      <c r="PW15" s="70">
        <v>13.470055983325002</v>
      </c>
      <c r="PX15" s="70">
        <v>14.107931698022066</v>
      </c>
      <c r="PY15" s="70">
        <v>9.085751683779792</v>
      </c>
      <c r="PZ15" s="70">
        <v>5.0788443040099569</v>
      </c>
      <c r="QA15" s="70">
        <v>9.7700182384984888</v>
      </c>
      <c r="QB15" s="70">
        <v>11.949199788812486</v>
      </c>
      <c r="QC15" s="70">
        <v>8.4185199753142363</v>
      </c>
      <c r="QD15" s="70">
        <v>6.4685223134733913</v>
      </c>
      <c r="QE15" s="740"/>
      <c r="QF15" s="74">
        <v>57.328532498408443</v>
      </c>
      <c r="QG15" s="74">
        <v>15.866288378067836</v>
      </c>
      <c r="QH15" s="74">
        <v>11.146679225564027</v>
      </c>
      <c r="QI15" s="74">
        <v>26.835780941524227</v>
      </c>
      <c r="QJ15" s="74">
        <v>58.479351781416256</v>
      </c>
      <c r="QK15" s="74">
        <v>22.876820892917983</v>
      </c>
      <c r="QL15" s="74">
        <v>38.803984192886624</v>
      </c>
      <c r="QM15" s="74">
        <v>55.602284321263596</v>
      </c>
      <c r="QN15" s="74">
        <v>35.856373361664943</v>
      </c>
      <c r="QO15" s="74">
        <v>14.787922668217728</v>
      </c>
      <c r="QP15" s="74">
        <v>38.534395175607138</v>
      </c>
      <c r="QQ15" s="74">
        <v>39.729627017096938</v>
      </c>
      <c r="QR15" s="74">
        <v>24.32684499783802</v>
      </c>
      <c r="QS15" s="74">
        <v>22.923195121989231</v>
      </c>
      <c r="QT15" s="742"/>
      <c r="QU15" s="69">
        <v>70.952438138654642</v>
      </c>
      <c r="QV15" s="69">
        <v>14.337204691517524</v>
      </c>
      <c r="QW15" s="69">
        <v>9.4657141414075952</v>
      </c>
      <c r="QX15" s="69">
        <v>33.111166303372151</v>
      </c>
      <c r="QY15" s="69">
        <v>72.427948657762371</v>
      </c>
      <c r="QZ15" s="69">
        <v>28.167429054054139</v>
      </c>
      <c r="RA15" s="69">
        <v>37.460807899900658</v>
      </c>
      <c r="RB15" s="69">
        <v>50.27026384458965</v>
      </c>
      <c r="RC15" s="69">
        <v>32.413386415652404</v>
      </c>
      <c r="RD15" s="69">
        <v>18.150632197334943</v>
      </c>
      <c r="RE15" s="69">
        <v>34.836384069210787</v>
      </c>
      <c r="RF15" s="69">
        <v>49.135703243237828</v>
      </c>
      <c r="RG15" s="69">
        <v>30.021563496320777</v>
      </c>
      <c r="RH15" s="69">
        <v>27.373397849559726</v>
      </c>
      <c r="RI15" s="723"/>
      <c r="RJ15" s="75">
        <v>57.375968770565287</v>
      </c>
      <c r="RK15" s="75">
        <v>11.702871385974264</v>
      </c>
      <c r="RL15" s="75">
        <v>14.524930701886122</v>
      </c>
      <c r="RM15" s="75">
        <v>28.403879850580118</v>
      </c>
      <c r="RN15" s="75">
        <v>69.763333095422126</v>
      </c>
      <c r="RO15" s="75">
        <v>23.502371804114606</v>
      </c>
      <c r="RP15" s="75">
        <v>32.819635315645826</v>
      </c>
      <c r="RQ15" s="75">
        <v>40.643717850141265</v>
      </c>
      <c r="RR15" s="75">
        <v>29.872926073513309</v>
      </c>
      <c r="RS15" s="75">
        <v>14.245612185794039</v>
      </c>
      <c r="RT15" s="75">
        <v>28.797000816945872</v>
      </c>
      <c r="RU15" s="75">
        <v>42.652095827346734</v>
      </c>
      <c r="RV15" s="75">
        <v>25.209009807253697</v>
      </c>
      <c r="RW15" s="75">
        <v>23.534270657740905</v>
      </c>
      <c r="RX15" s="719"/>
      <c r="RY15" s="76">
        <v>37.821959967321234</v>
      </c>
      <c r="RZ15" s="76">
        <v>39.839591590235109</v>
      </c>
      <c r="SA15" s="76">
        <v>40.614862555267059</v>
      </c>
      <c r="SB15" s="76">
        <v>29.022282915132596</v>
      </c>
      <c r="SC15" s="76">
        <v>44.868497550234295</v>
      </c>
      <c r="SD15" s="76">
        <v>50.211489492653904</v>
      </c>
      <c r="SE15" s="721"/>
      <c r="SF15" s="76">
        <v>61.147452310431134</v>
      </c>
      <c r="SG15" s="76">
        <v>64.940599761509219</v>
      </c>
      <c r="SH15" s="76">
        <v>66.398109175769392</v>
      </c>
      <c r="SI15" s="76">
        <v>44.604059452316584</v>
      </c>
      <c r="SJ15" s="76">
        <v>74.394942966307781</v>
      </c>
      <c r="SK15" s="76">
        <v>84.439767818056652</v>
      </c>
      <c r="SL15" s="721"/>
      <c r="SM15" s="76">
        <v>52.870929778987922</v>
      </c>
      <c r="SN15" s="76">
        <v>55.992765065704091</v>
      </c>
      <c r="SO15" s="76">
        <v>57.192324107065595</v>
      </c>
      <c r="SP15" s="76">
        <v>39.25539063832224</v>
      </c>
      <c r="SQ15" s="76">
        <v>63.773876295924325</v>
      </c>
      <c r="SR15" s="76">
        <v>72.040965586682091</v>
      </c>
      <c r="SS15" s="721"/>
      <c r="ST15" s="76">
        <v>30.143787814336193</v>
      </c>
      <c r="SU15" s="76">
        <v>31.5356531740041</v>
      </c>
      <c r="SV15" s="76">
        <v>32.070474688659928</v>
      </c>
      <c r="SW15" s="76">
        <v>24.073321071989373</v>
      </c>
      <c r="SX15" s="76">
        <v>35.004849395582717</v>
      </c>
      <c r="SY15" s="76">
        <v>38.690718172212264</v>
      </c>
      <c r="SZ15" s="721"/>
      <c r="TA15" s="76">
        <v>47.545523176724487</v>
      </c>
      <c r="TB15" s="76">
        <v>50.261993227215655</v>
      </c>
      <c r="TC15" s="76">
        <v>51.305791477405243</v>
      </c>
      <c r="TD15" s="76">
        <v>35.697939656130025</v>
      </c>
      <c r="TE15" s="76">
        <v>57.032739815408583</v>
      </c>
      <c r="TF15" s="76">
        <v>64.226361003124282</v>
      </c>
      <c r="TG15" s="721"/>
      <c r="TH15" s="76">
        <v>23.500686966586272</v>
      </c>
      <c r="TI15" s="76">
        <v>24.386885370557312</v>
      </c>
      <c r="TJ15" s="76">
        <v>24.727405356492181</v>
      </c>
      <c r="TK15" s="76">
        <v>19.635630694397292</v>
      </c>
      <c r="TL15" s="76">
        <v>26.595716945587565</v>
      </c>
      <c r="TM15" s="76">
        <v>28.942503582963987</v>
      </c>
      <c r="TN15" s="721"/>
      <c r="TO15" s="76">
        <v>45.726816662457821</v>
      </c>
      <c r="TP15" s="76">
        <v>48.304848383100811</v>
      </c>
      <c r="TQ15" s="76">
        <v>49.295451978547774</v>
      </c>
      <c r="TR15" s="76">
        <v>34.483016597908012</v>
      </c>
      <c r="TS15" s="76">
        <v>54.730540237734282</v>
      </c>
      <c r="TT15" s="76">
        <v>61.557555910102018</v>
      </c>
      <c r="TU15" s="721"/>
      <c r="TV15" s="76">
        <v>66.146243358751178</v>
      </c>
      <c r="TW15" s="76">
        <v>70.368894737705943</v>
      </c>
      <c r="TX15" s="76">
        <v>71.99144018771635</v>
      </c>
      <c r="TY15" s="76">
        <v>47.729616648114401</v>
      </c>
      <c r="TZ15" s="76">
        <v>80.893767784628466</v>
      </c>
      <c r="UA15" s="76">
        <v>92.075983624811883</v>
      </c>
      <c r="UB15" s="721"/>
      <c r="UC15" s="76">
        <v>60.808833241799192</v>
      </c>
      <c r="UD15" s="76">
        <v>64.534894713040998</v>
      </c>
      <c r="UE15" s="76">
        <v>65.966626472085437</v>
      </c>
      <c r="UF15" s="76">
        <v>44.558028461004596</v>
      </c>
      <c r="UG15" s="76">
        <v>61.764246060770994</v>
      </c>
      <c r="UH15" s="76">
        <v>83.68919856065996</v>
      </c>
      <c r="UI15" s="721"/>
      <c r="UJ15" s="76">
        <v>18.635334158757804</v>
      </c>
      <c r="UK15" s="76">
        <v>19.866635572184897</v>
      </c>
      <c r="UL15" s="76">
        <v>18.256061974066416</v>
      </c>
      <c r="UM15" s="76">
        <v>13.844708716147386</v>
      </c>
      <c r="UN15" s="76">
        <v>18.0650725247372</v>
      </c>
      <c r="UO15" s="76">
        <v>15.836882333542489</v>
      </c>
      <c r="UP15" s="721"/>
      <c r="UQ15" s="76">
        <v>14.878368487604776</v>
      </c>
      <c r="UR15" s="76">
        <v>11.922661483433874</v>
      </c>
      <c r="US15" s="76">
        <v>18.193203528113841</v>
      </c>
      <c r="UT15" s="76">
        <v>15.724743463329277</v>
      </c>
      <c r="UU15" s="76">
        <v>14.433233318561031</v>
      </c>
      <c r="UV15" s="76">
        <v>18.864318691157251</v>
      </c>
      <c r="UW15" s="76">
        <v>13.74670371295227</v>
      </c>
      <c r="UX15" s="76">
        <v>11.819024641211175</v>
      </c>
      <c r="UY15" s="76">
        <v>12.15259273382976</v>
      </c>
      <c r="UZ15" s="76">
        <v>11.95884122047743</v>
      </c>
      <c r="VA15" s="76">
        <v>12.393016349109896</v>
      </c>
      <c r="VB15" s="76">
        <v>14.358741989213915</v>
      </c>
      <c r="VC15" s="76">
        <v>16.682605739703185</v>
      </c>
      <c r="VD15" s="76">
        <v>12.568297686825803</v>
      </c>
      <c r="VE15" s="76">
        <v>17.522069641135765</v>
      </c>
      <c r="VF15" s="718"/>
      <c r="VG15" s="76">
        <v>23.85659241727214</v>
      </c>
      <c r="VH15" s="76">
        <v>19.087418413263716</v>
      </c>
      <c r="VI15" s="76">
        <v>29.178885526427248</v>
      </c>
      <c r="VJ15" s="76">
        <v>25.215393750584354</v>
      </c>
      <c r="VK15" s="76">
        <v>23.124450066323995</v>
      </c>
      <c r="VL15" s="76">
        <v>30.262101666072937</v>
      </c>
      <c r="VM15" s="76">
        <v>22.027194059061465</v>
      </c>
      <c r="VN15" s="76">
        <v>18.921050611897559</v>
      </c>
      <c r="VO15" s="76">
        <v>19.457067933736507</v>
      </c>
      <c r="VP15" s="76">
        <v>19.145708545915383</v>
      </c>
      <c r="VQ15" s="76">
        <v>19.843486665688218</v>
      </c>
      <c r="VR15" s="76">
        <v>23.004613674094127</v>
      </c>
      <c r="VS15" s="76">
        <v>26.744041085380736</v>
      </c>
      <c r="VT15" s="76">
        <v>20.125108216130243</v>
      </c>
      <c r="VU15" s="76">
        <v>28.095220090172386</v>
      </c>
      <c r="VV15" s="718"/>
      <c r="VW15" s="76">
        <v>25.373395508002375</v>
      </c>
      <c r="VX15" s="76">
        <v>20.279130157926986</v>
      </c>
      <c r="VY15" s="76">
        <v>31.039313864285578</v>
      </c>
      <c r="VZ15" s="76">
        <v>26.819825650806845</v>
      </c>
      <c r="WA15" s="76">
        <v>24.581238027581918</v>
      </c>
      <c r="WB15" s="76">
        <v>32.196614808896548</v>
      </c>
      <c r="WC15" s="76">
        <v>23.416820154494239</v>
      </c>
      <c r="WD15" s="76">
        <v>20.102043988450653</v>
      </c>
      <c r="WE15" s="76">
        <v>20.672990802426217</v>
      </c>
      <c r="WF15" s="76">
        <v>20.34132992166376</v>
      </c>
      <c r="WG15" s="76">
        <v>21.084646816176271</v>
      </c>
      <c r="WH15" s="76">
        <v>24.453494071261858</v>
      </c>
      <c r="WI15" s="76">
        <v>28.440372646002928</v>
      </c>
      <c r="WJ15" s="76">
        <v>21.384589821812657</v>
      </c>
      <c r="WK15" s="76">
        <v>29.881228126632287</v>
      </c>
      <c r="WL15" s="718"/>
      <c r="WM15" s="76">
        <v>14.574094575570761</v>
      </c>
      <c r="WN15" s="76">
        <v>11.668710057867715</v>
      </c>
      <c r="WO15" s="76">
        <v>17.82356178461232</v>
      </c>
      <c r="WP15" s="76">
        <v>15.403732858953797</v>
      </c>
      <c r="WQ15" s="76">
        <v>14.131828540120273</v>
      </c>
      <c r="WR15" s="76">
        <v>18.483366042693643</v>
      </c>
      <c r="WS15" s="76">
        <v>13.460543520424448</v>
      </c>
      <c r="WT15" s="76">
        <v>11.567127528213222</v>
      </c>
      <c r="WU15" s="76">
        <v>11.894267195035935</v>
      </c>
      <c r="WV15" s="76">
        <v>11.70424412728768</v>
      </c>
      <c r="WW15" s="76">
        <v>12.130083587584563</v>
      </c>
      <c r="WX15" s="76">
        <v>14.058727110035109</v>
      </c>
      <c r="WY15" s="76">
        <v>16.339556142860012</v>
      </c>
      <c r="WZ15" s="76">
        <v>12.301972862647498</v>
      </c>
      <c r="XA15" s="76">
        <v>17.163597083786158</v>
      </c>
      <c r="XB15" s="718"/>
      <c r="XC15" s="76">
        <v>22.142893791204916</v>
      </c>
      <c r="XD15" s="76">
        <v>17.7084270187257</v>
      </c>
      <c r="XE15" s="76">
        <v>27.0847544484275</v>
      </c>
      <c r="XF15" s="76">
        <v>23.404533267717166</v>
      </c>
      <c r="XG15" s="76">
        <v>21.45849221098872</v>
      </c>
      <c r="XH15" s="76">
        <v>28.092038058196572</v>
      </c>
      <c r="XI15" s="76">
        <v>20.4409931305436</v>
      </c>
      <c r="XJ15" s="76">
        <v>17.553959280221008</v>
      </c>
      <c r="XK15" s="76">
        <v>18.051778750585218</v>
      </c>
      <c r="XL15" s="76">
        <v>17.762603310506275</v>
      </c>
      <c r="XM15" s="76">
        <v>18.410680683410934</v>
      </c>
      <c r="XN15" s="76">
        <v>21.347160173369794</v>
      </c>
      <c r="XO15" s="76">
        <v>24.821466192205332</v>
      </c>
      <c r="XP15" s="76">
        <v>18.672222278694321</v>
      </c>
      <c r="XQ15" s="76">
        <v>26.076943233219421</v>
      </c>
      <c r="XR15" s="718"/>
      <c r="XS15" s="76">
        <v>6.4505275496592516</v>
      </c>
      <c r="XT15" s="76">
        <v>5.1545237691320631</v>
      </c>
      <c r="XU15" s="76">
        <v>7.8911602480964369</v>
      </c>
      <c r="XV15" s="76">
        <v>6.8182968394944625</v>
      </c>
      <c r="XW15" s="76">
        <v>6.2485761669449982</v>
      </c>
      <c r="XX15" s="76">
        <v>8.1855931055638589</v>
      </c>
      <c r="XY15" s="76">
        <v>5.9526624694277501</v>
      </c>
      <c r="XZ15" s="76">
        <v>5.1094982918113416</v>
      </c>
      <c r="YA15" s="76">
        <v>5.2546824075129877</v>
      </c>
      <c r="YB15" s="76">
        <v>5.1703449993862005</v>
      </c>
      <c r="YC15" s="76">
        <v>5.3593633746089084</v>
      </c>
      <c r="YD15" s="76">
        <v>6.2160884615516041</v>
      </c>
      <c r="YE15" s="76">
        <v>7.2300564808894157</v>
      </c>
      <c r="YF15" s="76">
        <v>5.4356335827539635</v>
      </c>
      <c r="YG15" s="76">
        <v>7.5965149784607533</v>
      </c>
      <c r="YH15" s="718"/>
      <c r="YI15" s="76">
        <v>23.318551766464648</v>
      </c>
      <c r="YJ15" s="76">
        <v>18.606551582237078</v>
      </c>
      <c r="YK15" s="76">
        <v>28.532869861792648</v>
      </c>
      <c r="YL15" s="76">
        <v>24.649556253260602</v>
      </c>
      <c r="YM15" s="76">
        <v>22.571894432409319</v>
      </c>
      <c r="YN15" s="76">
        <v>29.603669877602751</v>
      </c>
      <c r="YO15" s="76">
        <v>21.505379825212366</v>
      </c>
      <c r="YP15" s="76">
        <v>18.443611701982181</v>
      </c>
      <c r="YQ15" s="76">
        <v>18.969497546952098</v>
      </c>
      <c r="YR15" s="76">
        <v>18.663996090644854</v>
      </c>
      <c r="YS15" s="76">
        <v>19.348742289723056</v>
      </c>
      <c r="YT15" s="76">
        <v>22.454096284575343</v>
      </c>
      <c r="YU15" s="76">
        <v>26.131534497482402</v>
      </c>
      <c r="YV15" s="76">
        <v>19.624970814140724</v>
      </c>
      <c r="YW15" s="76">
        <v>27.460923456326885</v>
      </c>
      <c r="YX15" s="718"/>
      <c r="YY15" s="76">
        <v>22.826826594546716</v>
      </c>
      <c r="YZ15" s="76">
        <v>18.27298826920871</v>
      </c>
      <c r="ZA15" s="76">
        <v>27.917116056711908</v>
      </c>
      <c r="ZB15" s="76">
        <v>24.126439860030452</v>
      </c>
      <c r="ZC15" s="76">
        <v>22.132121689938987</v>
      </c>
      <c r="ZD15" s="76">
        <v>28.951316160274526</v>
      </c>
      <c r="ZE15" s="76">
        <v>21.081101222669691</v>
      </c>
      <c r="ZF15" s="76">
        <v>18.113862670551178</v>
      </c>
      <c r="ZG15" s="76">
        <v>18.626374807487664</v>
      </c>
      <c r="ZH15" s="76">
        <v>18.328674122503323</v>
      </c>
      <c r="ZI15" s="76">
        <v>18.995824061897849</v>
      </c>
      <c r="ZJ15" s="76">
        <v>22.017582963607726</v>
      </c>
      <c r="ZK15" s="76">
        <v>25.591396342804835</v>
      </c>
      <c r="ZL15" s="76">
        <v>19.265109234395446</v>
      </c>
      <c r="ZM15" s="76">
        <v>26.882619044263052</v>
      </c>
      <c r="ZN15" s="718"/>
      <c r="ZO15" s="76">
        <v>27.301930951475128</v>
      </c>
      <c r="ZP15" s="76">
        <v>21.815930012990865</v>
      </c>
      <c r="ZQ15" s="76">
        <v>33.399580803239992</v>
      </c>
      <c r="ZR15" s="76">
        <v>28.858555397596511</v>
      </c>
      <c r="ZS15" s="76">
        <v>26.446769018583268</v>
      </c>
      <c r="ZT15" s="76">
        <v>34.645926251724184</v>
      </c>
      <c r="ZU15" s="76">
        <v>25.194388306521589</v>
      </c>
      <c r="ZV15" s="76">
        <v>21.625354986168141</v>
      </c>
      <c r="ZW15" s="76">
        <v>22.239873661983939</v>
      </c>
      <c r="ZX15" s="76">
        <v>21.882899601966532</v>
      </c>
      <c r="ZY15" s="76">
        <v>22.682956928175869</v>
      </c>
      <c r="ZZ15" s="76">
        <v>26.309255862481056</v>
      </c>
      <c r="AAA15" s="76">
        <v>30.601175386133715</v>
      </c>
      <c r="AAB15" s="76">
        <v>23.005783817235312</v>
      </c>
      <c r="AAC15" s="76">
        <v>32.15232719080727</v>
      </c>
      <c r="AAD15" s="718"/>
      <c r="AAE15" s="76">
        <v>13.224884146083477</v>
      </c>
      <c r="AAF15" s="76">
        <v>12.495058969742935</v>
      </c>
      <c r="AAG15" s="76">
        <v>14.624588448035237</v>
      </c>
      <c r="AAH15" s="76">
        <v>13.87754595632747</v>
      </c>
      <c r="AAI15" s="76">
        <v>14.412663412040629</v>
      </c>
      <c r="AAJ15" s="76">
        <v>13.691899800405862</v>
      </c>
      <c r="AAK15" s="76">
        <v>13.101200005946932</v>
      </c>
      <c r="AAL15" s="76">
        <v>12.37717336685821</v>
      </c>
      <c r="AAM15" s="76">
        <v>12.519161172767561</v>
      </c>
      <c r="AAN15" s="76">
        <v>12.516435243967649</v>
      </c>
      <c r="AAO15" s="76">
        <v>9.7190676567767085</v>
      </c>
      <c r="AAP15" s="76">
        <v>14.207343821667598</v>
      </c>
      <c r="AAQ15" s="76">
        <v>13.848917896582574</v>
      </c>
      <c r="AAR15" s="76">
        <v>10.325953920235184</v>
      </c>
      <c r="AAS15" s="76">
        <v>16.06587896126031</v>
      </c>
      <c r="AAT15" s="718"/>
    </row>
    <row r="16" spans="1:722" ht="14.5" customHeight="1" x14ac:dyDescent="0.2">
      <c r="A16" s="24">
        <v>2033</v>
      </c>
      <c r="B16" s="65">
        <v>6.6105629409514224</v>
      </c>
      <c r="C16" s="65">
        <v>10.27753726846926</v>
      </c>
      <c r="D16" s="65">
        <v>7.1836093823459555</v>
      </c>
      <c r="E16" s="65">
        <v>7.3370679645771295</v>
      </c>
      <c r="F16" s="65">
        <v>13.895601186071957</v>
      </c>
      <c r="G16" s="65">
        <v>4.8296768278834765</v>
      </c>
      <c r="H16" s="65">
        <v>21.982788798373893</v>
      </c>
      <c r="I16" s="65">
        <v>6.1248926050846935</v>
      </c>
      <c r="J16" s="65">
        <v>4.8199464849388605</v>
      </c>
      <c r="K16" s="65">
        <v>10.024572956461045</v>
      </c>
      <c r="L16" s="65">
        <v>8.9886494442709797</v>
      </c>
      <c r="M16" s="65">
        <v>6.154268109909605</v>
      </c>
      <c r="N16" s="65">
        <v>11.000504450700113</v>
      </c>
      <c r="O16" s="65">
        <v>6.7300055353595312</v>
      </c>
      <c r="P16" s="65">
        <v>6.9689723240601449</v>
      </c>
      <c r="Q16" s="65">
        <v>7.7906340125918625</v>
      </c>
      <c r="R16" s="65">
        <v>7.3965387900977229</v>
      </c>
      <c r="S16" s="65">
        <v>4.9582155078625219</v>
      </c>
      <c r="T16" s="65">
        <v>7.5517927388682571</v>
      </c>
      <c r="U16" s="65">
        <v>20.537559952977805</v>
      </c>
      <c r="V16" s="65">
        <v>3.2317550755193705</v>
      </c>
      <c r="W16" s="65">
        <v>7.1184492913900828</v>
      </c>
      <c r="X16" s="65">
        <v>6.4821639554437276</v>
      </c>
      <c r="Y16" s="65">
        <v>6.7265225645687989</v>
      </c>
      <c r="Z16" s="65">
        <v>4.2012614309590077</v>
      </c>
      <c r="AA16" s="65">
        <v>1.2779448372661573</v>
      </c>
      <c r="AB16" s="65">
        <v>7.6912241984064336</v>
      </c>
      <c r="AC16" s="65">
        <v>5.8824696066400355</v>
      </c>
      <c r="AD16" s="65">
        <v>6.3917147559133536</v>
      </c>
      <c r="AE16" s="65">
        <v>1.4505288629803714</v>
      </c>
      <c r="AF16" s="744"/>
      <c r="AG16" s="65">
        <v>5.3764245783477973</v>
      </c>
      <c r="AH16" s="65">
        <v>9.8707956829070156</v>
      </c>
      <c r="AI16" s="65">
        <v>7.1311984843874452</v>
      </c>
      <c r="AJ16" s="65">
        <v>7.0466977543473268</v>
      </c>
      <c r="AK16" s="65">
        <v>12.926987658307143</v>
      </c>
      <c r="AL16" s="65">
        <v>4.5919063974280316</v>
      </c>
      <c r="AM16" s="65">
        <v>21.112802717334631</v>
      </c>
      <c r="AN16" s="65">
        <v>5.8824951839404669</v>
      </c>
      <c r="AO16" s="65">
        <v>4.5736636513496682</v>
      </c>
      <c r="AP16" s="65">
        <v>8.3420785941099798</v>
      </c>
      <c r="AQ16" s="65">
        <v>7.7527671252113945</v>
      </c>
      <c r="AR16" s="65">
        <v>6.3086437216316806</v>
      </c>
      <c r="AS16" s="65">
        <v>10.565150872757922</v>
      </c>
      <c r="AT16" s="65">
        <v>6.4636602961461564</v>
      </c>
      <c r="AU16" s="65">
        <v>6.6931697870531632</v>
      </c>
      <c r="AV16" s="65">
        <v>7.4823135708321082</v>
      </c>
      <c r="AW16" s="65">
        <v>7.103814975377361</v>
      </c>
      <c r="AX16" s="65">
        <v>4.7619902464456212</v>
      </c>
      <c r="AY16" s="65">
        <v>7.252924627548607</v>
      </c>
      <c r="AZ16" s="65">
        <v>17.480395445088035</v>
      </c>
      <c r="BA16" s="65">
        <v>3.1038558376739052</v>
      </c>
      <c r="BB16" s="65">
        <v>6.8367310863481778</v>
      </c>
      <c r="BC16" s="65">
        <v>5.4184678247460925</v>
      </c>
      <c r="BD16" s="65">
        <v>6.4603151666519221</v>
      </c>
      <c r="BE16" s="65">
        <v>4.0349932198932752</v>
      </c>
      <c r="BF16" s="65">
        <v>1.2094713835718942</v>
      </c>
      <c r="BG16" s="65">
        <v>6.7129545995337772</v>
      </c>
      <c r="BH16" s="65">
        <v>5.820104984936723</v>
      </c>
      <c r="BI16" s="65">
        <v>5.696826916058062</v>
      </c>
      <c r="BJ16" s="65">
        <v>1.2789043870064392</v>
      </c>
      <c r="BK16" s="745"/>
      <c r="BL16" s="56">
        <v>9.4733975913573012</v>
      </c>
      <c r="BM16" s="56">
        <v>14.181484377364509</v>
      </c>
      <c r="BN16" s="56">
        <v>13.585329593938974</v>
      </c>
      <c r="BO16" s="56">
        <v>28.953288761905487</v>
      </c>
      <c r="BP16" s="56">
        <v>28.881670195892806</v>
      </c>
      <c r="BQ16" s="56">
        <v>7.8776070538601832</v>
      </c>
      <c r="BR16" s="56">
        <v>44.387089848048504</v>
      </c>
      <c r="BS16" s="56">
        <v>11.790276277057366</v>
      </c>
      <c r="BT16" s="56">
        <v>6.073390936004774</v>
      </c>
      <c r="BU16" s="56">
        <v>14.336660766949411</v>
      </c>
      <c r="BV16" s="56">
        <v>18.265202650565616</v>
      </c>
      <c r="BW16" s="56">
        <v>13.182273441178486</v>
      </c>
      <c r="BX16" s="56">
        <v>23.105960282876531</v>
      </c>
      <c r="BY16" s="56">
        <v>11.290775834487059</v>
      </c>
      <c r="BZ16" s="56">
        <v>11.366546976966767</v>
      </c>
      <c r="CA16" s="56">
        <v>13.491369011735905</v>
      </c>
      <c r="CB16" s="56">
        <v>10.599990362550999</v>
      </c>
      <c r="CC16" s="56">
        <v>14.408202282722389</v>
      </c>
      <c r="CD16" s="56">
        <v>13.79133709758471</v>
      </c>
      <c r="CE16" s="56">
        <v>35.678304996171633</v>
      </c>
      <c r="CF16" s="56">
        <v>7.3096119059324645</v>
      </c>
      <c r="CG16" s="56">
        <v>14.879680611309009</v>
      </c>
      <c r="CH16" s="56">
        <v>10.660545216023301</v>
      </c>
      <c r="CI16" s="56">
        <v>11.139823824058396</v>
      </c>
      <c r="CJ16" s="56">
        <v>6.2199046739954955</v>
      </c>
      <c r="CK16" s="56">
        <v>3.6718497980591831</v>
      </c>
      <c r="CL16" s="56">
        <v>13.124026034253873</v>
      </c>
      <c r="CM16" s="56">
        <v>13.689951982601686</v>
      </c>
      <c r="CN16" s="56">
        <v>6.2844448808241147</v>
      </c>
      <c r="CO16" s="56">
        <v>2.1052354442698809</v>
      </c>
      <c r="CP16" s="749"/>
      <c r="CQ16" s="66">
        <v>11.93762061888488</v>
      </c>
      <c r="CR16" s="66">
        <v>17.582473687832518</v>
      </c>
      <c r="CS16" s="66">
        <v>17.01391917848413</v>
      </c>
      <c r="CT16" s="66">
        <v>40.870576937893851</v>
      </c>
      <c r="CU16" s="66">
        <v>31.199532392388573</v>
      </c>
      <c r="CV16" s="66">
        <v>11.333501396505818</v>
      </c>
      <c r="CW16" s="66">
        <v>54.88488962722375</v>
      </c>
      <c r="CX16" s="66">
        <v>14.826061232313819</v>
      </c>
      <c r="CY16" s="66">
        <v>10.432362705772512</v>
      </c>
      <c r="CZ16" s="66">
        <v>18.958167879538038</v>
      </c>
      <c r="DA16" s="66">
        <v>19.09523320693291</v>
      </c>
      <c r="DB16" s="66">
        <v>16.287505763085818</v>
      </c>
      <c r="DC16" s="66">
        <v>24.801243030555657</v>
      </c>
      <c r="DD16" s="66">
        <v>14.2379101196204</v>
      </c>
      <c r="DE16" s="66">
        <v>14.011429239401794</v>
      </c>
      <c r="DF16" s="66">
        <v>16.642322406526393</v>
      </c>
      <c r="DG16" s="66">
        <v>13.657023361365608</v>
      </c>
      <c r="DH16" s="66">
        <v>18.791872962113946</v>
      </c>
      <c r="DI16" s="66">
        <v>19.966472706529949</v>
      </c>
      <c r="DJ16" s="66">
        <v>44.368937235797475</v>
      </c>
      <c r="DK16" s="66">
        <v>9.0555842917344815</v>
      </c>
      <c r="DL16" s="66">
        <v>18.363324975473482</v>
      </c>
      <c r="DM16" s="66">
        <v>13.016285433883882</v>
      </c>
      <c r="DN16" s="66">
        <v>13.643230157659193</v>
      </c>
      <c r="DO16" s="66">
        <v>7.2670606836614953</v>
      </c>
      <c r="DP16" s="66">
        <v>4.3084265849655825</v>
      </c>
      <c r="DQ16" s="66">
        <v>15.615472477962619</v>
      </c>
      <c r="DR16" s="66">
        <v>16.750125952931182</v>
      </c>
      <c r="DS16" s="66">
        <v>6.8998386830133036</v>
      </c>
      <c r="DT16" s="66">
        <v>3.5171727299307265</v>
      </c>
      <c r="DU16" s="750"/>
      <c r="DV16" s="56">
        <v>9.9391318523663408</v>
      </c>
      <c r="DW16" s="56">
        <v>14.739384414657396</v>
      </c>
      <c r="DX16" s="56">
        <v>16.916772982230427</v>
      </c>
      <c r="DY16" s="56">
        <v>35.866053829317558</v>
      </c>
      <c r="DZ16" s="56">
        <v>23.411267740010235</v>
      </c>
      <c r="EA16" s="56">
        <v>10.297311110181822</v>
      </c>
      <c r="EB16" s="56">
        <v>50.669174525613109</v>
      </c>
      <c r="EC16" s="56">
        <v>14.199868077981169</v>
      </c>
      <c r="ED16" s="56">
        <v>5.3962758085082871</v>
      </c>
      <c r="EE16" s="56">
        <v>19.432209791535932</v>
      </c>
      <c r="EF16" s="56">
        <v>20.615672140579125</v>
      </c>
      <c r="EG16" s="56">
        <v>14.83367893506056</v>
      </c>
      <c r="EH16" s="56">
        <v>25.768820979924897</v>
      </c>
      <c r="EI16" s="56">
        <v>12.997727318201015</v>
      </c>
      <c r="EJ16" s="56">
        <v>12.545865786860304</v>
      </c>
      <c r="EK16" s="56">
        <v>15.002463485357616</v>
      </c>
      <c r="EL16" s="56">
        <v>11.033303662301542</v>
      </c>
      <c r="EM16" s="56">
        <v>20.509333156971728</v>
      </c>
      <c r="EN16" s="56">
        <v>18.809052836274276</v>
      </c>
      <c r="EO16" s="56">
        <v>42.479500891749481</v>
      </c>
      <c r="EP16" s="56">
        <v>8.183966891889467</v>
      </c>
      <c r="EQ16" s="56">
        <v>16.608985970677132</v>
      </c>
      <c r="ER16" s="56">
        <v>10.86395608923833</v>
      </c>
      <c r="ES16" s="56">
        <v>11.667064400398109</v>
      </c>
      <c r="ET16" s="56">
        <v>6.6068544655455845</v>
      </c>
      <c r="EU16" s="56">
        <v>2.7355054461283017</v>
      </c>
      <c r="EV16" s="56">
        <v>13.242362997360992</v>
      </c>
      <c r="EW16" s="56">
        <v>14.252792720684806</v>
      </c>
      <c r="EX16" s="56">
        <v>5.5322209063482379</v>
      </c>
      <c r="EY16" s="56">
        <v>1.4136846786329067</v>
      </c>
      <c r="EZ16" s="725"/>
      <c r="FA16" s="56">
        <v>8.1443705449405073</v>
      </c>
      <c r="FB16" s="56">
        <v>11.990801141165312</v>
      </c>
      <c r="FC16" s="56">
        <v>13.189468898351322</v>
      </c>
      <c r="FD16" s="56">
        <v>24.622954614360676</v>
      </c>
      <c r="FE16" s="56">
        <v>19.769362010597732</v>
      </c>
      <c r="FF16" s="56">
        <v>7.2067745157371625</v>
      </c>
      <c r="FG16" s="56">
        <v>41.599121692948131</v>
      </c>
      <c r="FH16" s="56">
        <v>9.8026028611454414</v>
      </c>
      <c r="FI16" s="56">
        <v>4.5471675200719295</v>
      </c>
      <c r="FJ16" s="56">
        <v>12.533621139021349</v>
      </c>
      <c r="FK16" s="56">
        <v>11.823788166372218</v>
      </c>
      <c r="FL16" s="56">
        <v>12.260649797476489</v>
      </c>
      <c r="FM16" s="56">
        <v>20.142061654703301</v>
      </c>
      <c r="FN16" s="56">
        <v>10.259799011245468</v>
      </c>
      <c r="FO16" s="56">
        <v>10.486756133010905</v>
      </c>
      <c r="FP16" s="56">
        <v>12.48963516359942</v>
      </c>
      <c r="FQ16" s="56">
        <v>9.6616417294682968</v>
      </c>
      <c r="FR16" s="56">
        <v>12.507931036257153</v>
      </c>
      <c r="FS16" s="56">
        <v>13.533561761882668</v>
      </c>
      <c r="FT16" s="56">
        <v>34.024536238721709</v>
      </c>
      <c r="FU16" s="56">
        <v>6.5506126400135951</v>
      </c>
      <c r="FV16" s="56">
        <v>13.796590621385338</v>
      </c>
      <c r="FW16" s="56">
        <v>9.5265867506571613</v>
      </c>
      <c r="FX16" s="56">
        <v>10.064640774599026</v>
      </c>
      <c r="FY16" s="56">
        <v>6.0347415437922525</v>
      </c>
      <c r="FZ16" s="56">
        <v>1.211373942794274</v>
      </c>
      <c r="GA16" s="56">
        <v>10.001987345850134</v>
      </c>
      <c r="GB16" s="56">
        <v>12.344896938183027</v>
      </c>
      <c r="GC16" s="56">
        <v>4.8245962876216035</v>
      </c>
      <c r="GD16" s="56">
        <v>1.7543177771933047</v>
      </c>
      <c r="GE16" s="746"/>
      <c r="GF16" s="67">
        <v>10.0778135953288</v>
      </c>
      <c r="GG16" s="67">
        <v>14.882912617039771</v>
      </c>
      <c r="GH16" s="67">
        <v>16.047402923981871</v>
      </c>
      <c r="GI16" s="67">
        <v>31.825662758304496</v>
      </c>
      <c r="GJ16" s="67">
        <v>28.11079682383048</v>
      </c>
      <c r="GK16" s="67">
        <v>8.804104681385839</v>
      </c>
      <c r="GL16" s="67">
        <v>42.306229146026467</v>
      </c>
      <c r="GM16" s="67">
        <v>7.197753776342994</v>
      </c>
      <c r="GN16" s="67">
        <v>5.8484075101314819</v>
      </c>
      <c r="GO16" s="67">
        <v>16.026620275254832</v>
      </c>
      <c r="GP16" s="67">
        <v>21.759542868690019</v>
      </c>
      <c r="GQ16" s="67">
        <v>14.715671229283995</v>
      </c>
      <c r="GR16" s="67">
        <v>25.435840031129977</v>
      </c>
      <c r="GS16" s="67">
        <v>16.917257119124262</v>
      </c>
      <c r="GT16" s="67">
        <v>12.556034249466613</v>
      </c>
      <c r="GU16" s="67">
        <v>14.964238678468936</v>
      </c>
      <c r="GV16" s="67">
        <v>11.292241985198674</v>
      </c>
      <c r="GW16" s="67">
        <v>23.172753293950716</v>
      </c>
      <c r="GX16" s="67">
        <v>23.898831748807208</v>
      </c>
      <c r="GY16" s="67">
        <v>41.098271376798948</v>
      </c>
      <c r="GZ16" s="67">
        <v>8.6070903683815967</v>
      </c>
      <c r="HA16" s="67">
        <v>16.538118520263922</v>
      </c>
      <c r="HB16" s="67">
        <v>11.287367649138154</v>
      </c>
      <c r="HC16" s="67">
        <v>11.965579218687004</v>
      </c>
      <c r="HD16" s="67">
        <v>8.0165020488073644</v>
      </c>
      <c r="HE16" s="67">
        <v>2.564633546492094</v>
      </c>
      <c r="HF16" s="67">
        <v>15.303483364511461</v>
      </c>
      <c r="HG16" s="67">
        <v>14.659563252177387</v>
      </c>
      <c r="HH16" s="67">
        <v>7.0307642112524222</v>
      </c>
      <c r="HI16" s="67">
        <v>2.1295001093740047</v>
      </c>
      <c r="HJ16" s="747"/>
      <c r="HK16" s="67">
        <v>6.9177130452894477</v>
      </c>
      <c r="HL16" s="67">
        <v>8.884901941780182</v>
      </c>
      <c r="HM16" s="67">
        <v>10.21058178590879</v>
      </c>
      <c r="HN16" s="67">
        <v>30.203072507315849</v>
      </c>
      <c r="HO16" s="67">
        <v>13.051419247132687</v>
      </c>
      <c r="HP16" s="67">
        <v>9.1173778938318115</v>
      </c>
      <c r="HQ16" s="67">
        <v>38.693251932488408</v>
      </c>
      <c r="HR16" s="67">
        <v>10.50006887617257</v>
      </c>
      <c r="HS16" s="67">
        <v>5.349765571532763</v>
      </c>
      <c r="HT16" s="67">
        <v>9.5899508848346784</v>
      </c>
      <c r="HU16" s="67">
        <v>9.6085528331196954</v>
      </c>
      <c r="HV16" s="67">
        <v>11.53911679541722</v>
      </c>
      <c r="HW16" s="67">
        <v>19.594962402346408</v>
      </c>
      <c r="HX16" s="67">
        <v>7.7049235727648826</v>
      </c>
      <c r="HY16" s="67">
        <v>8.6778191044018254</v>
      </c>
      <c r="HZ16" s="67">
        <v>10.721126608790783</v>
      </c>
      <c r="IA16" s="67">
        <v>7.2892305553816197</v>
      </c>
      <c r="IB16" s="67">
        <v>12.654848623940188</v>
      </c>
      <c r="IC16" s="67">
        <v>10.803816227799699</v>
      </c>
      <c r="ID16" s="67">
        <v>28.36585299941347</v>
      </c>
      <c r="IE16" s="67">
        <v>5.4704210837871337</v>
      </c>
      <c r="IF16" s="67">
        <v>13.139303728978406</v>
      </c>
      <c r="IG16" s="67">
        <v>9.0361202225147608</v>
      </c>
      <c r="IH16" s="67">
        <v>8.8085786619209863</v>
      </c>
      <c r="II16" s="67">
        <v>3.5170578367687457</v>
      </c>
      <c r="IJ16" s="67">
        <v>3.6616583061934334</v>
      </c>
      <c r="IK16" s="67">
        <v>6.9399911143051272</v>
      </c>
      <c r="IL16" s="67">
        <v>13.208656424539601</v>
      </c>
      <c r="IM16" s="67">
        <v>4.1298949701157754</v>
      </c>
      <c r="IN16" s="67">
        <v>1.7999483549104511</v>
      </c>
      <c r="IO16" s="743"/>
      <c r="IP16" s="67">
        <v>2.7376281516571792</v>
      </c>
      <c r="IQ16" s="67">
        <v>4.024286180058219</v>
      </c>
      <c r="IR16" s="67">
        <v>3.7467763225569595</v>
      </c>
      <c r="IS16" s="67">
        <v>8.2753128735418784</v>
      </c>
      <c r="IT16" s="67">
        <v>5.6455170392260463</v>
      </c>
      <c r="IU16" s="67">
        <v>3.411340612277483</v>
      </c>
      <c r="IV16" s="67">
        <v>13.072128827734101</v>
      </c>
      <c r="IW16" s="67">
        <v>3.737981678329322</v>
      </c>
      <c r="IX16" s="67">
        <v>2.0727572654719317</v>
      </c>
      <c r="IY16" s="67">
        <v>4.087046480091022</v>
      </c>
      <c r="IZ16" s="67">
        <v>3.8832055088598798</v>
      </c>
      <c r="JA16" s="67">
        <v>3.9165485171254932</v>
      </c>
      <c r="JB16" s="67">
        <v>6.5954622931798355</v>
      </c>
      <c r="JC16" s="67">
        <v>3.019902696526696</v>
      </c>
      <c r="JD16" s="67">
        <v>3.420035015844654</v>
      </c>
      <c r="JE16" s="67">
        <v>4.040466292913286</v>
      </c>
      <c r="JF16" s="67">
        <v>3.115536359264822</v>
      </c>
      <c r="JG16" s="67">
        <v>3.8593451460245563</v>
      </c>
      <c r="JH16" s="67">
        <v>4.2807572389434823</v>
      </c>
      <c r="JI16" s="67">
        <v>10.166635197792996</v>
      </c>
      <c r="JJ16" s="67">
        <v>1.8856996244948203</v>
      </c>
      <c r="JK16" s="67">
        <v>4.4451841715001263</v>
      </c>
      <c r="JL16" s="67">
        <v>3.3675371738149211</v>
      </c>
      <c r="JM16" s="67">
        <v>3.4635710681218264</v>
      </c>
      <c r="JN16" s="67">
        <v>1.5336145194984812</v>
      </c>
      <c r="JO16" s="67">
        <v>1.3297500554171293</v>
      </c>
      <c r="JP16" s="67">
        <v>3.7143003378201982</v>
      </c>
      <c r="JQ16" s="67">
        <v>4.2725266676759919</v>
      </c>
      <c r="JR16" s="67">
        <v>1.8731220917864499</v>
      </c>
      <c r="JS16" s="67">
        <v>1.0523732740566334</v>
      </c>
      <c r="JT16" s="724"/>
      <c r="JU16" s="56">
        <v>12.695093222517608</v>
      </c>
      <c r="JV16" s="56">
        <v>18.779279846198563</v>
      </c>
      <c r="JW16" s="56">
        <v>15.708675921151404</v>
      </c>
      <c r="JX16" s="56">
        <v>25.541220343824939</v>
      </c>
      <c r="JY16" s="56">
        <v>24.014758590106204</v>
      </c>
      <c r="JZ16" s="56">
        <v>10.171876326434029</v>
      </c>
      <c r="KA16" s="56">
        <v>56.614292519504453</v>
      </c>
      <c r="KB16" s="56">
        <v>15.410276666169574</v>
      </c>
      <c r="KC16" s="56">
        <v>10.408989211173697</v>
      </c>
      <c r="KD16" s="56">
        <v>16.338690745916885</v>
      </c>
      <c r="KE16" s="56">
        <v>12.89948388112459</v>
      </c>
      <c r="KF16" s="56">
        <v>17.083780153600813</v>
      </c>
      <c r="KG16" s="56">
        <v>28.071826369876359</v>
      </c>
      <c r="KH16" s="56">
        <v>20.037857750043727</v>
      </c>
      <c r="KI16" s="56">
        <v>15.017446962969849</v>
      </c>
      <c r="KJ16" s="56">
        <v>17.690474475053342</v>
      </c>
      <c r="KK16" s="56">
        <v>14.77063536148712</v>
      </c>
      <c r="KL16" s="56">
        <v>15.200961046338238</v>
      </c>
      <c r="KM16" s="56">
        <v>16.500714070949137</v>
      </c>
      <c r="KN16" s="56">
        <v>43.475097883093561</v>
      </c>
      <c r="KO16" s="56">
        <v>8.8799724722214712</v>
      </c>
      <c r="KP16" s="56">
        <v>19.437459737605579</v>
      </c>
      <c r="KQ16" s="56">
        <v>15.137698106711424</v>
      </c>
      <c r="KR16" s="56">
        <v>15.449068961756677</v>
      </c>
      <c r="KS16" s="56">
        <v>9.3604229710713511</v>
      </c>
      <c r="KT16" s="56">
        <v>4.6535793839631232</v>
      </c>
      <c r="KU16" s="56">
        <v>20.156950659698563</v>
      </c>
      <c r="KV16" s="56">
        <v>19.079590741943207</v>
      </c>
      <c r="KW16" s="56">
        <v>10.837988557064273</v>
      </c>
      <c r="KX16" s="56">
        <v>3.4742406429835015</v>
      </c>
      <c r="KY16" s="725"/>
      <c r="KZ16" s="56">
        <v>12.973720704664922</v>
      </c>
      <c r="LA16" s="56">
        <v>18.696342010615055</v>
      </c>
      <c r="LB16" s="56">
        <v>13.465686555864941</v>
      </c>
      <c r="LC16" s="56">
        <v>20.08674179906248</v>
      </c>
      <c r="LD16" s="56">
        <v>21.428473243255606</v>
      </c>
      <c r="LE16" s="56">
        <v>10.919131267881165</v>
      </c>
      <c r="LF16" s="56">
        <v>52.07240071540501</v>
      </c>
      <c r="LG16" s="56">
        <v>18.701835624164527</v>
      </c>
      <c r="LH16" s="56">
        <v>13.859448994715434</v>
      </c>
      <c r="LI16" s="56">
        <v>16.128958506293678</v>
      </c>
      <c r="LJ16" s="56">
        <v>10.478030575096708</v>
      </c>
      <c r="LK16" s="56">
        <v>15.848109571687523</v>
      </c>
      <c r="LL16" s="56">
        <v>27.734598102180584</v>
      </c>
      <c r="LM16" s="56">
        <v>11.738982925491335</v>
      </c>
      <c r="LN16" s="56">
        <v>14.0961781437772</v>
      </c>
      <c r="LO16" s="56">
        <v>16.533970971509572</v>
      </c>
      <c r="LP16" s="56">
        <v>15.274579402620853</v>
      </c>
      <c r="LQ16" s="56">
        <v>13.172405817131549</v>
      </c>
      <c r="LR16" s="56">
        <v>15.267084288380541</v>
      </c>
      <c r="LS16" s="56">
        <v>38.776464212662844</v>
      </c>
      <c r="LT16" s="56">
        <v>8.1118992644909724</v>
      </c>
      <c r="LU16" s="56">
        <v>18.124914492507894</v>
      </c>
      <c r="LV16" s="56">
        <v>14.809358402740493</v>
      </c>
      <c r="LW16" s="56">
        <v>14.920650239592916</v>
      </c>
      <c r="LX16" s="56">
        <v>9.0574542099891175</v>
      </c>
      <c r="LY16" s="56">
        <v>5.6691450879439831</v>
      </c>
      <c r="LZ16" s="56">
        <v>12.954547054713842</v>
      </c>
      <c r="MA16" s="56">
        <v>18.484398546276008</v>
      </c>
      <c r="MB16" s="56">
        <v>8.1357375162032266</v>
      </c>
      <c r="MC16" s="56">
        <v>4.0988233839035422</v>
      </c>
      <c r="MD16" s="727"/>
      <c r="ME16" s="68">
        <v>15.469120959629654</v>
      </c>
      <c r="MF16" s="68">
        <v>1.8496096672322058</v>
      </c>
      <c r="MG16" s="68">
        <v>4.7726436881531633</v>
      </c>
      <c r="MH16" s="68">
        <v>6.7499655026373668</v>
      </c>
      <c r="MI16" s="68">
        <v>22.655482239848222</v>
      </c>
      <c r="MJ16" s="68">
        <v>4.7937825401844707</v>
      </c>
      <c r="MK16" s="68">
        <v>14.765044815136003</v>
      </c>
      <c r="ML16" s="68">
        <v>8.0365332504500344</v>
      </c>
      <c r="MM16" s="68">
        <v>2.7449627392223741</v>
      </c>
      <c r="MN16" s="68">
        <v>4.4044290524293999</v>
      </c>
      <c r="MO16" s="68">
        <v>6.7111996870770838</v>
      </c>
      <c r="MP16" s="68">
        <v>7.3870888713183822</v>
      </c>
      <c r="MQ16" s="68">
        <v>9.7180531776585184</v>
      </c>
      <c r="MR16" s="68">
        <v>14.23253619455045</v>
      </c>
      <c r="MS16" s="729"/>
      <c r="MT16" s="69">
        <v>32.757923818120787</v>
      </c>
      <c r="MU16" s="69">
        <v>6.8216505715053177</v>
      </c>
      <c r="MV16" s="69">
        <v>9.1069310339223115</v>
      </c>
      <c r="MW16" s="69">
        <v>15.505147449240756</v>
      </c>
      <c r="MX16" s="69">
        <v>33.937327153374206</v>
      </c>
      <c r="MY16" s="69">
        <v>12.986356103437361</v>
      </c>
      <c r="MZ16" s="69">
        <v>22.503238965341495</v>
      </c>
      <c r="NA16" s="69">
        <v>23.380735323712468</v>
      </c>
      <c r="NB16" s="69">
        <v>15.089215437395982</v>
      </c>
      <c r="NC16" s="69">
        <v>8.5841391361417667</v>
      </c>
      <c r="ND16" s="69">
        <v>16.261070581948282</v>
      </c>
      <c r="NE16" s="69">
        <v>22.830061016981212</v>
      </c>
      <c r="NF16" s="69">
        <v>14.04877341560625</v>
      </c>
      <c r="NG16" s="69">
        <v>12.907152128826748</v>
      </c>
      <c r="NH16" s="731"/>
      <c r="NI16" s="70">
        <v>50.020687771294931</v>
      </c>
      <c r="NJ16" s="70">
        <v>10.318679423616736</v>
      </c>
      <c r="NK16" s="70">
        <v>13.808789841051738</v>
      </c>
      <c r="NL16" s="70">
        <v>23.612038609402468</v>
      </c>
      <c r="NM16" s="70">
        <v>51.827767429855811</v>
      </c>
      <c r="NN16" s="70">
        <v>19.744233856992178</v>
      </c>
      <c r="NO16" s="70">
        <v>25.914414994435994</v>
      </c>
      <c r="NP16" s="70">
        <v>35.665269668195656</v>
      </c>
      <c r="NQ16" s="70">
        <v>22.964852308193205</v>
      </c>
      <c r="NR16" s="70">
        <v>15.862713996566901</v>
      </c>
      <c r="NS16" s="70">
        <v>24.773421084879292</v>
      </c>
      <c r="NT16" s="70">
        <v>34.827410822575274</v>
      </c>
      <c r="NU16" s="70">
        <v>21.397366390030857</v>
      </c>
      <c r="NV16" s="70">
        <v>20.648682147714933</v>
      </c>
      <c r="NW16" s="733"/>
      <c r="NX16" s="71">
        <v>50.570451168773538</v>
      </c>
      <c r="NY16" s="71">
        <v>8.6017486332531146</v>
      </c>
      <c r="NZ16" s="71">
        <v>11.947194417427973</v>
      </c>
      <c r="OA16" s="71">
        <v>23.13587983639534</v>
      </c>
      <c r="OB16" s="71">
        <v>62.698143614051943</v>
      </c>
      <c r="OC16" s="71">
        <v>16.427564770912788</v>
      </c>
      <c r="OD16" s="71">
        <v>30.957485857256362</v>
      </c>
      <c r="OE16" s="71">
        <v>29.637620076979864</v>
      </c>
      <c r="OF16" s="71">
        <v>19.099887097397769</v>
      </c>
      <c r="OG16" s="71">
        <v>14.252340361078623</v>
      </c>
      <c r="OH16" s="71">
        <v>20.634851876759299</v>
      </c>
      <c r="OI16" s="71">
        <v>34.663517731494046</v>
      </c>
      <c r="OJ16" s="71">
        <v>17.791240786159559</v>
      </c>
      <c r="OK16" s="71">
        <v>21.944450184619107</v>
      </c>
      <c r="OL16" s="719"/>
      <c r="OM16" s="72">
        <v>22.730308352530475</v>
      </c>
      <c r="ON16" s="72">
        <v>4.5179818379102272</v>
      </c>
      <c r="OO16" s="72">
        <v>6.6368270623802301</v>
      </c>
      <c r="OP16" s="72">
        <v>11.686533707852949</v>
      </c>
      <c r="OQ16" s="72">
        <v>22.004281273034493</v>
      </c>
      <c r="OR16" s="72">
        <v>8.5044570979707963</v>
      </c>
      <c r="OS16" s="72">
        <v>16.928758727093744</v>
      </c>
      <c r="OT16" s="72">
        <v>15.198780265930763</v>
      </c>
      <c r="OU16" s="72">
        <v>9.8590785550050821</v>
      </c>
      <c r="OV16" s="72">
        <v>6.0178436101386072</v>
      </c>
      <c r="OW16" s="72">
        <v>10.60071698024054</v>
      </c>
      <c r="OX16" s="72">
        <v>14.838753838650751</v>
      </c>
      <c r="OY16" s="72">
        <v>10.587186913497446</v>
      </c>
      <c r="OZ16" s="72">
        <v>12.630496590842277</v>
      </c>
      <c r="PA16" s="736"/>
      <c r="PB16" s="73">
        <v>44.064519970691713</v>
      </c>
      <c r="PC16" s="73">
        <v>8.3384706093258778</v>
      </c>
      <c r="PD16" s="73">
        <v>8.177809255039552</v>
      </c>
      <c r="PE16" s="73">
        <v>24.15368576895797</v>
      </c>
      <c r="PF16" s="73">
        <v>71.211708973497281</v>
      </c>
      <c r="PG16" s="73">
        <v>15.921991340434651</v>
      </c>
      <c r="PH16" s="73">
        <v>31.608148017426249</v>
      </c>
      <c r="PI16" s="73">
        <v>28.722270914095812</v>
      </c>
      <c r="PJ16" s="73">
        <v>18.511427110891336</v>
      </c>
      <c r="PK16" s="73">
        <v>10.992439991175171</v>
      </c>
      <c r="PL16" s="73">
        <v>20.899703177742779</v>
      </c>
      <c r="PM16" s="73">
        <v>42.840992491442641</v>
      </c>
      <c r="PN16" s="73">
        <v>17.695492150724064</v>
      </c>
      <c r="PO16" s="73">
        <v>19.172103572120886</v>
      </c>
      <c r="PP16" s="738"/>
      <c r="PQ16" s="70">
        <v>14.333461968127052</v>
      </c>
      <c r="PR16" s="70">
        <v>3.428757583304745</v>
      </c>
      <c r="PS16" s="70">
        <v>5.6447268515094695</v>
      </c>
      <c r="PT16" s="70">
        <v>7.951788440556367</v>
      </c>
      <c r="PU16" s="70">
        <v>17.551022461028989</v>
      </c>
      <c r="PV16" s="70">
        <v>6.6279564495904033</v>
      </c>
      <c r="PW16" s="70">
        <v>11.60299291651838</v>
      </c>
      <c r="PX16" s="70">
        <v>12.050677402078998</v>
      </c>
      <c r="PY16" s="70">
        <v>7.7246884731933774</v>
      </c>
      <c r="PZ16" s="70">
        <v>4.3521523244031579</v>
      </c>
      <c r="QA16" s="70">
        <v>8.3496907805476823</v>
      </c>
      <c r="QB16" s="70">
        <v>10.201046258656554</v>
      </c>
      <c r="QC16" s="70">
        <v>7.2080602738475488</v>
      </c>
      <c r="QD16" s="70">
        <v>5.5776548496814309</v>
      </c>
      <c r="QE16" s="740"/>
      <c r="QF16" s="74">
        <v>48.730897126245878</v>
      </c>
      <c r="QG16" s="74">
        <v>13.602509916613352</v>
      </c>
      <c r="QH16" s="74">
        <v>9.6595760214125725</v>
      </c>
      <c r="QI16" s="74">
        <v>23.030496419018572</v>
      </c>
      <c r="QJ16" s="74">
        <v>50.503882095863489</v>
      </c>
      <c r="QK16" s="74">
        <v>19.268345830863019</v>
      </c>
      <c r="QL16" s="74">
        <v>33.465591306409763</v>
      </c>
      <c r="QM16" s="74">
        <v>47.51328534379607</v>
      </c>
      <c r="QN16" s="74">
        <v>30.50713621745432</v>
      </c>
      <c r="QO16" s="74">
        <v>12.71773075106001</v>
      </c>
      <c r="QP16" s="74">
        <v>32.951229304807178</v>
      </c>
      <c r="QQ16" s="74">
        <v>33.949992655258882</v>
      </c>
      <c r="QR16" s="74">
        <v>20.869341977379239</v>
      </c>
      <c r="QS16" s="74">
        <v>19.792036574525902</v>
      </c>
      <c r="QT16" s="742"/>
      <c r="QU16" s="69">
        <v>60.266245838470319</v>
      </c>
      <c r="QV16" s="69">
        <v>12.28962990557779</v>
      </c>
      <c r="QW16" s="69">
        <v>8.2069926615793012</v>
      </c>
      <c r="QX16" s="69">
        <v>28.375325530747595</v>
      </c>
      <c r="QY16" s="69">
        <v>62.515290927323093</v>
      </c>
      <c r="QZ16" s="69">
        <v>23.676355711122696</v>
      </c>
      <c r="RA16" s="69">
        <v>32.299285085826583</v>
      </c>
      <c r="RB16" s="69">
        <v>42.955154566600683</v>
      </c>
      <c r="RC16" s="69">
        <v>27.575694208429518</v>
      </c>
      <c r="RD16" s="69">
        <v>15.569475409418489</v>
      </c>
      <c r="RE16" s="69">
        <v>29.78722970605169</v>
      </c>
      <c r="RF16" s="69">
        <v>41.949442733222604</v>
      </c>
      <c r="RG16" s="69">
        <v>25.718917264605295</v>
      </c>
      <c r="RH16" s="69">
        <v>23.602931639830647</v>
      </c>
      <c r="RI16" s="723"/>
      <c r="RJ16" s="75">
        <v>49.458119934585199</v>
      </c>
      <c r="RK16" s="75">
        <v>10.150614957933279</v>
      </c>
      <c r="RL16" s="75">
        <v>12.552895256778408</v>
      </c>
      <c r="RM16" s="75">
        <v>24.840945715534687</v>
      </c>
      <c r="RN16" s="75">
        <v>59.886851036837037</v>
      </c>
      <c r="RO16" s="75">
        <v>20.083262315760891</v>
      </c>
      <c r="RP16" s="75">
        <v>28.243706578489626</v>
      </c>
      <c r="RQ16" s="75">
        <v>35.238510372544638</v>
      </c>
      <c r="RR16" s="75">
        <v>26.113968831344057</v>
      </c>
      <c r="RS16" s="75">
        <v>12.339499620132678</v>
      </c>
      <c r="RT16" s="75">
        <v>25.034950753689927</v>
      </c>
      <c r="RU16" s="75">
        <v>37.228280546998676</v>
      </c>
      <c r="RV16" s="75">
        <v>21.988733033820708</v>
      </c>
      <c r="RW16" s="75">
        <v>20.279763004440543</v>
      </c>
      <c r="RX16" s="719"/>
      <c r="RY16" s="76">
        <v>32.351991980659086</v>
      </c>
      <c r="RZ16" s="76">
        <v>34.002984443527431</v>
      </c>
      <c r="SA16" s="76">
        <v>34.637375035651424</v>
      </c>
      <c r="SB16" s="76">
        <v>25.151371052713237</v>
      </c>
      <c r="SC16" s="76">
        <v>38.118049722114606</v>
      </c>
      <c r="SD16" s="76">
        <v>42.490126034717889</v>
      </c>
      <c r="SE16" s="721"/>
      <c r="SF16" s="76">
        <v>51.438832023119915</v>
      </c>
      <c r="SG16" s="76">
        <v>54.542697853312411</v>
      </c>
      <c r="SH16" s="76">
        <v>55.735352166505599</v>
      </c>
      <c r="SI16" s="76">
        <v>37.901664678581788</v>
      </c>
      <c r="SJ16" s="76">
        <v>62.279020577056365</v>
      </c>
      <c r="SK16" s="76">
        <v>70.498524044750553</v>
      </c>
      <c r="SL16" s="721"/>
      <c r="SM16" s="76">
        <v>44.726864308021504</v>
      </c>
      <c r="SN16" s="76">
        <v>47.281023380148156</v>
      </c>
      <c r="SO16" s="76">
        <v>48.262453957565945</v>
      </c>
      <c r="SP16" s="76">
        <v>33.587182158228224</v>
      </c>
      <c r="SQ16" s="76">
        <v>53.647213141812095</v>
      </c>
      <c r="SR16" s="76">
        <v>60.41101045101648</v>
      </c>
      <c r="SS16" s="721"/>
      <c r="ST16" s="76">
        <v>26.13243811278598</v>
      </c>
      <c r="SU16" s="76">
        <v>27.271205923727777</v>
      </c>
      <c r="SV16" s="76">
        <v>27.70877520531009</v>
      </c>
      <c r="SW16" s="76">
        <v>21.165828321428982</v>
      </c>
      <c r="SX16" s="76">
        <v>30.10956163071744</v>
      </c>
      <c r="SY16" s="76">
        <v>33.125190038326203</v>
      </c>
      <c r="SZ16" s="721"/>
      <c r="TA16" s="76">
        <v>40.369832518480131</v>
      </c>
      <c r="TB16" s="76">
        <v>42.592338187868194</v>
      </c>
      <c r="TC16" s="76">
        <v>43.446331600504649</v>
      </c>
      <c r="TD16" s="76">
        <v>30.67661998395992</v>
      </c>
      <c r="TE16" s="76">
        <v>48.131888559692754</v>
      </c>
      <c r="TF16" s="76">
        <v>54.017417785475097</v>
      </c>
      <c r="TG16" s="721"/>
      <c r="TH16" s="76">
        <v>20.697322311022855</v>
      </c>
      <c r="TI16" s="76">
        <v>21.422373918594293</v>
      </c>
      <c r="TJ16" s="76">
        <v>21.700973566377396</v>
      </c>
      <c r="TK16" s="76">
        <v>17.535089958823463</v>
      </c>
      <c r="TL16" s="76">
        <v>23.229550367066629</v>
      </c>
      <c r="TM16" s="76">
        <v>25.149596054840796</v>
      </c>
      <c r="TN16" s="721"/>
      <c r="TO16" s="76">
        <v>38.881840579021862</v>
      </c>
      <c r="TP16" s="76">
        <v>40.991081619229654</v>
      </c>
      <c r="TQ16" s="76">
        <v>41.801553321871459</v>
      </c>
      <c r="TR16" s="76">
        <v>29.682619190805404</v>
      </c>
      <c r="TS16" s="76">
        <v>46.248322196603716</v>
      </c>
      <c r="TT16" s="76">
        <v>51.833909651946719</v>
      </c>
      <c r="TU16" s="721"/>
      <c r="TV16" s="76">
        <v>58.266455188183713</v>
      </c>
      <c r="TW16" s="76">
        <v>61.933094080334612</v>
      </c>
      <c r="TX16" s="76">
        <v>63.341992830759814</v>
      </c>
      <c r="TY16" s="76">
        <v>42.274815410390616</v>
      </c>
      <c r="TZ16" s="76">
        <v>71.072117263998265</v>
      </c>
      <c r="UA16" s="76">
        <v>80.781928427758459</v>
      </c>
      <c r="UB16" s="721"/>
      <c r="UC16" s="76">
        <v>51.221335118021152</v>
      </c>
      <c r="UD16" s="76">
        <v>54.269847558946466</v>
      </c>
      <c r="UE16" s="76">
        <v>55.441232441670962</v>
      </c>
      <c r="UF16" s="76">
        <v>37.925585455364605</v>
      </c>
      <c r="UG16" s="76">
        <v>52.003015153988017</v>
      </c>
      <c r="UH16" s="76">
        <v>69.941122449982885</v>
      </c>
      <c r="UI16" s="721"/>
      <c r="UJ16" s="76">
        <v>16.013398188623498</v>
      </c>
      <c r="UK16" s="76">
        <v>17.01768982599172</v>
      </c>
      <c r="UL16" s="76">
        <v>15.704050794704916</v>
      </c>
      <c r="UM16" s="76">
        <v>12.105999872246965</v>
      </c>
      <c r="UN16" s="76">
        <v>15.548273253401666</v>
      </c>
      <c r="UO16" s="76">
        <v>13.730884959129847</v>
      </c>
      <c r="UP16" s="721"/>
      <c r="UQ16" s="76">
        <v>13.130895034166565</v>
      </c>
      <c r="UR16" s="76">
        <v>10.440389349173151</v>
      </c>
      <c r="US16" s="76">
        <v>15.673517073768014</v>
      </c>
      <c r="UT16" s="76">
        <v>13.808205358831476</v>
      </c>
      <c r="UU16" s="76">
        <v>12.495343453767395</v>
      </c>
      <c r="UV16" s="76">
        <v>16.312408811135843</v>
      </c>
      <c r="UW16" s="76">
        <v>12.051506716452483</v>
      </c>
      <c r="UX16" s="76">
        <v>10.357672023602309</v>
      </c>
      <c r="UY16" s="76">
        <v>10.630481061698569</v>
      </c>
      <c r="UZ16" s="76">
        <v>10.472023441830501</v>
      </c>
      <c r="VA16" s="76">
        <v>10.827100934211666</v>
      </c>
      <c r="VB16" s="76">
        <v>12.434439588804741</v>
      </c>
      <c r="VC16" s="76">
        <v>14.334287992402837</v>
      </c>
      <c r="VD16" s="76">
        <v>10.968396764286668</v>
      </c>
      <c r="VE16" s="76">
        <v>15.020531237553655</v>
      </c>
      <c r="VF16" s="718"/>
      <c r="VG16" s="76">
        <v>21.033894107729544</v>
      </c>
      <c r="VH16" s="76">
        <v>16.692424674043945</v>
      </c>
      <c r="VI16" s="76">
        <v>25.113422508351185</v>
      </c>
      <c r="VJ16" s="76">
        <v>22.120659198480332</v>
      </c>
      <c r="VK16" s="76">
        <v>19.996001626483665</v>
      </c>
      <c r="VL16" s="76">
        <v>26.144593111519001</v>
      </c>
      <c r="VM16" s="76">
        <v>19.289120051929046</v>
      </c>
      <c r="VN16" s="76">
        <v>16.559717203169704</v>
      </c>
      <c r="VO16" s="76">
        <v>16.997947542661187</v>
      </c>
      <c r="VP16" s="76">
        <v>16.743391974549247</v>
      </c>
      <c r="VQ16" s="76">
        <v>17.313862596179259</v>
      </c>
      <c r="VR16" s="76">
        <v>19.898041857149934</v>
      </c>
      <c r="VS16" s="76">
        <v>22.954717909409208</v>
      </c>
      <c r="VT16" s="76">
        <v>17.540786980846644</v>
      </c>
      <c r="VU16" s="76">
        <v>24.059157131536207</v>
      </c>
      <c r="VV16" s="718"/>
      <c r="VW16" s="76">
        <v>22.356056708345864</v>
      </c>
      <c r="VX16" s="76">
        <v>17.718497414762982</v>
      </c>
      <c r="VY16" s="76">
        <v>26.696852492254067</v>
      </c>
      <c r="VZ16" s="76">
        <v>23.512458369217999</v>
      </c>
      <c r="WA16" s="76">
        <v>21.238395758524788</v>
      </c>
      <c r="WB16" s="76">
        <v>27.7985227419341</v>
      </c>
      <c r="WC16" s="76">
        <v>20.49007322722537</v>
      </c>
      <c r="WD16" s="76">
        <v>17.577297432104768</v>
      </c>
      <c r="WE16" s="76">
        <v>18.043973938008548</v>
      </c>
      <c r="WF16" s="76">
        <v>17.772883755253424</v>
      </c>
      <c r="WG16" s="76">
        <v>18.380448230906534</v>
      </c>
      <c r="WH16" s="76">
        <v>21.133985167441697</v>
      </c>
      <c r="WI16" s="76">
        <v>24.392603803895057</v>
      </c>
      <c r="WJ16" s="76">
        <v>18.62206752725417</v>
      </c>
      <c r="WK16" s="76">
        <v>25.570256215758235</v>
      </c>
      <c r="WL16" s="718"/>
      <c r="WM16" s="76">
        <v>12.855333420235576</v>
      </c>
      <c r="WN16" s="76">
        <v>10.210563722800519</v>
      </c>
      <c r="WO16" s="76">
        <v>15.346832312571165</v>
      </c>
      <c r="WP16" s="76">
        <v>13.519042244446474</v>
      </c>
      <c r="WQ16" s="76">
        <v>12.226399881731032</v>
      </c>
      <c r="WR16" s="76">
        <v>15.974944309835974</v>
      </c>
      <c r="WS16" s="76">
        <v>11.793261567676417</v>
      </c>
      <c r="WT16" s="76">
        <v>10.129512581429607</v>
      </c>
      <c r="WU16" s="76">
        <v>10.397012598633724</v>
      </c>
      <c r="WV16" s="76">
        <v>10.241633532890518</v>
      </c>
      <c r="WW16" s="76">
        <v>10.589830595070064</v>
      </c>
      <c r="WX16" s="76">
        <v>12.166638517941594</v>
      </c>
      <c r="WY16" s="76">
        <v>14.031151747208376</v>
      </c>
      <c r="WZ16" s="76">
        <v>10.728360456601845</v>
      </c>
      <c r="XA16" s="76">
        <v>14.704746443179729</v>
      </c>
      <c r="XB16" s="718"/>
      <c r="XC16" s="76">
        <v>19.517492586666432</v>
      </c>
      <c r="XD16" s="76">
        <v>15.48065834388278</v>
      </c>
      <c r="XE16" s="76">
        <v>23.30465608682147</v>
      </c>
      <c r="XF16" s="76">
        <v>20.526386271739273</v>
      </c>
      <c r="XG16" s="76">
        <v>18.549190893534682</v>
      </c>
      <c r="XH16" s="76">
        <v>24.263533288641344</v>
      </c>
      <c r="XI16" s="76">
        <v>17.894348926906737</v>
      </c>
      <c r="XJ16" s="76">
        <v>15.357463889961867</v>
      </c>
      <c r="XK16" s="76">
        <v>15.764424897315735</v>
      </c>
      <c r="XL16" s="76">
        <v>15.528028817923783</v>
      </c>
      <c r="XM16" s="76">
        <v>16.057817260163244</v>
      </c>
      <c r="XN16" s="76">
        <v>18.458187724257439</v>
      </c>
      <c r="XO16" s="76">
        <v>21.298030367575027</v>
      </c>
      <c r="XP16" s="76">
        <v>16.268537124267876</v>
      </c>
      <c r="XQ16" s="76">
        <v>22.324212342259031</v>
      </c>
      <c r="XR16" s="718"/>
      <c r="XS16" s="76">
        <v>5.6828097758469953</v>
      </c>
      <c r="XT16" s="76">
        <v>4.5029876445877512</v>
      </c>
      <c r="XU16" s="76">
        <v>6.7864239533779287</v>
      </c>
      <c r="XV16" s="76">
        <v>5.97681759165404</v>
      </c>
      <c r="XW16" s="76">
        <v>5.3980943957053791</v>
      </c>
      <c r="XX16" s="76">
        <v>7.0667025465837057</v>
      </c>
      <c r="XY16" s="76">
        <v>5.2080000043857373</v>
      </c>
      <c r="XZ16" s="76">
        <v>4.4670889021724918</v>
      </c>
      <c r="YA16" s="76">
        <v>4.5857538172568972</v>
      </c>
      <c r="YB16" s="76">
        <v>4.5168214638300217</v>
      </c>
      <c r="YC16" s="76">
        <v>4.6713135698068928</v>
      </c>
      <c r="YD16" s="76">
        <v>5.3715413594521824</v>
      </c>
      <c r="YE16" s="76">
        <v>6.2002799617848341</v>
      </c>
      <c r="YF16" s="76">
        <v>4.7327502305365954</v>
      </c>
      <c r="YG16" s="76">
        <v>6.4997933140125639</v>
      </c>
      <c r="YH16" s="718"/>
      <c r="YI16" s="76">
        <v>20.524552099929462</v>
      </c>
      <c r="YJ16" s="76">
        <v>16.234776421463785</v>
      </c>
      <c r="YK16" s="76">
        <v>24.516431177681557</v>
      </c>
      <c r="YL16" s="76">
        <v>21.588051514387033</v>
      </c>
      <c r="YM16" s="76">
        <v>19.478317352886453</v>
      </c>
      <c r="YN16" s="76">
        <v>25.535723256127081</v>
      </c>
      <c r="YO16" s="76">
        <v>18.795448833411452</v>
      </c>
      <c r="YP16" s="76">
        <v>16.104935267278478</v>
      </c>
      <c r="YQ16" s="76">
        <v>16.534626557724739</v>
      </c>
      <c r="YR16" s="76">
        <v>16.285005633797237</v>
      </c>
      <c r="YS16" s="76">
        <v>16.844507424668823</v>
      </c>
      <c r="YT16" s="76">
        <v>19.382054117079317</v>
      </c>
      <c r="YU16" s="76">
        <v>22.387302137347678</v>
      </c>
      <c r="YV16" s="76">
        <v>17.066929291201685</v>
      </c>
      <c r="YW16" s="76">
        <v>23.473729024428604</v>
      </c>
      <c r="YX16" s="718"/>
      <c r="YY16" s="76">
        <v>20.132544195169316</v>
      </c>
      <c r="YZ16" s="76">
        <v>15.987165225639005</v>
      </c>
      <c r="ZA16" s="76">
        <v>24.035161141595037</v>
      </c>
      <c r="ZB16" s="76">
        <v>21.172165267457757</v>
      </c>
      <c r="ZC16" s="76">
        <v>19.145422755436655</v>
      </c>
      <c r="ZD16" s="76">
        <v>25.019681881174822</v>
      </c>
      <c r="ZE16" s="76">
        <v>18.467535916167332</v>
      </c>
      <c r="ZF16" s="76">
        <v>15.860209867313353</v>
      </c>
      <c r="ZG16" s="76">
        <v>16.279271250437372</v>
      </c>
      <c r="ZH16" s="76">
        <v>16.035855170428608</v>
      </c>
      <c r="ZI16" s="76">
        <v>16.581344780238513</v>
      </c>
      <c r="ZJ16" s="76">
        <v>19.051787828685068</v>
      </c>
      <c r="ZK16" s="76">
        <v>21.973230296882523</v>
      </c>
      <c r="ZL16" s="76">
        <v>16.798358297941995</v>
      </c>
      <c r="ZM16" s="76">
        <v>23.028699750429887</v>
      </c>
      <c r="ZN16" s="718"/>
      <c r="ZO16" s="76">
        <v>24.05210557500558</v>
      </c>
      <c r="ZP16" s="76">
        <v>19.057898547656329</v>
      </c>
      <c r="ZQ16" s="76">
        <v>28.723221313611912</v>
      </c>
      <c r="ZR16" s="76">
        <v>25.296513044920545</v>
      </c>
      <c r="ZS16" s="76">
        <v>22.846634755764629</v>
      </c>
      <c r="ZT16" s="76">
        <v>29.909650467919178</v>
      </c>
      <c r="ZU16" s="76">
        <v>22.042162245596575</v>
      </c>
      <c r="ZV16" s="76">
        <v>18.905955079093776</v>
      </c>
      <c r="ZW16" s="76">
        <v>19.408223027103315</v>
      </c>
      <c r="ZX16" s="76">
        <v>19.116455653436546</v>
      </c>
      <c r="ZY16" s="76">
        <v>19.770369725059812</v>
      </c>
      <c r="ZZ16" s="76">
        <v>22.734242111481183</v>
      </c>
      <c r="AAA16" s="76">
        <v>26.242113605077677</v>
      </c>
      <c r="AAB16" s="76">
        <v>20.030409028951667</v>
      </c>
      <c r="AAC16" s="76">
        <v>27.509896260963522</v>
      </c>
      <c r="AAD16" s="718"/>
      <c r="AAE16" s="76">
        <v>11.484408344704661</v>
      </c>
      <c r="AAF16" s="76">
        <v>10.889858484721319</v>
      </c>
      <c r="AAG16" s="76">
        <v>12.624192692808954</v>
      </c>
      <c r="AAH16" s="76">
        <v>12.01586172660449</v>
      </c>
      <c r="AAI16" s="76">
        <v>12.451615792620945</v>
      </c>
      <c r="AAJ16" s="76">
        <v>11.864690357048794</v>
      </c>
      <c r="AAK16" s="76">
        <v>11.383696844792567</v>
      </c>
      <c r="AAL16" s="76">
        <v>10.794170185878738</v>
      </c>
      <c r="AAM16" s="76">
        <v>10.909778120071211</v>
      </c>
      <c r="AAN16" s="76">
        <v>10.907558624329909</v>
      </c>
      <c r="AAO16" s="76">
        <v>8.6304874532825462</v>
      </c>
      <c r="AAP16" s="76">
        <v>12.284419568637926</v>
      </c>
      <c r="AAQ16" s="76">
        <v>11.992549833375429</v>
      </c>
      <c r="AAR16" s="76">
        <v>9.1243428412574712</v>
      </c>
      <c r="AAS16" s="76">
        <v>13.79791633782024</v>
      </c>
      <c r="AAT16" s="718"/>
    </row>
    <row r="17" spans="1:722" ht="14.5" customHeight="1" x14ac:dyDescent="0.2">
      <c r="A17" s="23">
        <v>2034</v>
      </c>
      <c r="B17" s="65">
        <v>5.6399435230575135</v>
      </c>
      <c r="C17" s="65">
        <v>8.7303654173338341</v>
      </c>
      <c r="D17" s="65">
        <v>6.1544235634008935</v>
      </c>
      <c r="E17" s="65">
        <v>6.3706709729131497</v>
      </c>
      <c r="F17" s="65">
        <v>11.776511144226019</v>
      </c>
      <c r="G17" s="65">
        <v>4.1544732138638167</v>
      </c>
      <c r="H17" s="65">
        <v>18.748276079797726</v>
      </c>
      <c r="I17" s="65">
        <v>5.267368769227903</v>
      </c>
      <c r="J17" s="65">
        <v>4.1391036579369791</v>
      </c>
      <c r="K17" s="65">
        <v>8.5108588269386196</v>
      </c>
      <c r="L17" s="65">
        <v>7.6532630819020451</v>
      </c>
      <c r="M17" s="65">
        <v>5.3035050070313003</v>
      </c>
      <c r="N17" s="65">
        <v>9.4292279264509862</v>
      </c>
      <c r="O17" s="65">
        <v>5.756342431449549</v>
      </c>
      <c r="P17" s="65">
        <v>5.9564027625698159</v>
      </c>
      <c r="Q17" s="65">
        <v>6.6587576361926208</v>
      </c>
      <c r="R17" s="65">
        <v>6.2641967060287058</v>
      </c>
      <c r="S17" s="65">
        <v>4.2983988598501703</v>
      </c>
      <c r="T17" s="65">
        <v>6.4634213161173468</v>
      </c>
      <c r="U17" s="65">
        <v>17.457095940409509</v>
      </c>
      <c r="V17" s="65">
        <v>2.8034858862553902</v>
      </c>
      <c r="W17" s="65">
        <v>6.1022734943080259</v>
      </c>
      <c r="X17" s="65">
        <v>5.5452392742935412</v>
      </c>
      <c r="Y17" s="65">
        <v>5.7517339695567014</v>
      </c>
      <c r="Z17" s="65">
        <v>3.609704070730853</v>
      </c>
      <c r="AA17" s="65">
        <v>1.1367047714084291</v>
      </c>
      <c r="AB17" s="65">
        <v>6.5409187113365039</v>
      </c>
      <c r="AC17" s="65">
        <v>5.0734027651842144</v>
      </c>
      <c r="AD17" s="65">
        <v>5.4445289635474614</v>
      </c>
      <c r="AE17" s="65">
        <v>1.2897179425939216</v>
      </c>
      <c r="AF17" s="744"/>
      <c r="AG17" s="65">
        <v>4.6173169932561109</v>
      </c>
      <c r="AH17" s="65">
        <v>8.3584875735042257</v>
      </c>
      <c r="AI17" s="65">
        <v>6.0787187600565264</v>
      </c>
      <c r="AJ17" s="65">
        <v>6.0993064570074331</v>
      </c>
      <c r="AK17" s="65">
        <v>10.941300484440061</v>
      </c>
      <c r="AL17" s="65">
        <v>3.939803090050924</v>
      </c>
      <c r="AM17" s="65">
        <v>17.949676233079447</v>
      </c>
      <c r="AN17" s="65">
        <v>5.0430004127022166</v>
      </c>
      <c r="AO17" s="65">
        <v>3.9179705042870303</v>
      </c>
      <c r="AP17" s="65">
        <v>7.1195513892958102</v>
      </c>
      <c r="AQ17" s="65">
        <v>6.6213823859354699</v>
      </c>
      <c r="AR17" s="65">
        <v>5.399406073745677</v>
      </c>
      <c r="AS17" s="65">
        <v>9.0275813993417735</v>
      </c>
      <c r="AT17" s="65">
        <v>5.5111457976978704</v>
      </c>
      <c r="AU17" s="65">
        <v>5.7026843773201836</v>
      </c>
      <c r="AV17" s="65">
        <v>6.375121807225514</v>
      </c>
      <c r="AW17" s="65">
        <v>5.9973675582203771</v>
      </c>
      <c r="AX17" s="65">
        <v>4.1153046566285045</v>
      </c>
      <c r="AY17" s="65">
        <v>6.1881060151074063</v>
      </c>
      <c r="AZ17" s="65">
        <v>14.916202926477846</v>
      </c>
      <c r="BA17" s="65">
        <v>2.6840688588171759</v>
      </c>
      <c r="BB17" s="65">
        <v>5.8423416127608672</v>
      </c>
      <c r="BC17" s="65">
        <v>4.6586051156834642</v>
      </c>
      <c r="BD17" s="65">
        <v>5.5067336374247322</v>
      </c>
      <c r="BE17" s="65">
        <v>3.4559454475212084</v>
      </c>
      <c r="BF17" s="65">
        <v>1.073325418437223</v>
      </c>
      <c r="BG17" s="65">
        <v>5.7230930045941255</v>
      </c>
      <c r="BH17" s="65">
        <v>4.9952384446264766</v>
      </c>
      <c r="BI17" s="65">
        <v>4.8583149037881359</v>
      </c>
      <c r="BJ17" s="65">
        <v>1.1391761560989693</v>
      </c>
      <c r="BK17" s="745"/>
      <c r="BL17" s="56">
        <v>8.1355874693611057</v>
      </c>
      <c r="BM17" s="56">
        <v>12.174719071562563</v>
      </c>
      <c r="BN17" s="56">
        <v>11.559394086688192</v>
      </c>
      <c r="BO17" s="56">
        <v>24.278683044845124</v>
      </c>
      <c r="BP17" s="56">
        <v>24.650877040459381</v>
      </c>
      <c r="BQ17" s="56">
        <v>6.7551586732116453</v>
      </c>
      <c r="BR17" s="56">
        <v>37.427615017773945</v>
      </c>
      <c r="BS17" s="56">
        <v>10.017503763756491</v>
      </c>
      <c r="BT17" s="56">
        <v>5.2248981247257271</v>
      </c>
      <c r="BU17" s="56">
        <v>12.285953683094952</v>
      </c>
      <c r="BV17" s="56">
        <v>15.60153037152301</v>
      </c>
      <c r="BW17" s="56">
        <v>11.198854970580019</v>
      </c>
      <c r="BX17" s="56">
        <v>19.558421435150986</v>
      </c>
      <c r="BY17" s="56">
        <v>9.6489426365628557</v>
      </c>
      <c r="BZ17" s="56">
        <v>9.7161969832344965</v>
      </c>
      <c r="CA17" s="56">
        <v>11.493456071662511</v>
      </c>
      <c r="CB17" s="56">
        <v>9.0381613823349678</v>
      </c>
      <c r="CC17" s="56">
        <v>12.18136474167013</v>
      </c>
      <c r="CD17" s="56">
        <v>11.730483122747852</v>
      </c>
      <c r="CE17" s="56">
        <v>30.220991885234188</v>
      </c>
      <c r="CF17" s="56">
        <v>6.2436761969951702</v>
      </c>
      <c r="CG17" s="56">
        <v>12.590917873938183</v>
      </c>
      <c r="CH17" s="56">
        <v>9.1020431258629522</v>
      </c>
      <c r="CI17" s="56">
        <v>9.5244593042349308</v>
      </c>
      <c r="CJ17" s="56">
        <v>5.3754172724946523</v>
      </c>
      <c r="CK17" s="56">
        <v>3.1797113461143827</v>
      </c>
      <c r="CL17" s="56">
        <v>11.260773957374715</v>
      </c>
      <c r="CM17" s="56">
        <v>11.593651942773556</v>
      </c>
      <c r="CN17" s="56">
        <v>5.4374186319039239</v>
      </c>
      <c r="CO17" s="56">
        <v>1.892214757067352</v>
      </c>
      <c r="CP17" s="749"/>
      <c r="CQ17" s="66">
        <v>10.254617312330106</v>
      </c>
      <c r="CR17" s="66">
        <v>15.098633062949252</v>
      </c>
      <c r="CS17" s="66">
        <v>14.480159517435697</v>
      </c>
      <c r="CT17" s="66">
        <v>34.26009927116214</v>
      </c>
      <c r="CU17" s="66">
        <v>26.645912424783216</v>
      </c>
      <c r="CV17" s="66">
        <v>9.70554596496134</v>
      </c>
      <c r="CW17" s="66">
        <v>46.284268914484088</v>
      </c>
      <c r="CX17" s="66">
        <v>12.599822006420061</v>
      </c>
      <c r="CY17" s="66">
        <v>8.9386019294070422</v>
      </c>
      <c r="CZ17" s="66">
        <v>16.243887827387635</v>
      </c>
      <c r="DA17" s="66">
        <v>16.33141603704459</v>
      </c>
      <c r="DB17" s="66">
        <v>13.842055034427183</v>
      </c>
      <c r="DC17" s="66">
        <v>21.012607788327134</v>
      </c>
      <c r="DD17" s="66">
        <v>12.170285744044939</v>
      </c>
      <c r="DE17" s="66">
        <v>11.982096001055003</v>
      </c>
      <c r="DF17" s="66">
        <v>14.182823618927589</v>
      </c>
      <c r="DG17" s="66">
        <v>11.6449666599358</v>
      </c>
      <c r="DH17" s="66">
        <v>15.886339070536007</v>
      </c>
      <c r="DI17" s="66">
        <v>16.96985524078616</v>
      </c>
      <c r="DJ17" s="66">
        <v>37.586627499332373</v>
      </c>
      <c r="DK17" s="66">
        <v>7.7399742129308944</v>
      </c>
      <c r="DL17" s="66">
        <v>15.544180307072773</v>
      </c>
      <c r="DM17" s="66">
        <v>11.119739555691718</v>
      </c>
      <c r="DN17" s="66">
        <v>11.670425618497735</v>
      </c>
      <c r="DO17" s="66">
        <v>6.2911869433218675</v>
      </c>
      <c r="DP17" s="66">
        <v>3.7574629827273149</v>
      </c>
      <c r="DQ17" s="66">
        <v>13.406680592200303</v>
      </c>
      <c r="DR17" s="66">
        <v>14.19124019536838</v>
      </c>
      <c r="DS17" s="66">
        <v>5.9857385387475404</v>
      </c>
      <c r="DT17" s="66">
        <v>3.122308031517222</v>
      </c>
      <c r="DU17" s="750"/>
      <c r="DV17" s="56">
        <v>8.5440853872058966</v>
      </c>
      <c r="DW17" s="56">
        <v>12.662243409284866</v>
      </c>
      <c r="DX17" s="56">
        <v>14.385287148863128</v>
      </c>
      <c r="DY17" s="56">
        <v>30.066216128706813</v>
      </c>
      <c r="DZ17" s="56">
        <v>20.008296411109246</v>
      </c>
      <c r="EA17" s="56">
        <v>8.8157102380498493</v>
      </c>
      <c r="EB17" s="56">
        <v>42.725102665186597</v>
      </c>
      <c r="EC17" s="56">
        <v>12.059694439193333</v>
      </c>
      <c r="ED17" s="56">
        <v>4.6643071679109154</v>
      </c>
      <c r="EE17" s="56">
        <v>16.635372407436474</v>
      </c>
      <c r="EF17" s="56">
        <v>17.610678233071908</v>
      </c>
      <c r="EG17" s="56">
        <v>12.603682773975308</v>
      </c>
      <c r="EH17" s="56">
        <v>21.815130374695954</v>
      </c>
      <c r="EI17" s="56">
        <v>11.107200486285103</v>
      </c>
      <c r="EJ17" s="56">
        <v>10.727870617524891</v>
      </c>
      <c r="EK17" s="56">
        <v>12.783697466082941</v>
      </c>
      <c r="EL17" s="56">
        <v>9.413859122321945</v>
      </c>
      <c r="EM17" s="56">
        <v>17.313073986172228</v>
      </c>
      <c r="EN17" s="56">
        <v>15.980213033426521</v>
      </c>
      <c r="EO17" s="56">
        <v>35.977880135080653</v>
      </c>
      <c r="EP17" s="56">
        <v>6.9929698014259225</v>
      </c>
      <c r="EQ17" s="56">
        <v>14.057029996844507</v>
      </c>
      <c r="ER17" s="56">
        <v>9.287078055311774</v>
      </c>
      <c r="ES17" s="56">
        <v>9.9834292364606245</v>
      </c>
      <c r="ET17" s="56">
        <v>5.7171367575153429</v>
      </c>
      <c r="EU17" s="56">
        <v>2.4141071207991853</v>
      </c>
      <c r="EV17" s="56">
        <v>11.373280738868278</v>
      </c>
      <c r="EW17" s="56">
        <v>12.079521996683754</v>
      </c>
      <c r="EX17" s="56">
        <v>4.8083129537697848</v>
      </c>
      <c r="EY17" s="56">
        <v>1.3168136791352087</v>
      </c>
      <c r="EZ17" s="725"/>
      <c r="FA17" s="56">
        <v>6.9954980217864495</v>
      </c>
      <c r="FB17" s="56">
        <v>10.29631699873655</v>
      </c>
      <c r="FC17" s="56">
        <v>11.214040259736182</v>
      </c>
      <c r="FD17" s="56">
        <v>20.649807818987831</v>
      </c>
      <c r="FE17" s="56">
        <v>16.888367154073883</v>
      </c>
      <c r="FF17" s="56">
        <v>6.1762642620331913</v>
      </c>
      <c r="FG17" s="56">
        <v>35.07127393217467</v>
      </c>
      <c r="FH17" s="56">
        <v>8.3323974783679056</v>
      </c>
      <c r="FI17" s="56">
        <v>3.9225692204710554</v>
      </c>
      <c r="FJ17" s="56">
        <v>10.740794875869119</v>
      </c>
      <c r="FK17" s="56">
        <v>10.11871048323399</v>
      </c>
      <c r="FL17" s="56">
        <v>10.410725570661336</v>
      </c>
      <c r="FM17" s="56">
        <v>17.049774472321069</v>
      </c>
      <c r="FN17" s="56">
        <v>8.7647668565474728</v>
      </c>
      <c r="FO17" s="56">
        <v>8.9600010050614038</v>
      </c>
      <c r="FP17" s="56">
        <v>10.63559133298846</v>
      </c>
      <c r="FQ17" s="56">
        <v>8.2358429516623985</v>
      </c>
      <c r="FR17" s="56">
        <v>10.575342148312837</v>
      </c>
      <c r="FS17" s="56">
        <v>11.50227119637629</v>
      </c>
      <c r="FT17" s="56">
        <v>28.813055162191702</v>
      </c>
      <c r="FU17" s="56">
        <v>5.5932878725904738</v>
      </c>
      <c r="FV17" s="56">
        <v>11.669380448845137</v>
      </c>
      <c r="FW17" s="56">
        <v>8.1320965305558719</v>
      </c>
      <c r="FX17" s="56">
        <v>8.6027316552766528</v>
      </c>
      <c r="FY17" s="56">
        <v>5.2069801478162541</v>
      </c>
      <c r="FZ17" s="56">
        <v>1.1010359153899192</v>
      </c>
      <c r="GA17" s="56">
        <v>8.5909453766829866</v>
      </c>
      <c r="GB17" s="56">
        <v>10.452113344114796</v>
      </c>
      <c r="GC17" s="56">
        <v>4.1830248965379395</v>
      </c>
      <c r="GD17" s="56">
        <v>1.5823350501081297</v>
      </c>
      <c r="GE17" s="746"/>
      <c r="GF17" s="67">
        <v>8.6593308744286386</v>
      </c>
      <c r="GG17" s="67">
        <v>12.782313291787666</v>
      </c>
      <c r="GH17" s="67">
        <v>13.648641886066956</v>
      </c>
      <c r="GI17" s="67">
        <v>26.689037209606269</v>
      </c>
      <c r="GJ17" s="67">
        <v>24.004262840288316</v>
      </c>
      <c r="GK17" s="67">
        <v>7.5495743140449907</v>
      </c>
      <c r="GL17" s="67">
        <v>35.687248232280858</v>
      </c>
      <c r="GM17" s="67">
        <v>6.1596032751520031</v>
      </c>
      <c r="GN17" s="67">
        <v>5.0444586599164056</v>
      </c>
      <c r="GO17" s="67">
        <v>13.734096721780714</v>
      </c>
      <c r="GP17" s="67">
        <v>18.579961954404858</v>
      </c>
      <c r="GQ17" s="67">
        <v>12.501583480700036</v>
      </c>
      <c r="GR17" s="67">
        <v>21.531992018624258</v>
      </c>
      <c r="GS17" s="67">
        <v>14.423041371069955</v>
      </c>
      <c r="GT17" s="67">
        <v>10.734016489518302</v>
      </c>
      <c r="GU17" s="67">
        <v>12.748873198165438</v>
      </c>
      <c r="GV17" s="67">
        <v>9.6314735943299219</v>
      </c>
      <c r="GW17" s="67">
        <v>19.544462336365292</v>
      </c>
      <c r="GX17" s="67">
        <v>20.276218898657451</v>
      </c>
      <c r="GY17" s="67">
        <v>34.808790514126649</v>
      </c>
      <c r="GZ17" s="67">
        <v>7.3462951116773869</v>
      </c>
      <c r="HA17" s="67">
        <v>13.994767745001745</v>
      </c>
      <c r="HB17" s="67">
        <v>9.6424303838394412</v>
      </c>
      <c r="HC17" s="67">
        <v>10.234021711993238</v>
      </c>
      <c r="HD17" s="67">
        <v>6.9130580609868737</v>
      </c>
      <c r="HE17" s="67">
        <v>2.2670270181088221</v>
      </c>
      <c r="HF17" s="67">
        <v>13.126860677802409</v>
      </c>
      <c r="HG17" s="67">
        <v>12.418838484308299</v>
      </c>
      <c r="HH17" s="67">
        <v>6.0829908430342217</v>
      </c>
      <c r="HI17" s="67">
        <v>1.9238076259521868</v>
      </c>
      <c r="HJ17" s="747"/>
      <c r="HK17" s="67">
        <v>5.8912149964444165</v>
      </c>
      <c r="HL17" s="67">
        <v>7.5143128083423889</v>
      </c>
      <c r="HM17" s="67">
        <v>8.6793144033441827</v>
      </c>
      <c r="HN17" s="67">
        <v>26.024307436278509</v>
      </c>
      <c r="HO17" s="67">
        <v>11.031976356500754</v>
      </c>
      <c r="HP17" s="67">
        <v>7.7574209611151055</v>
      </c>
      <c r="HQ17" s="67">
        <v>32.910546224299459</v>
      </c>
      <c r="HR17" s="67">
        <v>8.9564838799418744</v>
      </c>
      <c r="HS17" s="67">
        <v>4.5517121703235324</v>
      </c>
      <c r="HT17" s="67">
        <v>8.1269232434488945</v>
      </c>
      <c r="HU17" s="67">
        <v>8.1578881454756331</v>
      </c>
      <c r="HV17" s="67">
        <v>9.8468140941322702</v>
      </c>
      <c r="HW17" s="67">
        <v>16.714457157305045</v>
      </c>
      <c r="HX17" s="67">
        <v>6.5415905278116728</v>
      </c>
      <c r="HY17" s="67">
        <v>7.3649224291597388</v>
      </c>
      <c r="HZ17" s="67">
        <v>9.1040759685075834</v>
      </c>
      <c r="IA17" s="67">
        <v>6.144694641722352</v>
      </c>
      <c r="IB17" s="67">
        <v>10.851948426202423</v>
      </c>
      <c r="IC17" s="67">
        <v>9.1873546801567851</v>
      </c>
      <c r="ID17" s="67">
        <v>24.10868196334156</v>
      </c>
      <c r="IE17" s="67">
        <v>4.6708493108812812</v>
      </c>
      <c r="IF17" s="67">
        <v>11.176040482079696</v>
      </c>
      <c r="IG17" s="67">
        <v>7.6844153698474154</v>
      </c>
      <c r="IH17" s="67">
        <v>7.4780366240028133</v>
      </c>
      <c r="II17" s="67">
        <v>2.9912730098472968</v>
      </c>
      <c r="IJ17" s="67">
        <v>3.1273399495576637</v>
      </c>
      <c r="IK17" s="67">
        <v>5.8712412888698173</v>
      </c>
      <c r="IL17" s="67">
        <v>11.284438345043828</v>
      </c>
      <c r="IM17" s="67">
        <v>3.5042744341972232</v>
      </c>
      <c r="IN17" s="67">
        <v>1.5421076100244859</v>
      </c>
      <c r="IO17" s="743"/>
      <c r="IP17" s="67">
        <v>2.3503853285898311</v>
      </c>
      <c r="IQ17" s="67">
        <v>3.4546598046766661</v>
      </c>
      <c r="IR17" s="67">
        <v>3.1885523131827442</v>
      </c>
      <c r="IS17" s="67">
        <v>6.9388319818942366</v>
      </c>
      <c r="IT17" s="67">
        <v>4.8253329578229147</v>
      </c>
      <c r="IU17" s="67">
        <v>2.9117848382399556</v>
      </c>
      <c r="IV17" s="67">
        <v>11.02143080743908</v>
      </c>
      <c r="IW17" s="67">
        <v>3.1728665220412537</v>
      </c>
      <c r="IX17" s="67">
        <v>1.7781030993544635</v>
      </c>
      <c r="IY17" s="67">
        <v>3.5021606749956935</v>
      </c>
      <c r="IZ17" s="67">
        <v>3.3227682271334311</v>
      </c>
      <c r="JA17" s="67">
        <v>3.3258419462490565</v>
      </c>
      <c r="JB17" s="67">
        <v>5.5825100942543404</v>
      </c>
      <c r="JC17" s="67">
        <v>2.5820451956531598</v>
      </c>
      <c r="JD17" s="67">
        <v>2.9218345441465012</v>
      </c>
      <c r="JE17" s="67">
        <v>3.4405855091513393</v>
      </c>
      <c r="JF17" s="67">
        <v>2.6557608906525418</v>
      </c>
      <c r="JG17" s="67">
        <v>3.2641910022128697</v>
      </c>
      <c r="JH17" s="67">
        <v>3.6386867228349247</v>
      </c>
      <c r="JI17" s="67">
        <v>8.6112684301831237</v>
      </c>
      <c r="JJ17" s="67">
        <v>1.6129261659294443</v>
      </c>
      <c r="JK17" s="67">
        <v>3.7598217677780617</v>
      </c>
      <c r="JL17" s="67">
        <v>2.8721618907677993</v>
      </c>
      <c r="JM17" s="67">
        <v>2.9588988912784404</v>
      </c>
      <c r="JN17" s="67">
        <v>1.3284638736304017</v>
      </c>
      <c r="JO17" s="67">
        <v>1.1494902473092334</v>
      </c>
      <c r="JP17" s="67">
        <v>3.1868669407138674</v>
      </c>
      <c r="JQ17" s="67">
        <v>3.6156143990371077</v>
      </c>
      <c r="JR17" s="67">
        <v>1.6193223014182658</v>
      </c>
      <c r="JS17" s="67">
        <v>0.92552484534624924</v>
      </c>
      <c r="JT17" s="724"/>
      <c r="JU17" s="56">
        <v>10.901866573902211</v>
      </c>
      <c r="JV17" s="56">
        <v>16.122759581052982</v>
      </c>
      <c r="JW17" s="56">
        <v>13.381804774090147</v>
      </c>
      <c r="JX17" s="56">
        <v>21.462052428802391</v>
      </c>
      <c r="JY17" s="56">
        <v>20.536666653673635</v>
      </c>
      <c r="JZ17" s="56">
        <v>8.7264186989207069</v>
      </c>
      <c r="KA17" s="56">
        <v>47.742876296596755</v>
      </c>
      <c r="KB17" s="56">
        <v>13.09563238743214</v>
      </c>
      <c r="KC17" s="56">
        <v>8.9224930796406667</v>
      </c>
      <c r="KD17" s="56">
        <v>14.017700594802124</v>
      </c>
      <c r="KE17" s="56">
        <v>11.071643772370543</v>
      </c>
      <c r="KF17" s="56">
        <v>14.516925158305961</v>
      </c>
      <c r="KG17" s="56">
        <v>23.772399223736269</v>
      </c>
      <c r="KH17" s="56">
        <v>17.084633813675953</v>
      </c>
      <c r="KI17" s="56">
        <v>12.838177377521772</v>
      </c>
      <c r="KJ17" s="56">
        <v>15.07276743146836</v>
      </c>
      <c r="KK17" s="56">
        <v>12.590817721734304</v>
      </c>
      <c r="KL17" s="56">
        <v>12.878287161318317</v>
      </c>
      <c r="KM17" s="56">
        <v>14.046543412286422</v>
      </c>
      <c r="KN17" s="56">
        <v>36.835600416111724</v>
      </c>
      <c r="KO17" s="56">
        <v>7.5962242802347371</v>
      </c>
      <c r="KP17" s="56">
        <v>16.450337208119041</v>
      </c>
      <c r="KQ17" s="56">
        <v>12.917040570230652</v>
      </c>
      <c r="KR17" s="56">
        <v>13.204515198497784</v>
      </c>
      <c r="KS17" s="56">
        <v>8.0746874244297207</v>
      </c>
      <c r="KT17" s="56">
        <v>4.052096371483259</v>
      </c>
      <c r="KU17" s="56">
        <v>17.279101219833976</v>
      </c>
      <c r="KV17" s="56">
        <v>16.152818788029094</v>
      </c>
      <c r="KW17" s="56">
        <v>9.3453367842869906</v>
      </c>
      <c r="KX17" s="56">
        <v>3.0861208002269613</v>
      </c>
      <c r="KY17" s="725"/>
      <c r="KZ17" s="56">
        <v>11.125367859828831</v>
      </c>
      <c r="LA17" s="56">
        <v>16.04000977031173</v>
      </c>
      <c r="LB17" s="56">
        <v>11.47469157227254</v>
      </c>
      <c r="LC17" s="56">
        <v>16.892059712836939</v>
      </c>
      <c r="LD17" s="56">
        <v>18.324516128177034</v>
      </c>
      <c r="LE17" s="56">
        <v>9.3454355432829139</v>
      </c>
      <c r="LF17" s="56">
        <v>43.909022026065891</v>
      </c>
      <c r="LG17" s="56">
        <v>15.854959072647841</v>
      </c>
      <c r="LH17" s="56">
        <v>11.829764673480746</v>
      </c>
      <c r="LI17" s="56">
        <v>13.826870432889528</v>
      </c>
      <c r="LJ17" s="56">
        <v>9.0018960003572577</v>
      </c>
      <c r="LK17" s="56">
        <v>13.462051081330577</v>
      </c>
      <c r="LL17" s="56">
        <v>23.475112155635813</v>
      </c>
      <c r="LM17" s="56">
        <v>10.045056961964171</v>
      </c>
      <c r="LN17" s="56">
        <v>12.044853964298115</v>
      </c>
      <c r="LO17" s="56">
        <v>14.082032938020918</v>
      </c>
      <c r="LP17" s="56">
        <v>13.008822856151204</v>
      </c>
      <c r="LQ17" s="56">
        <v>11.162436884184295</v>
      </c>
      <c r="LR17" s="56">
        <v>12.992260543289145</v>
      </c>
      <c r="LS17" s="56">
        <v>32.854086697991136</v>
      </c>
      <c r="LT17" s="56">
        <v>6.9360321191880425</v>
      </c>
      <c r="LU17" s="56">
        <v>15.333894834731685</v>
      </c>
      <c r="LV17" s="56">
        <v>12.626076575378654</v>
      </c>
      <c r="LW17" s="56">
        <v>12.744255332311214</v>
      </c>
      <c r="LX17" s="56">
        <v>7.8040604886962193</v>
      </c>
      <c r="LY17" s="56">
        <v>4.8702092641937673</v>
      </c>
      <c r="LZ17" s="56">
        <v>11.131270904372009</v>
      </c>
      <c r="MA17" s="56">
        <v>15.639450429939023</v>
      </c>
      <c r="MB17" s="56">
        <v>7.0302687463349116</v>
      </c>
      <c r="MC17" s="56">
        <v>3.6030034049116035</v>
      </c>
      <c r="MD17" s="727"/>
      <c r="ME17" s="68">
        <v>13.179122202782828</v>
      </c>
      <c r="MF17" s="68">
        <v>1.6212867487204583</v>
      </c>
      <c r="MG17" s="68">
        <v>4.0941441847497799</v>
      </c>
      <c r="MH17" s="68">
        <v>5.8339083394834104</v>
      </c>
      <c r="MI17" s="68">
        <v>19.199007102739785</v>
      </c>
      <c r="MJ17" s="68">
        <v>4.0769407577176819</v>
      </c>
      <c r="MK17" s="68">
        <v>12.547343924618501</v>
      </c>
      <c r="ML17" s="68">
        <v>6.9023257072402675</v>
      </c>
      <c r="MM17" s="68">
        <v>2.404068382820622</v>
      </c>
      <c r="MN17" s="68">
        <v>3.7912148051006502</v>
      </c>
      <c r="MO17" s="68">
        <v>5.7825563929394939</v>
      </c>
      <c r="MP17" s="68">
        <v>6.3879585032100739</v>
      </c>
      <c r="MQ17" s="68">
        <v>8.3773774499333946</v>
      </c>
      <c r="MR17" s="68">
        <v>12.103692357523213</v>
      </c>
      <c r="MS17" s="729"/>
      <c r="MT17" s="69">
        <v>27.47539555313989</v>
      </c>
      <c r="MU17" s="69">
        <v>5.8172601436879088</v>
      </c>
      <c r="MV17" s="69">
        <v>7.7803081637620108</v>
      </c>
      <c r="MW17" s="69">
        <v>13.105788455870059</v>
      </c>
      <c r="MX17" s="69">
        <v>28.912873139039004</v>
      </c>
      <c r="MY17" s="69">
        <v>10.811729593766609</v>
      </c>
      <c r="MZ17" s="69">
        <v>19.154566127903074</v>
      </c>
      <c r="NA17" s="69">
        <v>19.735947569358085</v>
      </c>
      <c r="NB17" s="69">
        <v>12.705425870643747</v>
      </c>
      <c r="NC17" s="69">
        <v>7.3067457953900314</v>
      </c>
      <c r="ND17" s="69">
        <v>13.748336704824561</v>
      </c>
      <c r="NE17" s="69">
        <v>19.252709580711421</v>
      </c>
      <c r="NF17" s="69">
        <v>11.903565217001741</v>
      </c>
      <c r="NG17" s="69">
        <v>11.011380545305158</v>
      </c>
      <c r="NH17" s="731"/>
      <c r="NI17" s="70">
        <v>41.929674353986726</v>
      </c>
      <c r="NJ17" s="70">
        <v>8.7768401518808119</v>
      </c>
      <c r="NK17" s="70">
        <v>11.77791933210972</v>
      </c>
      <c r="NL17" s="70">
        <v>19.935722660075431</v>
      </c>
      <c r="NM17" s="70">
        <v>44.13550423829443</v>
      </c>
      <c r="NN17" s="70">
        <v>16.412177316189236</v>
      </c>
      <c r="NO17" s="70">
        <v>22.069837175855255</v>
      </c>
      <c r="NP17" s="70">
        <v>30.083982342576949</v>
      </c>
      <c r="NQ17" s="70">
        <v>19.312244629465578</v>
      </c>
      <c r="NR17" s="70">
        <v>13.448834472221264</v>
      </c>
      <c r="NS17" s="70">
        <v>20.924219580152261</v>
      </c>
      <c r="NT17" s="70">
        <v>29.349310124375496</v>
      </c>
      <c r="NU17" s="70">
        <v>18.110633061797078</v>
      </c>
      <c r="NV17" s="70">
        <v>17.590087371570668</v>
      </c>
      <c r="NW17" s="733"/>
      <c r="NX17" s="71">
        <v>42.373686808375147</v>
      </c>
      <c r="NY17" s="71">
        <v>7.3235026601927595</v>
      </c>
      <c r="NZ17" s="71">
        <v>10.192534471657797</v>
      </c>
      <c r="OA17" s="71">
        <v>19.522046435338755</v>
      </c>
      <c r="OB17" s="71">
        <v>53.358642270166442</v>
      </c>
      <c r="OC17" s="71">
        <v>13.663246141362404</v>
      </c>
      <c r="OD17" s="71">
        <v>26.331560896709192</v>
      </c>
      <c r="OE17" s="71">
        <v>25.006257097224545</v>
      </c>
      <c r="OF17" s="71">
        <v>16.069654222974997</v>
      </c>
      <c r="OG17" s="71">
        <v>12.082091950437396</v>
      </c>
      <c r="OH17" s="71">
        <v>17.43504541983593</v>
      </c>
      <c r="OI17" s="71">
        <v>29.198726905914675</v>
      </c>
      <c r="OJ17" s="71">
        <v>15.064446685614454</v>
      </c>
      <c r="OK17" s="71">
        <v>18.674922816156393</v>
      </c>
      <c r="OL17" s="719"/>
      <c r="OM17" s="72">
        <v>19.083739871237881</v>
      </c>
      <c r="ON17" s="72">
        <v>3.8743969743036324</v>
      </c>
      <c r="OO17" s="72">
        <v>5.6825226358378851</v>
      </c>
      <c r="OP17" s="72">
        <v>9.8897705519064925</v>
      </c>
      <c r="OQ17" s="72">
        <v>18.764843782857255</v>
      </c>
      <c r="OR17" s="72">
        <v>7.1050648688634004</v>
      </c>
      <c r="OS17" s="72">
        <v>14.419771485042075</v>
      </c>
      <c r="OT17" s="72">
        <v>12.850053955324681</v>
      </c>
      <c r="OU17" s="72">
        <v>8.3251478500130016</v>
      </c>
      <c r="OV17" s="72">
        <v>5.1389307455444566</v>
      </c>
      <c r="OW17" s="72">
        <v>8.9828699691525973</v>
      </c>
      <c r="OX17" s="72">
        <v>12.533559716274937</v>
      </c>
      <c r="OY17" s="72">
        <v>8.9806560127873993</v>
      </c>
      <c r="OZ17" s="72">
        <v>10.766605509185206</v>
      </c>
      <c r="PA17" s="736"/>
      <c r="PB17" s="73">
        <v>36.934713784538737</v>
      </c>
      <c r="PC17" s="73">
        <v>7.0999690771616262</v>
      </c>
      <c r="PD17" s="73">
        <v>7.0053696345178533</v>
      </c>
      <c r="PE17" s="73">
        <v>20.373155114493386</v>
      </c>
      <c r="PF17" s="73">
        <v>60.589038300740739</v>
      </c>
      <c r="PG17" s="73">
        <v>13.243454266699992</v>
      </c>
      <c r="PH17" s="73">
        <v>26.880564489811782</v>
      </c>
      <c r="PI17" s="73">
        <v>24.234533948732249</v>
      </c>
      <c r="PJ17" s="73">
        <v>15.575229272726066</v>
      </c>
      <c r="PK17" s="73">
        <v>9.3409578140788998</v>
      </c>
      <c r="PL17" s="73">
        <v>17.65484584172016</v>
      </c>
      <c r="PM17" s="73">
        <v>36.060326045488985</v>
      </c>
      <c r="PN17" s="73">
        <v>14.98145621664848</v>
      </c>
      <c r="PO17" s="73">
        <v>16.325316247760163</v>
      </c>
      <c r="PP17" s="738"/>
      <c r="PQ17" s="70">
        <v>12.005685242399483</v>
      </c>
      <c r="PR17" s="70">
        <v>2.9013502755630234</v>
      </c>
      <c r="PS17" s="70">
        <v>4.7933491244211037</v>
      </c>
      <c r="PT17" s="70">
        <v>6.6988226256269643</v>
      </c>
      <c r="PU17" s="70">
        <v>14.933455582235357</v>
      </c>
      <c r="PV17" s="70">
        <v>5.4922704282366199</v>
      </c>
      <c r="PW17" s="70">
        <v>9.8568428575474556</v>
      </c>
      <c r="PX17" s="70">
        <v>10.150623506634936</v>
      </c>
      <c r="PY17" s="70">
        <v>6.4797057557556998</v>
      </c>
      <c r="PZ17" s="70">
        <v>3.6828922670179702</v>
      </c>
      <c r="QA17" s="70">
        <v>7.0383483100529602</v>
      </c>
      <c r="QB17" s="70">
        <v>8.5878798097218088</v>
      </c>
      <c r="QC17" s="70">
        <v>6.0879851156914437</v>
      </c>
      <c r="QD17" s="70">
        <v>4.7458369648170944</v>
      </c>
      <c r="QE17" s="740"/>
      <c r="QF17" s="74">
        <v>40.856535642658066</v>
      </c>
      <c r="QG17" s="74">
        <v>11.53239115319022</v>
      </c>
      <c r="QH17" s="74">
        <v>8.276049626347767</v>
      </c>
      <c r="QI17" s="74">
        <v>19.452002494692707</v>
      </c>
      <c r="QJ17" s="74">
        <v>43.014288403737595</v>
      </c>
      <c r="QK17" s="74">
        <v>16.024975955973762</v>
      </c>
      <c r="QL17" s="74">
        <v>28.47291847213052</v>
      </c>
      <c r="QM17" s="74">
        <v>40.042388796058084</v>
      </c>
      <c r="QN17" s="74">
        <v>25.614117477238295</v>
      </c>
      <c r="QO17" s="74">
        <v>10.811150246311636</v>
      </c>
      <c r="QP17" s="74">
        <v>27.796472572328227</v>
      </c>
      <c r="QQ17" s="74">
        <v>28.616644022661433</v>
      </c>
      <c r="QR17" s="74">
        <v>17.670009328986939</v>
      </c>
      <c r="QS17" s="74">
        <v>16.868421350057385</v>
      </c>
      <c r="QT17" s="742"/>
      <c r="QU17" s="69">
        <v>50.479026747133275</v>
      </c>
      <c r="QV17" s="69">
        <v>10.417219218728796</v>
      </c>
      <c r="QW17" s="69">
        <v>7.0359411928473987</v>
      </c>
      <c r="QX17" s="69">
        <v>23.921735442757932</v>
      </c>
      <c r="QY17" s="69">
        <v>53.206525207281942</v>
      </c>
      <c r="QZ17" s="69">
        <v>19.639688771241772</v>
      </c>
      <c r="RA17" s="69">
        <v>27.472028028254094</v>
      </c>
      <c r="RB17" s="69">
        <v>36.199012699914014</v>
      </c>
      <c r="RC17" s="69">
        <v>23.150592461920265</v>
      </c>
      <c r="RD17" s="69">
        <v>13.192312610765017</v>
      </c>
      <c r="RE17" s="69">
        <v>25.125508551940495</v>
      </c>
      <c r="RF17" s="69">
        <v>35.318083331381494</v>
      </c>
      <c r="RG17" s="69">
        <v>21.737547911590852</v>
      </c>
      <c r="RH17" s="69">
        <v>20.082384134167445</v>
      </c>
      <c r="RI17" s="723"/>
      <c r="RJ17" s="75">
        <v>42.036065545131791</v>
      </c>
      <c r="RK17" s="75">
        <v>8.6886860466099645</v>
      </c>
      <c r="RL17" s="75">
        <v>10.704870157510658</v>
      </c>
      <c r="RM17" s="75">
        <v>21.360888347675722</v>
      </c>
      <c r="RN17" s="75">
        <v>50.685943964725489</v>
      </c>
      <c r="RO17" s="75">
        <v>16.921317647870776</v>
      </c>
      <c r="RP17" s="75">
        <v>23.970220134922855</v>
      </c>
      <c r="RQ17" s="75">
        <v>30.124949102000173</v>
      </c>
      <c r="RR17" s="75">
        <v>22.505315300822723</v>
      </c>
      <c r="RS17" s="75">
        <v>10.546518074229329</v>
      </c>
      <c r="RT17" s="75">
        <v>21.462868110289882</v>
      </c>
      <c r="RU17" s="75">
        <v>32.039850077892986</v>
      </c>
      <c r="RV17" s="75">
        <v>18.914544848546825</v>
      </c>
      <c r="RW17" s="75">
        <v>17.23720606136537</v>
      </c>
      <c r="RX17" s="719"/>
      <c r="RY17" s="76">
        <v>27.298311715689557</v>
      </c>
      <c r="RZ17" s="76">
        <v>28.627006212945922</v>
      </c>
      <c r="SA17" s="76">
        <v>29.137554448521708</v>
      </c>
      <c r="SB17" s="76">
        <v>21.503357699261922</v>
      </c>
      <c r="SC17" s="76">
        <v>31.938750339269966</v>
      </c>
      <c r="SD17" s="76">
        <v>35.45733317280294</v>
      </c>
      <c r="SE17" s="721"/>
      <c r="SF17" s="76">
        <v>42.659120383689206</v>
      </c>
      <c r="SG17" s="76">
        <v>45.157066038531163</v>
      </c>
      <c r="SH17" s="76">
        <v>46.116896721413717</v>
      </c>
      <c r="SI17" s="76">
        <v>31.764606832805296</v>
      </c>
      <c r="SJ17" s="76">
        <v>51.383144996020427</v>
      </c>
      <c r="SK17" s="76">
        <v>57.998080723062422</v>
      </c>
      <c r="SL17" s="721"/>
      <c r="SM17" s="76">
        <v>37.312121262059435</v>
      </c>
      <c r="SN17" s="76">
        <v>39.367360922188951</v>
      </c>
      <c r="SO17" s="76">
        <v>40.157082701221825</v>
      </c>
      <c r="SP17" s="76">
        <v>28.348420917260963</v>
      </c>
      <c r="SQ17" s="76">
        <v>44.490004153328044</v>
      </c>
      <c r="SR17" s="76">
        <v>49.93258783367007</v>
      </c>
      <c r="SS17" s="721"/>
      <c r="ST17" s="76">
        <v>22.349857325232882</v>
      </c>
      <c r="SU17" s="76">
        <v>23.266182699900217</v>
      </c>
      <c r="SV17" s="76">
        <v>23.618278914805718</v>
      </c>
      <c r="SW17" s="76">
        <v>18.35340560420309</v>
      </c>
      <c r="SX17" s="76">
        <v>25.55010513927396</v>
      </c>
      <c r="SY17" s="76">
        <v>27.97667252545099</v>
      </c>
      <c r="SZ17" s="721"/>
      <c r="TA17" s="76">
        <v>33.806174967628166</v>
      </c>
      <c r="TB17" s="76">
        <v>35.594545099479731</v>
      </c>
      <c r="TC17" s="76">
        <v>36.281722789504492</v>
      </c>
      <c r="TD17" s="76">
        <v>26.006396538627289</v>
      </c>
      <c r="TE17" s="76">
        <v>40.052021435900492</v>
      </c>
      <c r="TF17" s="76">
        <v>44.787894474382632</v>
      </c>
      <c r="TG17" s="721"/>
      <c r="TH17" s="76">
        <v>17.976415719703063</v>
      </c>
      <c r="TI17" s="76">
        <v>18.559838590965629</v>
      </c>
      <c r="TJ17" s="76">
        <v>18.784017676626572</v>
      </c>
      <c r="TK17" s="76">
        <v>15.431881428276391</v>
      </c>
      <c r="TL17" s="76">
        <v>20.014008282385756</v>
      </c>
      <c r="TM17" s="76">
        <v>21.55899977874093</v>
      </c>
      <c r="TN17" s="721"/>
      <c r="TO17" s="76">
        <v>32.608841535540336</v>
      </c>
      <c r="TP17" s="76">
        <v>34.306071706485973</v>
      </c>
      <c r="TQ17" s="76">
        <v>34.958229046590574</v>
      </c>
      <c r="TR17" s="76">
        <v>25.206559960480899</v>
      </c>
      <c r="TS17" s="76">
        <v>38.536383536071796</v>
      </c>
      <c r="TT17" s="76">
        <v>43.030904252741358</v>
      </c>
      <c r="TU17" s="721"/>
      <c r="TV17" s="76">
        <v>50.695711164352957</v>
      </c>
      <c r="TW17" s="76">
        <v>53.84117980478085</v>
      </c>
      <c r="TX17" s="76">
        <v>55.049819915615679</v>
      </c>
      <c r="TY17" s="76">
        <v>36.977097766740705</v>
      </c>
      <c r="TZ17" s="76">
        <v>61.681196690516337</v>
      </c>
      <c r="UA17" s="76">
        <v>70.010870655810507</v>
      </c>
      <c r="UB17" s="721"/>
      <c r="UC17" s="76">
        <v>42.537987624858467</v>
      </c>
      <c r="UD17" s="76">
        <v>44.991015606303314</v>
      </c>
      <c r="UE17" s="76">
        <v>45.933586761923245</v>
      </c>
      <c r="UF17" s="76">
        <v>31.839377535905403</v>
      </c>
      <c r="UG17" s="76">
        <v>43.16697734949333</v>
      </c>
      <c r="UH17" s="76">
        <v>57.601125145813093</v>
      </c>
      <c r="UI17" s="721"/>
      <c r="UJ17" s="76">
        <v>13.574941247039444</v>
      </c>
      <c r="UK17" s="76">
        <v>14.38026224280906</v>
      </c>
      <c r="UL17" s="76">
        <v>13.326881876593934</v>
      </c>
      <c r="UM17" s="76">
        <v>10.441678172919918</v>
      </c>
      <c r="UN17" s="76">
        <v>13.201967041088956</v>
      </c>
      <c r="UO17" s="76">
        <v>11.744640407683553</v>
      </c>
      <c r="UP17" s="721"/>
      <c r="UQ17" s="76">
        <v>11.431105866728435</v>
      </c>
      <c r="UR17" s="76">
        <v>9.0258964314596053</v>
      </c>
      <c r="US17" s="76">
        <v>13.328299408906798</v>
      </c>
      <c r="UT17" s="76">
        <v>11.9628846327271</v>
      </c>
      <c r="UU17" s="76">
        <v>10.680611217969984</v>
      </c>
      <c r="UV17" s="76">
        <v>13.921601380925182</v>
      </c>
      <c r="UW17" s="76">
        <v>10.427180847642436</v>
      </c>
      <c r="UX17" s="76">
        <v>8.9611485137846589</v>
      </c>
      <c r="UY17" s="76">
        <v>9.1806265770772679</v>
      </c>
      <c r="UZ17" s="76">
        <v>9.0531475696483241</v>
      </c>
      <c r="VA17" s="76">
        <v>9.3388000060167862</v>
      </c>
      <c r="VB17" s="76">
        <v>10.631630042606846</v>
      </c>
      <c r="VC17" s="76">
        <v>12.159440568625955</v>
      </c>
      <c r="VD17" s="76">
        <v>9.4506608969502075</v>
      </c>
      <c r="VE17" s="76">
        <v>12.711255322365291</v>
      </c>
      <c r="VF17" s="718"/>
      <c r="VG17" s="76">
        <v>18.288220346525211</v>
      </c>
      <c r="VH17" s="76">
        <v>14.406945777293146</v>
      </c>
      <c r="VI17" s="76">
        <v>21.329461345490007</v>
      </c>
      <c r="VJ17" s="76">
        <v>19.140923080848953</v>
      </c>
      <c r="VK17" s="76">
        <v>17.066373717823893</v>
      </c>
      <c r="VL17" s="76">
        <v>22.287023483668001</v>
      </c>
      <c r="VM17" s="76">
        <v>16.665516748192228</v>
      </c>
      <c r="VN17" s="76">
        <v>14.303138209112761</v>
      </c>
      <c r="VO17" s="76">
        <v>14.655565710563303</v>
      </c>
      <c r="VP17" s="76">
        <v>14.450852115658947</v>
      </c>
      <c r="VQ17" s="76">
        <v>14.909619164627777</v>
      </c>
      <c r="VR17" s="76">
        <v>16.987606716422853</v>
      </c>
      <c r="VS17" s="76">
        <v>19.445312184143159</v>
      </c>
      <c r="VT17" s="76">
        <v>15.089187024716702</v>
      </c>
      <c r="VU17" s="76">
        <v>20.333296689331529</v>
      </c>
      <c r="VV17" s="718"/>
      <c r="VW17" s="76">
        <v>19.421053721001055</v>
      </c>
      <c r="VX17" s="76">
        <v>15.27495361713412</v>
      </c>
      <c r="VY17" s="76">
        <v>22.655072968019642</v>
      </c>
      <c r="VZ17" s="76">
        <v>20.327990823682494</v>
      </c>
      <c r="WA17" s="76">
        <v>18.107999271575753</v>
      </c>
      <c r="WB17" s="76">
        <v>23.678082880493474</v>
      </c>
      <c r="WC17" s="76">
        <v>17.685684855113401</v>
      </c>
      <c r="WD17" s="76">
        <v>15.164554689673874</v>
      </c>
      <c r="WE17" s="76">
        <v>15.539760902388096</v>
      </c>
      <c r="WF17" s="76">
        <v>15.321805790719718</v>
      </c>
      <c r="WG17" s="76">
        <v>15.810283057111501</v>
      </c>
      <c r="WH17" s="76">
        <v>18.024056946584416</v>
      </c>
      <c r="WI17" s="76">
        <v>20.643843803923591</v>
      </c>
      <c r="WJ17" s="76">
        <v>16.001418265977506</v>
      </c>
      <c r="WK17" s="76">
        <v>21.590615691119687</v>
      </c>
      <c r="WL17" s="718"/>
      <c r="WM17" s="76">
        <v>11.183473062354899</v>
      </c>
      <c r="WN17" s="76">
        <v>8.8190934142993136</v>
      </c>
      <c r="WO17" s="76">
        <v>13.041597191393622</v>
      </c>
      <c r="WP17" s="76">
        <v>11.70438557517244</v>
      </c>
      <c r="WQ17" s="76">
        <v>10.442065863471749</v>
      </c>
      <c r="WR17" s="76">
        <v>13.62487961359847</v>
      </c>
      <c r="WS17" s="76">
        <v>10.195683697941739</v>
      </c>
      <c r="WT17" s="76">
        <v>8.7556736824145265</v>
      </c>
      <c r="WU17" s="76">
        <v>8.9708351827716264</v>
      </c>
      <c r="WV17" s="76">
        <v>8.8458586688875105</v>
      </c>
      <c r="WW17" s="76">
        <v>9.1259201331098616</v>
      </c>
      <c r="WX17" s="76">
        <v>10.39400892741933</v>
      </c>
      <c r="WY17" s="76">
        <v>11.893269274238209</v>
      </c>
      <c r="WZ17" s="76">
        <v>9.2355630237766313</v>
      </c>
      <c r="XA17" s="76">
        <v>12.434877407682624</v>
      </c>
      <c r="XB17" s="718"/>
      <c r="XC17" s="76">
        <v>16.963732173955631</v>
      </c>
      <c r="XD17" s="76">
        <v>13.35475788334351</v>
      </c>
      <c r="XE17" s="76">
        <v>19.786300286137916</v>
      </c>
      <c r="XF17" s="76">
        <v>17.755189449725272</v>
      </c>
      <c r="XG17" s="76">
        <v>15.824782772955583</v>
      </c>
      <c r="XH17" s="76">
        <v>20.676722593910704</v>
      </c>
      <c r="XI17" s="76">
        <v>15.454172317837909</v>
      </c>
      <c r="XJ17" s="76">
        <v>13.258410304440456</v>
      </c>
      <c r="XK17" s="76">
        <v>13.585655558115285</v>
      </c>
      <c r="XL17" s="76">
        <v>13.395565864054344</v>
      </c>
      <c r="XM17" s="76">
        <v>13.82157334595227</v>
      </c>
      <c r="XN17" s="76">
        <v>15.751613586608904</v>
      </c>
      <c r="XO17" s="76">
        <v>18.03487088464313</v>
      </c>
      <c r="XP17" s="76">
        <v>13.988296441071469</v>
      </c>
      <c r="XQ17" s="76">
        <v>18.859907716645981</v>
      </c>
      <c r="XR17" s="718"/>
      <c r="XS17" s="76">
        <v>4.9360411465392131</v>
      </c>
      <c r="XT17" s="76">
        <v>3.8812440305096936</v>
      </c>
      <c r="XU17" s="76">
        <v>5.7581820985556273</v>
      </c>
      <c r="XV17" s="76">
        <v>5.1666071956371349</v>
      </c>
      <c r="XW17" s="76">
        <v>4.6016628160443895</v>
      </c>
      <c r="XX17" s="76">
        <v>6.0184477148026296</v>
      </c>
      <c r="XY17" s="76">
        <v>4.4944696548174523</v>
      </c>
      <c r="XZ17" s="76">
        <v>3.8531783341494199</v>
      </c>
      <c r="YA17" s="76">
        <v>3.9485803862718649</v>
      </c>
      <c r="YB17" s="76">
        <v>3.8931614633774392</v>
      </c>
      <c r="YC17" s="76">
        <v>4.0173669048794656</v>
      </c>
      <c r="YD17" s="76">
        <v>4.5803156261397584</v>
      </c>
      <c r="YE17" s="76">
        <v>5.246573074284111</v>
      </c>
      <c r="YF17" s="76">
        <v>4.0659643944981188</v>
      </c>
      <c r="YG17" s="76">
        <v>5.4873631543360792</v>
      </c>
      <c r="YH17" s="718"/>
      <c r="YI17" s="76">
        <v>17.8067938658012</v>
      </c>
      <c r="YJ17" s="76">
        <v>13.971454397268854</v>
      </c>
      <c r="YK17" s="76">
        <v>20.778099793011396</v>
      </c>
      <c r="YL17" s="76">
        <v>18.640310410543705</v>
      </c>
      <c r="YM17" s="76">
        <v>16.581344644516374</v>
      </c>
      <c r="YN17" s="76">
        <v>21.724586709156707</v>
      </c>
      <c r="YO17" s="76">
        <v>16.198811969518303</v>
      </c>
      <c r="YP17" s="76">
        <v>13.87000812952561</v>
      </c>
      <c r="YQ17" s="76">
        <v>14.215342967800785</v>
      </c>
      <c r="YR17" s="76">
        <v>14.014725974883966</v>
      </c>
      <c r="YS17" s="76">
        <v>14.464394783450318</v>
      </c>
      <c r="YT17" s="76">
        <v>16.503968560096865</v>
      </c>
      <c r="YU17" s="76">
        <v>18.91965636759506</v>
      </c>
      <c r="YV17" s="76">
        <v>14.640259417582937</v>
      </c>
      <c r="YW17" s="76">
        <v>19.79298118638982</v>
      </c>
      <c r="YX17" s="718"/>
      <c r="YY17" s="76">
        <v>17.511782187328688</v>
      </c>
      <c r="YZ17" s="76">
        <v>13.805865023373281</v>
      </c>
      <c r="ZA17" s="76">
        <v>20.422001565559384</v>
      </c>
      <c r="ZB17" s="76">
        <v>18.327669703563682</v>
      </c>
      <c r="ZC17" s="76">
        <v>16.348535825208383</v>
      </c>
      <c r="ZD17" s="76">
        <v>21.336252258157085</v>
      </c>
      <c r="ZE17" s="76">
        <v>15.963235975840732</v>
      </c>
      <c r="ZF17" s="76">
        <v>13.706534508769296</v>
      </c>
      <c r="ZG17" s="76">
        <v>14.04358862585352</v>
      </c>
      <c r="ZH17" s="76">
        <v>13.847809306905633</v>
      </c>
      <c r="ZI17" s="76">
        <v>14.286538993276872</v>
      </c>
      <c r="ZJ17" s="76">
        <v>16.273241286224309</v>
      </c>
      <c r="ZK17" s="76">
        <v>18.622338317797766</v>
      </c>
      <c r="ZL17" s="76">
        <v>14.458290660441376</v>
      </c>
      <c r="ZM17" s="76">
        <v>19.470983829864952</v>
      </c>
      <c r="ZN17" s="718"/>
      <c r="ZO17" s="76">
        <v>20.890960002167386</v>
      </c>
      <c r="ZP17" s="76">
        <v>16.42598239381692</v>
      </c>
      <c r="ZQ17" s="76">
        <v>24.370663532701631</v>
      </c>
      <c r="ZR17" s="76">
        <v>21.866833997460684</v>
      </c>
      <c r="ZS17" s="76">
        <v>19.475297809001948</v>
      </c>
      <c r="ZT17" s="76">
        <v>25.472376477917305</v>
      </c>
      <c r="ZU17" s="76">
        <v>19.021721349541508</v>
      </c>
      <c r="ZV17" s="76">
        <v>16.307194275531341</v>
      </c>
      <c r="ZW17" s="76">
        <v>16.710995585102221</v>
      </c>
      <c r="ZX17" s="76">
        <v>16.47642765088889</v>
      </c>
      <c r="ZY17" s="76">
        <v>17.002144700512183</v>
      </c>
      <c r="ZZ17" s="76">
        <v>19.384940610469247</v>
      </c>
      <c r="AAA17" s="76">
        <v>22.205055887691419</v>
      </c>
      <c r="AAB17" s="76">
        <v>17.207838598915394</v>
      </c>
      <c r="AAC17" s="76">
        <v>23.224271895228377</v>
      </c>
      <c r="AAD17" s="718"/>
      <c r="AAE17" s="76">
        <v>9.8373613343940303</v>
      </c>
      <c r="AAF17" s="76">
        <v>9.3610671819011575</v>
      </c>
      <c r="AAG17" s="76">
        <v>10.750018587578397</v>
      </c>
      <c r="AAH17" s="76">
        <v>10.262900758124939</v>
      </c>
      <c r="AAI17" s="76">
        <v>10.611826510585646</v>
      </c>
      <c r="AAJ17" s="76">
        <v>10.141854471000855</v>
      </c>
      <c r="AAK17" s="76">
        <v>9.7567231894747568</v>
      </c>
      <c r="AAL17" s="76">
        <v>9.2847176565369072</v>
      </c>
      <c r="AAM17" s="76">
        <v>9.377276451187722</v>
      </c>
      <c r="AAN17" s="76">
        <v>9.3754994491926702</v>
      </c>
      <c r="AAO17" s="76">
        <v>7.5529232037857401</v>
      </c>
      <c r="AAP17" s="76">
        <v>10.477944515799688</v>
      </c>
      <c r="AAQ17" s="76">
        <v>10.244234308344872</v>
      </c>
      <c r="AAR17" s="76">
        <v>7.948071574651582</v>
      </c>
      <c r="AAS17" s="76">
        <v>11.689918705995879</v>
      </c>
      <c r="AAT17" s="718"/>
    </row>
    <row r="18" spans="1:722" ht="14.5" customHeight="1" x14ac:dyDescent="0.2">
      <c r="A18" s="24">
        <v>2035</v>
      </c>
      <c r="B18" s="65">
        <v>4.7409772673015764</v>
      </c>
      <c r="C18" s="65">
        <v>7.2987784942669638</v>
      </c>
      <c r="D18" s="65">
        <v>5.1920192999271118</v>
      </c>
      <c r="E18" s="65">
        <v>5.4445916211587422</v>
      </c>
      <c r="F18" s="65">
        <v>9.8174187494829788</v>
      </c>
      <c r="G18" s="65">
        <v>3.523098045669312</v>
      </c>
      <c r="H18" s="65">
        <v>15.719978690943391</v>
      </c>
      <c r="I18" s="65">
        <v>4.4615680188915343</v>
      </c>
      <c r="J18" s="65">
        <v>3.5040938306412839</v>
      </c>
      <c r="K18" s="65">
        <v>7.1120568499445431</v>
      </c>
      <c r="L18" s="65">
        <v>6.415007245303908</v>
      </c>
      <c r="M18" s="65">
        <v>4.5012099898543143</v>
      </c>
      <c r="N18" s="65">
        <v>7.9509656863869989</v>
      </c>
      <c r="O18" s="65">
        <v>4.8501375969957126</v>
      </c>
      <c r="P18" s="65">
        <v>5.0135721997030078</v>
      </c>
      <c r="Q18" s="65">
        <v>5.6033696965817423</v>
      </c>
      <c r="R18" s="65">
        <v>5.2216277054041189</v>
      </c>
      <c r="S18" s="65">
        <v>3.6703957992813723</v>
      </c>
      <c r="T18" s="65">
        <v>5.4461012192898952</v>
      </c>
      <c r="U18" s="65">
        <v>14.588484652053632</v>
      </c>
      <c r="V18" s="65">
        <v>2.4009313580975262</v>
      </c>
      <c r="W18" s="65">
        <v>5.1517414203708745</v>
      </c>
      <c r="X18" s="65">
        <v>4.67265591782248</v>
      </c>
      <c r="Y18" s="65">
        <v>4.8437383731571444</v>
      </c>
      <c r="Z18" s="65">
        <v>3.06001985824832</v>
      </c>
      <c r="AA18" s="65">
        <v>1.0036274563690624</v>
      </c>
      <c r="AB18" s="65">
        <v>5.4776353334835761</v>
      </c>
      <c r="AC18" s="65">
        <v>4.3094995853126754</v>
      </c>
      <c r="AD18" s="65">
        <v>4.5696847414073085</v>
      </c>
      <c r="AE18" s="65">
        <v>1.1405183852263709</v>
      </c>
      <c r="AF18" s="744"/>
      <c r="AG18" s="65">
        <v>3.9069869918314248</v>
      </c>
      <c r="AH18" s="65">
        <v>6.9658621545368069</v>
      </c>
      <c r="AI18" s="65">
        <v>5.1022420299339135</v>
      </c>
      <c r="AJ18" s="65">
        <v>5.1962495848487755</v>
      </c>
      <c r="AK18" s="65">
        <v>9.1092131665516582</v>
      </c>
      <c r="AL18" s="65">
        <v>3.3324598227531887</v>
      </c>
      <c r="AM18" s="65">
        <v>15.002949427685753</v>
      </c>
      <c r="AN18" s="65">
        <v>4.2580642551489865</v>
      </c>
      <c r="AO18" s="65">
        <v>3.3087319919782696</v>
      </c>
      <c r="AP18" s="65">
        <v>5.9806065473484749</v>
      </c>
      <c r="AQ18" s="65">
        <v>5.5672529470620642</v>
      </c>
      <c r="AR18" s="65">
        <v>4.5512059473984774</v>
      </c>
      <c r="AS18" s="65">
        <v>7.5883013863659476</v>
      </c>
      <c r="AT18" s="65">
        <v>4.628910160480447</v>
      </c>
      <c r="AU18" s="65">
        <v>4.7848900843313684</v>
      </c>
      <c r="AV18" s="65">
        <v>5.3477853777801592</v>
      </c>
      <c r="AW18" s="65">
        <v>4.9834556353129162</v>
      </c>
      <c r="AX18" s="65">
        <v>3.5029794657376847</v>
      </c>
      <c r="AY18" s="65">
        <v>5.1976903262685381</v>
      </c>
      <c r="AZ18" s="65">
        <v>12.513583776297063</v>
      </c>
      <c r="BA18" s="65">
        <v>2.2914186115045143</v>
      </c>
      <c r="BB18" s="65">
        <v>4.9167570461700025</v>
      </c>
      <c r="BC18" s="65">
        <v>3.9452596493336998</v>
      </c>
      <c r="BD18" s="65">
        <v>4.6228028219455801</v>
      </c>
      <c r="BE18" s="65">
        <v>2.920444364690074</v>
      </c>
      <c r="BF18" s="65">
        <v>0.94548492155187613</v>
      </c>
      <c r="BG18" s="65">
        <v>4.8045901663097768</v>
      </c>
      <c r="BH18" s="65">
        <v>4.2224569198154489</v>
      </c>
      <c r="BI18" s="65">
        <v>4.0824636870043776</v>
      </c>
      <c r="BJ18" s="65">
        <v>1.0092160564870774</v>
      </c>
      <c r="BK18" s="745"/>
      <c r="BL18" s="56">
        <v>6.8851971193830517</v>
      </c>
      <c r="BM18" s="56">
        <v>10.286226589558684</v>
      </c>
      <c r="BN18" s="56">
        <v>9.6850632148897233</v>
      </c>
      <c r="BO18" s="56">
        <v>20.01466245671325</v>
      </c>
      <c r="BP18" s="56">
        <v>20.686317310503412</v>
      </c>
      <c r="BQ18" s="56">
        <v>5.7129298239081896</v>
      </c>
      <c r="BR18" s="56">
        <v>31.024093739580817</v>
      </c>
      <c r="BS18" s="56">
        <v>8.3839724603513623</v>
      </c>
      <c r="BT18" s="56">
        <v>4.437148811398437</v>
      </c>
      <c r="BU18" s="56">
        <v>10.362907014682204</v>
      </c>
      <c r="BV18" s="56">
        <v>13.112728169741285</v>
      </c>
      <c r="BW18" s="56">
        <v>9.369278098194572</v>
      </c>
      <c r="BX18" s="56">
        <v>16.284434833698363</v>
      </c>
      <c r="BY18" s="56">
        <v>8.1235099204575576</v>
      </c>
      <c r="BZ18" s="56">
        <v>8.180058866381211</v>
      </c>
      <c r="CA18" s="56">
        <v>9.6408196301838451</v>
      </c>
      <c r="CB18" s="56">
        <v>7.5856164001965514</v>
      </c>
      <c r="CC18" s="56">
        <v>10.137682002069853</v>
      </c>
      <c r="CD18" s="56">
        <v>9.8232799402204627</v>
      </c>
      <c r="CE18" s="56">
        <v>25.1669544212963</v>
      </c>
      <c r="CF18" s="56">
        <v>5.264180321533841</v>
      </c>
      <c r="CG18" s="56">
        <v>10.491676243700761</v>
      </c>
      <c r="CH18" s="56">
        <v>7.6564203586243069</v>
      </c>
      <c r="CI18" s="56">
        <v>8.0205817660659697</v>
      </c>
      <c r="CJ18" s="56">
        <v>4.584433908318637</v>
      </c>
      <c r="CK18" s="56">
        <v>2.7255979478146521</v>
      </c>
      <c r="CL18" s="56">
        <v>9.5097229371286467</v>
      </c>
      <c r="CM18" s="56">
        <v>9.6681279405062721</v>
      </c>
      <c r="CN18" s="56">
        <v>4.6411644665647405</v>
      </c>
      <c r="CO18" s="56">
        <v>1.6847251170648496</v>
      </c>
      <c r="CP18" s="749"/>
      <c r="CQ18" s="66">
        <v>8.681590573410551</v>
      </c>
      <c r="CR18" s="66">
        <v>12.761182672997762</v>
      </c>
      <c r="CS18" s="66">
        <v>12.136005946197251</v>
      </c>
      <c r="CT18" s="66">
        <v>28.230240375157635</v>
      </c>
      <c r="CU18" s="66">
        <v>22.37884058131414</v>
      </c>
      <c r="CV18" s="66">
        <v>8.1939378185309657</v>
      </c>
      <c r="CW18" s="66">
        <v>38.370703727048216</v>
      </c>
      <c r="CX18" s="66">
        <v>10.548441224576544</v>
      </c>
      <c r="CY18" s="66">
        <v>7.551779306734109</v>
      </c>
      <c r="CZ18" s="66">
        <v>13.698576869756275</v>
      </c>
      <c r="DA18" s="66">
        <v>13.749043456205731</v>
      </c>
      <c r="DB18" s="66">
        <v>11.58628291067461</v>
      </c>
      <c r="DC18" s="66">
        <v>17.516115839042349</v>
      </c>
      <c r="DD18" s="66">
        <v>10.249249020517068</v>
      </c>
      <c r="DE18" s="66">
        <v>10.093202038525302</v>
      </c>
      <c r="DF18" s="66">
        <v>11.902165142632443</v>
      </c>
      <c r="DG18" s="66">
        <v>9.7736972044057957</v>
      </c>
      <c r="DH18" s="66">
        <v>13.219781966987471</v>
      </c>
      <c r="DI18" s="66">
        <v>14.19665615086222</v>
      </c>
      <c r="DJ18" s="66">
        <v>31.305505855161751</v>
      </c>
      <c r="DK18" s="66">
        <v>6.5310507899711761</v>
      </c>
      <c r="DL18" s="66">
        <v>12.958475046785765</v>
      </c>
      <c r="DM18" s="66">
        <v>9.3605568648650905</v>
      </c>
      <c r="DN18" s="66">
        <v>9.8337773590900603</v>
      </c>
      <c r="DO18" s="66">
        <v>5.3771414610884669</v>
      </c>
      <c r="DP18" s="66">
        <v>3.249069556521424</v>
      </c>
      <c r="DQ18" s="66">
        <v>11.330897431634323</v>
      </c>
      <c r="DR18" s="66">
        <v>11.840815231558791</v>
      </c>
      <c r="DS18" s="66">
        <v>5.1264309926866583</v>
      </c>
      <c r="DT18" s="66">
        <v>2.7376959302257657</v>
      </c>
      <c r="DU18" s="750"/>
      <c r="DV18" s="56">
        <v>7.2401988272770454</v>
      </c>
      <c r="DW18" s="56">
        <v>10.707522963716652</v>
      </c>
      <c r="DX18" s="56">
        <v>12.043237250424061</v>
      </c>
      <c r="DY18" s="56">
        <v>24.77579617457652</v>
      </c>
      <c r="DZ18" s="56">
        <v>16.819465712678777</v>
      </c>
      <c r="EA18" s="56">
        <v>7.4399969324661193</v>
      </c>
      <c r="EB18" s="56">
        <v>35.415638311289435</v>
      </c>
      <c r="EC18" s="56">
        <v>10.087619281522478</v>
      </c>
      <c r="ED18" s="56">
        <v>3.9847400739499284</v>
      </c>
      <c r="EE18" s="56">
        <v>14.01264346875476</v>
      </c>
      <c r="EF18" s="56">
        <v>14.802962166727326</v>
      </c>
      <c r="EG18" s="56">
        <v>10.546653729268044</v>
      </c>
      <c r="EH18" s="56">
        <v>18.166310552438695</v>
      </c>
      <c r="EI18" s="56">
        <v>9.3507056829606476</v>
      </c>
      <c r="EJ18" s="56">
        <v>9.0356891490622004</v>
      </c>
      <c r="EK18" s="56">
        <v>10.726267084621067</v>
      </c>
      <c r="EL18" s="56">
        <v>7.9077300453256649</v>
      </c>
      <c r="EM18" s="56">
        <v>14.379703419963182</v>
      </c>
      <c r="EN18" s="56">
        <v>13.362282631405444</v>
      </c>
      <c r="EO18" s="56">
        <v>29.956705573066952</v>
      </c>
      <c r="EP18" s="56">
        <v>5.8985541363774852</v>
      </c>
      <c r="EQ18" s="56">
        <v>11.71638885858634</v>
      </c>
      <c r="ER18" s="56">
        <v>7.8244102787365089</v>
      </c>
      <c r="ES18" s="56">
        <v>8.4159928625369851</v>
      </c>
      <c r="ET18" s="56">
        <v>4.8837887352547282</v>
      </c>
      <c r="EU18" s="56">
        <v>2.117541621504655</v>
      </c>
      <c r="EV18" s="56">
        <v>9.6167506180811078</v>
      </c>
      <c r="EW18" s="56">
        <v>10.083297762088064</v>
      </c>
      <c r="EX18" s="56">
        <v>4.1277971807372698</v>
      </c>
      <c r="EY18" s="56">
        <v>1.2224579192490801</v>
      </c>
      <c r="EZ18" s="725"/>
      <c r="FA18" s="56">
        <v>5.9216990628106716</v>
      </c>
      <c r="FB18" s="56">
        <v>8.7017007500902146</v>
      </c>
      <c r="FC18" s="56">
        <v>9.3864367308283665</v>
      </c>
      <c r="FD18" s="56">
        <v>17.025634838299798</v>
      </c>
      <c r="FE18" s="56">
        <v>14.188666230213753</v>
      </c>
      <c r="FF18" s="56">
        <v>5.2194028736344285</v>
      </c>
      <c r="FG18" s="56">
        <v>29.06489944899127</v>
      </c>
      <c r="FH18" s="56">
        <v>6.9776683762508931</v>
      </c>
      <c r="FI18" s="56">
        <v>3.3426858377535482</v>
      </c>
      <c r="FJ18" s="56">
        <v>9.0595754567029356</v>
      </c>
      <c r="FK18" s="56">
        <v>8.5255711449635321</v>
      </c>
      <c r="FL18" s="56">
        <v>8.704288612844115</v>
      </c>
      <c r="FM18" s="56">
        <v>14.195934884502591</v>
      </c>
      <c r="FN18" s="56">
        <v>7.375727480751511</v>
      </c>
      <c r="FO18" s="56">
        <v>7.5389044158218548</v>
      </c>
      <c r="FP18" s="56">
        <v>8.9163626840352297</v>
      </c>
      <c r="FQ18" s="56">
        <v>6.9098098926813973</v>
      </c>
      <c r="FR18" s="56">
        <v>8.8017064518494283</v>
      </c>
      <c r="FS18" s="56">
        <v>9.6224272683375229</v>
      </c>
      <c r="FT18" s="56">
        <v>23.986683636871351</v>
      </c>
      <c r="FU18" s="56">
        <v>4.713595360832163</v>
      </c>
      <c r="FV18" s="56">
        <v>9.7183140156373824</v>
      </c>
      <c r="FW18" s="56">
        <v>6.8386065675987844</v>
      </c>
      <c r="FX18" s="56">
        <v>7.2417185462147113</v>
      </c>
      <c r="FY18" s="56">
        <v>4.4316630826232144</v>
      </c>
      <c r="FZ18" s="56">
        <v>0.99922315032700904</v>
      </c>
      <c r="GA18" s="56">
        <v>7.264873338240065</v>
      </c>
      <c r="GB18" s="56">
        <v>8.7135262276565388</v>
      </c>
      <c r="GC18" s="56">
        <v>3.5799103021979519</v>
      </c>
      <c r="GD18" s="56">
        <v>1.4148178263202613</v>
      </c>
      <c r="GE18" s="746"/>
      <c r="GF18" s="67">
        <v>7.333539510869783</v>
      </c>
      <c r="GG18" s="67">
        <v>10.805517090472165</v>
      </c>
      <c r="GH18" s="67">
        <v>11.429384732352091</v>
      </c>
      <c r="GI18" s="67">
        <v>22.003577425642504</v>
      </c>
      <c r="GJ18" s="67">
        <v>20.156142957627903</v>
      </c>
      <c r="GK18" s="67">
        <v>6.384703159422779</v>
      </c>
      <c r="GL18" s="67">
        <v>29.597020714430627</v>
      </c>
      <c r="GM18" s="67">
        <v>5.2029935981531459</v>
      </c>
      <c r="GN18" s="67">
        <v>4.2980644108566892</v>
      </c>
      <c r="GO18" s="67">
        <v>11.584287118802312</v>
      </c>
      <c r="GP18" s="67">
        <v>15.609120517762241</v>
      </c>
      <c r="GQ18" s="67">
        <v>10.45922893056877</v>
      </c>
      <c r="GR18" s="67">
        <v>17.929171405329043</v>
      </c>
      <c r="GS18" s="67">
        <v>12.105657176428549</v>
      </c>
      <c r="GT18" s="67">
        <v>9.0380908123771881</v>
      </c>
      <c r="GU18" s="67">
        <v>10.694596088446442</v>
      </c>
      <c r="GV18" s="67">
        <v>8.0869121710191436</v>
      </c>
      <c r="GW18" s="67">
        <v>16.214594096061958</v>
      </c>
      <c r="GX18" s="67">
        <v>16.923696671837778</v>
      </c>
      <c r="GY18" s="67">
        <v>28.984079477305499</v>
      </c>
      <c r="GZ18" s="67">
        <v>6.1877414171265386</v>
      </c>
      <c r="HA18" s="67">
        <v>11.662019251437844</v>
      </c>
      <c r="HB18" s="67">
        <v>8.1166327757332901</v>
      </c>
      <c r="HC18" s="67">
        <v>8.6219704329115476</v>
      </c>
      <c r="HD18" s="67">
        <v>5.879524776636063</v>
      </c>
      <c r="HE18" s="67">
        <v>1.9924150437218437</v>
      </c>
      <c r="HF18" s="67">
        <v>11.081309555897064</v>
      </c>
      <c r="HG18" s="67">
        <v>10.360655380252041</v>
      </c>
      <c r="HH18" s="67">
        <v>5.1920284989470566</v>
      </c>
      <c r="HI18" s="67">
        <v>1.7234559141213233</v>
      </c>
      <c r="HJ18" s="747"/>
      <c r="HK18" s="67">
        <v>4.9317938996508479</v>
      </c>
      <c r="HL18" s="67">
        <v>6.2472277432856256</v>
      </c>
      <c r="HM18" s="67">
        <v>7.25069358251484</v>
      </c>
      <c r="HN18" s="67">
        <v>22.02376856322935</v>
      </c>
      <c r="HO18" s="67">
        <v>9.1642206847276508</v>
      </c>
      <c r="HP18" s="67">
        <v>6.4865611321301762</v>
      </c>
      <c r="HQ18" s="67">
        <v>27.501444858857333</v>
      </c>
      <c r="HR18" s="67">
        <v>7.5073241339796812</v>
      </c>
      <c r="HS18" s="67">
        <v>3.8078058977906166</v>
      </c>
      <c r="HT18" s="67">
        <v>6.769572577171842</v>
      </c>
      <c r="HU18" s="67">
        <v>6.8079399750547571</v>
      </c>
      <c r="HV18" s="67">
        <v>8.2558175923794401</v>
      </c>
      <c r="HW18" s="67">
        <v>14.006961980575189</v>
      </c>
      <c r="HX18" s="67">
        <v>5.459814814415525</v>
      </c>
      <c r="HY18" s="67">
        <v>6.1435345310058693</v>
      </c>
      <c r="HZ18" s="67">
        <v>7.5976462158634126</v>
      </c>
      <c r="IA18" s="67">
        <v>5.0918094778443015</v>
      </c>
      <c r="IB18" s="67">
        <v>9.1376017876366546</v>
      </c>
      <c r="IC18" s="67">
        <v>7.677778078964697</v>
      </c>
      <c r="ID18" s="67">
        <v>20.129621051211668</v>
      </c>
      <c r="IE18" s="67">
        <v>3.9199608688704557</v>
      </c>
      <c r="IF18" s="67">
        <v>9.3412531480120453</v>
      </c>
      <c r="IG18" s="67">
        <v>6.4219367806638123</v>
      </c>
      <c r="IH18" s="67">
        <v>6.2397650006799559</v>
      </c>
      <c r="II18" s="67">
        <v>2.5031311979159554</v>
      </c>
      <c r="IJ18" s="67">
        <v>2.6240555004255768</v>
      </c>
      <c r="IK18" s="67">
        <v>4.8833326427781545</v>
      </c>
      <c r="IL18" s="67">
        <v>9.4718748609878904</v>
      </c>
      <c r="IM18" s="67">
        <v>2.9250292699786606</v>
      </c>
      <c r="IN18" s="67">
        <v>1.3023227345244595</v>
      </c>
      <c r="IO18" s="743"/>
      <c r="IP18" s="67">
        <v>1.9884470526712934</v>
      </c>
      <c r="IQ18" s="67">
        <v>2.9186055265062056</v>
      </c>
      <c r="IR18" s="67">
        <v>2.6721012759189549</v>
      </c>
      <c r="IS18" s="67">
        <v>5.7197383550601666</v>
      </c>
      <c r="IT18" s="67">
        <v>4.0567610468785533</v>
      </c>
      <c r="IU18" s="67">
        <v>2.4479314900466038</v>
      </c>
      <c r="IV18" s="67">
        <v>9.1345515919294229</v>
      </c>
      <c r="IW18" s="67">
        <v>2.6521379508912095</v>
      </c>
      <c r="IX18" s="67">
        <v>1.5045431894264525</v>
      </c>
      <c r="IY18" s="67">
        <v>2.9536851234428103</v>
      </c>
      <c r="IZ18" s="67">
        <v>2.7991236512989426</v>
      </c>
      <c r="JA18" s="67">
        <v>2.780952858816315</v>
      </c>
      <c r="JB18" s="67">
        <v>4.6476670750382736</v>
      </c>
      <c r="JC18" s="67">
        <v>2.1752303269630504</v>
      </c>
      <c r="JD18" s="67">
        <v>2.4581118566460884</v>
      </c>
      <c r="JE18" s="67">
        <v>2.8843245338861512</v>
      </c>
      <c r="JF18" s="67">
        <v>2.2281567430135794</v>
      </c>
      <c r="JG18" s="67">
        <v>2.7179875955041899</v>
      </c>
      <c r="JH18" s="67">
        <v>3.0444869655104476</v>
      </c>
      <c r="JI18" s="67">
        <v>7.1708376258905115</v>
      </c>
      <c r="JJ18" s="67">
        <v>1.3622727021605279</v>
      </c>
      <c r="JK18" s="67">
        <v>3.1312108304356996</v>
      </c>
      <c r="JL18" s="67">
        <v>2.4126656911659574</v>
      </c>
      <c r="JM18" s="67">
        <v>2.4890574767990983</v>
      </c>
      <c r="JN18" s="67">
        <v>1.1363109205570652</v>
      </c>
      <c r="JO18" s="67">
        <v>0.98315820454108327</v>
      </c>
      <c r="JP18" s="67">
        <v>2.6911944551842644</v>
      </c>
      <c r="JQ18" s="67">
        <v>3.0122177875712537</v>
      </c>
      <c r="JR18" s="67">
        <v>1.380735669067136</v>
      </c>
      <c r="JS18" s="67">
        <v>0.80197001527954659</v>
      </c>
      <c r="JT18" s="724"/>
      <c r="JU18" s="56">
        <v>9.2258190841385233</v>
      </c>
      <c r="JV18" s="56">
        <v>13.622806779141463</v>
      </c>
      <c r="JW18" s="56">
        <v>11.229057852964123</v>
      </c>
      <c r="JX18" s="56">
        <v>17.741170492466338</v>
      </c>
      <c r="JY18" s="56">
        <v>17.277442503101206</v>
      </c>
      <c r="JZ18" s="56">
        <v>7.3842655399757247</v>
      </c>
      <c r="KA18" s="56">
        <v>39.580147938995111</v>
      </c>
      <c r="KB18" s="56">
        <v>10.96279026742153</v>
      </c>
      <c r="KC18" s="56">
        <v>7.542415026753412</v>
      </c>
      <c r="KD18" s="56">
        <v>11.841196494016167</v>
      </c>
      <c r="KE18" s="56">
        <v>9.3638013613637767</v>
      </c>
      <c r="KF18" s="56">
        <v>12.149165351803054</v>
      </c>
      <c r="KG18" s="56">
        <v>19.804502753931825</v>
      </c>
      <c r="KH18" s="56">
        <v>14.340783575895191</v>
      </c>
      <c r="KI18" s="56">
        <v>10.809723358786568</v>
      </c>
      <c r="KJ18" s="56">
        <v>12.645404674669372</v>
      </c>
      <c r="KK18" s="56">
        <v>10.563525864106078</v>
      </c>
      <c r="KL18" s="56">
        <v>10.746650505735222</v>
      </c>
      <c r="KM18" s="56">
        <v>11.775348001152357</v>
      </c>
      <c r="KN18" s="56">
        <v>30.686737732643181</v>
      </c>
      <c r="KO18" s="56">
        <v>6.4165789708233838</v>
      </c>
      <c r="KP18" s="56">
        <v>13.710563501508629</v>
      </c>
      <c r="KQ18" s="56">
        <v>10.85722100807248</v>
      </c>
      <c r="KR18" s="56">
        <v>11.114872924971468</v>
      </c>
      <c r="KS18" s="56">
        <v>6.8704119949610787</v>
      </c>
      <c r="KT18" s="56">
        <v>3.4970869148203878</v>
      </c>
      <c r="KU18" s="56">
        <v>14.574549720699222</v>
      </c>
      <c r="KV18" s="56">
        <v>13.464477644417618</v>
      </c>
      <c r="KW18" s="56">
        <v>7.9421569029196819</v>
      </c>
      <c r="KX18" s="56">
        <v>2.7080784255217401</v>
      </c>
      <c r="KY18" s="725"/>
      <c r="KZ18" s="56">
        <v>9.3977964186074399</v>
      </c>
      <c r="LA18" s="56">
        <v>13.540233911613257</v>
      </c>
      <c r="LB18" s="56">
        <v>9.6326865578053287</v>
      </c>
      <c r="LC18" s="56">
        <v>13.977976469733361</v>
      </c>
      <c r="LD18" s="56">
        <v>15.415883413257609</v>
      </c>
      <c r="LE18" s="56">
        <v>7.884209252186885</v>
      </c>
      <c r="LF18" s="56">
        <v>36.397770040250606</v>
      </c>
      <c r="LG18" s="56">
        <v>13.231688501302253</v>
      </c>
      <c r="LH18" s="56">
        <v>9.9453852078331995</v>
      </c>
      <c r="LI18" s="56">
        <v>11.668091719533917</v>
      </c>
      <c r="LJ18" s="56">
        <v>7.6226696560946179</v>
      </c>
      <c r="LK18" s="56">
        <v>11.261064504454149</v>
      </c>
      <c r="LL18" s="56">
        <v>19.544077002347986</v>
      </c>
      <c r="LM18" s="56">
        <v>8.4712246830874367</v>
      </c>
      <c r="LN18" s="56">
        <v>10.135490935796291</v>
      </c>
      <c r="LO18" s="56">
        <v>11.808385442188719</v>
      </c>
      <c r="LP18" s="56">
        <v>10.901605392516656</v>
      </c>
      <c r="LQ18" s="56">
        <v>9.3177855615485043</v>
      </c>
      <c r="LR18" s="56">
        <v>10.887040503780698</v>
      </c>
      <c r="LS18" s="56">
        <v>27.369351403117712</v>
      </c>
      <c r="LT18" s="56">
        <v>5.8555194679485263</v>
      </c>
      <c r="LU18" s="56">
        <v>12.7739856922291</v>
      </c>
      <c r="LV18" s="56">
        <v>10.600925671276926</v>
      </c>
      <c r="LW18" s="56">
        <v>10.718067821640894</v>
      </c>
      <c r="LX18" s="56">
        <v>6.6300778093295554</v>
      </c>
      <c r="LY18" s="56">
        <v>4.1330031781566259</v>
      </c>
      <c r="LZ18" s="56">
        <v>9.417788545831506</v>
      </c>
      <c r="MA18" s="56">
        <v>13.026267307707579</v>
      </c>
      <c r="MB18" s="56">
        <v>5.9910635106268399</v>
      </c>
      <c r="MC18" s="56">
        <v>3.1200573103415739</v>
      </c>
      <c r="MD18" s="727"/>
      <c r="ME18" s="68">
        <v>11.042651571246074</v>
      </c>
      <c r="MF18" s="68">
        <v>1.4072585296061202</v>
      </c>
      <c r="MG18" s="68">
        <v>3.4613188739708458</v>
      </c>
      <c r="MH18" s="68">
        <v>4.9622192145753283</v>
      </c>
      <c r="MI18" s="68">
        <v>15.994303371764445</v>
      </c>
      <c r="MJ18" s="68">
        <v>3.4178967561825826</v>
      </c>
      <c r="MK18" s="68">
        <v>10.486065178435519</v>
      </c>
      <c r="ML18" s="68">
        <v>5.8339816609960691</v>
      </c>
      <c r="MM18" s="68">
        <v>2.0781156537533678</v>
      </c>
      <c r="MN18" s="68">
        <v>3.2171014979509609</v>
      </c>
      <c r="MO18" s="68">
        <v>4.9045539758049603</v>
      </c>
      <c r="MP18" s="68">
        <v>5.4361530307940606</v>
      </c>
      <c r="MQ18" s="68">
        <v>7.1029543385740102</v>
      </c>
      <c r="MR18" s="68">
        <v>10.122937036444913</v>
      </c>
      <c r="MS18" s="729"/>
      <c r="MT18" s="69">
        <v>22.663442394715133</v>
      </c>
      <c r="MU18" s="69">
        <v>4.9039122810247626</v>
      </c>
      <c r="MV18" s="69">
        <v>6.5520251691568321</v>
      </c>
      <c r="MW18" s="69">
        <v>10.903452924672195</v>
      </c>
      <c r="MX18" s="69">
        <v>24.217007022416873</v>
      </c>
      <c r="MY18" s="69">
        <v>8.8703991968606957</v>
      </c>
      <c r="MZ18" s="69">
        <v>16.037620074076798</v>
      </c>
      <c r="NA18" s="69">
        <v>16.386673308349199</v>
      </c>
      <c r="NB18" s="69">
        <v>10.538989821832697</v>
      </c>
      <c r="NC18" s="69">
        <v>6.1364181824393267</v>
      </c>
      <c r="ND18" s="69">
        <v>11.440393545191769</v>
      </c>
      <c r="NE18" s="69">
        <v>15.969908056805465</v>
      </c>
      <c r="NF18" s="69">
        <v>9.9290614247532734</v>
      </c>
      <c r="NG18" s="69">
        <v>9.2496856065100417</v>
      </c>
      <c r="NH18" s="731"/>
      <c r="NI18" s="70">
        <v>34.559419882018624</v>
      </c>
      <c r="NJ18" s="70">
        <v>7.3747602789470603</v>
      </c>
      <c r="NK18" s="70">
        <v>9.8975931546503908</v>
      </c>
      <c r="NL18" s="70">
        <v>16.561287545745945</v>
      </c>
      <c r="NM18" s="70">
        <v>36.946297614383859</v>
      </c>
      <c r="NN18" s="70">
        <v>13.437587142610745</v>
      </c>
      <c r="NO18" s="70">
        <v>18.491302561700486</v>
      </c>
      <c r="NP18" s="70">
        <v>24.955216762014068</v>
      </c>
      <c r="NQ18" s="70">
        <v>15.992681083367531</v>
      </c>
      <c r="NR18" s="70">
        <v>11.237276159246573</v>
      </c>
      <c r="NS18" s="70">
        <v>17.388732450471803</v>
      </c>
      <c r="NT18" s="70">
        <v>24.322262141940623</v>
      </c>
      <c r="NU18" s="70">
        <v>15.085440716863539</v>
      </c>
      <c r="NV18" s="70">
        <v>14.747808806054252</v>
      </c>
      <c r="NW18" s="733"/>
      <c r="NX18" s="71">
        <v>34.907101837243857</v>
      </c>
      <c r="NY18" s="71">
        <v>6.1611227777107569</v>
      </c>
      <c r="NZ18" s="71">
        <v>8.5679439258579002</v>
      </c>
      <c r="OA18" s="71">
        <v>16.204963112265187</v>
      </c>
      <c r="OB18" s="71">
        <v>44.629923133366546</v>
      </c>
      <c r="OC18" s="71">
        <v>11.195486386565726</v>
      </c>
      <c r="OD18" s="71">
        <v>22.02574804157711</v>
      </c>
      <c r="OE18" s="71">
        <v>20.750397533673208</v>
      </c>
      <c r="OF18" s="71">
        <v>13.315717454812209</v>
      </c>
      <c r="OG18" s="71">
        <v>10.093744617703456</v>
      </c>
      <c r="OH18" s="71">
        <v>14.496026890401142</v>
      </c>
      <c r="OI18" s="71">
        <v>24.183892895436347</v>
      </c>
      <c r="OJ18" s="71">
        <v>12.554636544244731</v>
      </c>
      <c r="OK18" s="71">
        <v>15.636629665579012</v>
      </c>
      <c r="OL18" s="719"/>
      <c r="OM18" s="72">
        <v>15.762012879772072</v>
      </c>
      <c r="ON18" s="72">
        <v>3.2891496010338654</v>
      </c>
      <c r="OO18" s="72">
        <v>4.7989588701561026</v>
      </c>
      <c r="OP18" s="72">
        <v>8.240548676221664</v>
      </c>
      <c r="OQ18" s="72">
        <v>15.737258157904238</v>
      </c>
      <c r="OR18" s="72">
        <v>5.8558008414643101</v>
      </c>
      <c r="OS18" s="72">
        <v>12.084405128621407</v>
      </c>
      <c r="OT18" s="72">
        <v>10.691758573414102</v>
      </c>
      <c r="OU18" s="72">
        <v>6.9310806798136655</v>
      </c>
      <c r="OV18" s="72">
        <v>4.3336846541511758</v>
      </c>
      <c r="OW18" s="72">
        <v>7.4968793608487445</v>
      </c>
      <c r="OX18" s="72">
        <v>10.418169346430471</v>
      </c>
      <c r="OY18" s="72">
        <v>7.5019644070589484</v>
      </c>
      <c r="OZ18" s="72">
        <v>9.0345363540388988</v>
      </c>
      <c r="PA18" s="736"/>
      <c r="PB18" s="73">
        <v>30.440040840930866</v>
      </c>
      <c r="PC18" s="73">
        <v>5.9737310167637707</v>
      </c>
      <c r="PD18" s="73">
        <v>5.9198405964769654</v>
      </c>
      <c r="PE18" s="73">
        <v>16.903062889814063</v>
      </c>
      <c r="PF18" s="73">
        <v>50.661066199112653</v>
      </c>
      <c r="PG18" s="73">
        <v>10.852273336385755</v>
      </c>
      <c r="PH18" s="73">
        <v>22.480127798658611</v>
      </c>
      <c r="PI18" s="73">
        <v>20.110655434732816</v>
      </c>
      <c r="PJ18" s="73">
        <v>12.906753442575967</v>
      </c>
      <c r="PK18" s="73">
        <v>7.8278959149035874</v>
      </c>
      <c r="PL18" s="73">
        <v>14.67444813194353</v>
      </c>
      <c r="PM18" s="73">
        <v>29.837962227332675</v>
      </c>
      <c r="PN18" s="73">
        <v>12.483389013839501</v>
      </c>
      <c r="PO18" s="73">
        <v>13.67986525316503</v>
      </c>
      <c r="PP18" s="738"/>
      <c r="PQ18" s="70">
        <v>9.8852701673439505</v>
      </c>
      <c r="PR18" s="70">
        <v>2.4217495904732642</v>
      </c>
      <c r="PS18" s="70">
        <v>4.0050823097219963</v>
      </c>
      <c r="PT18" s="70">
        <v>5.5487441499926291</v>
      </c>
      <c r="PU18" s="70">
        <v>12.487071641005139</v>
      </c>
      <c r="PV18" s="70">
        <v>4.4784219421676053</v>
      </c>
      <c r="PW18" s="70">
        <v>8.231525664763307</v>
      </c>
      <c r="PX18" s="70">
        <v>8.4046229064799061</v>
      </c>
      <c r="PY18" s="70">
        <v>5.3482403458795833</v>
      </c>
      <c r="PZ18" s="70">
        <v>3.0697267678601925</v>
      </c>
      <c r="QA18" s="70">
        <v>5.8338817677469983</v>
      </c>
      <c r="QB18" s="70">
        <v>7.1075373353467066</v>
      </c>
      <c r="QC18" s="70">
        <v>5.0570396583595132</v>
      </c>
      <c r="QD18" s="70">
        <v>3.9728486098367917</v>
      </c>
      <c r="QE18" s="740"/>
      <c r="QF18" s="74">
        <v>33.683633443020575</v>
      </c>
      <c r="QG18" s="74">
        <v>9.6499174699831212</v>
      </c>
      <c r="QH18" s="74">
        <v>6.995081250278564</v>
      </c>
      <c r="QI18" s="74">
        <v>16.167356745768334</v>
      </c>
      <c r="QJ18" s="74">
        <v>36.014497153628149</v>
      </c>
      <c r="QK18" s="74">
        <v>13.129558053850994</v>
      </c>
      <c r="QL18" s="74">
        <v>23.825736545347699</v>
      </c>
      <c r="QM18" s="74">
        <v>33.177220451452726</v>
      </c>
      <c r="QN18" s="74">
        <v>21.167243334419378</v>
      </c>
      <c r="QO18" s="74">
        <v>9.064371286506347</v>
      </c>
      <c r="QP18" s="74">
        <v>23.061834476106906</v>
      </c>
      <c r="QQ18" s="74">
        <v>23.722429593209373</v>
      </c>
      <c r="QR18" s="74">
        <v>14.72526277663631</v>
      </c>
      <c r="QS18" s="74">
        <v>14.151576035621916</v>
      </c>
      <c r="QT18" s="742"/>
      <c r="QU18" s="69">
        <v>41.563667007184058</v>
      </c>
      <c r="QV18" s="69">
        <v>8.7145324432510289</v>
      </c>
      <c r="QW18" s="69">
        <v>5.9516974057061391</v>
      </c>
      <c r="QX18" s="69">
        <v>19.833852087549282</v>
      </c>
      <c r="QY18" s="69">
        <v>44.506531654231466</v>
      </c>
      <c r="QZ18" s="69">
        <v>16.036079508811465</v>
      </c>
      <c r="RA18" s="69">
        <v>22.978815174437251</v>
      </c>
      <c r="RB18" s="69">
        <v>29.990647883393621</v>
      </c>
      <c r="RC18" s="69">
        <v>19.12897072273476</v>
      </c>
      <c r="RD18" s="69">
        <v>11.014393582232959</v>
      </c>
      <c r="RE18" s="69">
        <v>20.843723064150584</v>
      </c>
      <c r="RF18" s="69">
        <v>29.232732999508112</v>
      </c>
      <c r="RG18" s="69">
        <v>18.072995029971853</v>
      </c>
      <c r="RH18" s="69">
        <v>16.810824007185506</v>
      </c>
      <c r="RI18" s="723"/>
      <c r="RJ18" s="75">
        <v>35.111607101071463</v>
      </c>
      <c r="RK18" s="75">
        <v>7.3182846720926964</v>
      </c>
      <c r="RL18" s="75">
        <v>8.9812475875526339</v>
      </c>
      <c r="RM18" s="75">
        <v>18.049383035960716</v>
      </c>
      <c r="RN18" s="75">
        <v>42.155235641152728</v>
      </c>
      <c r="RO18" s="75">
        <v>14.014315408983544</v>
      </c>
      <c r="RP18" s="75">
        <v>19.998157529054605</v>
      </c>
      <c r="RQ18" s="75">
        <v>25.308332627178579</v>
      </c>
      <c r="RR18" s="75">
        <v>19.054831464870418</v>
      </c>
      <c r="RS18" s="75">
        <v>8.8678640483957167</v>
      </c>
      <c r="RT18" s="75">
        <v>18.085578665668244</v>
      </c>
      <c r="RU18" s="75">
        <v>27.097175256493259</v>
      </c>
      <c r="RV18" s="75">
        <v>15.992274838759442</v>
      </c>
      <c r="RW18" s="75">
        <v>14.406298152640838</v>
      </c>
      <c r="RX18" s="719"/>
      <c r="RY18" s="76">
        <v>22.652680120333091</v>
      </c>
      <c r="RZ18" s="76">
        <v>23.700752427589201</v>
      </c>
      <c r="SA18" s="76">
        <v>24.103472141060109</v>
      </c>
      <c r="SB18" s="76">
        <v>18.081628731935162</v>
      </c>
      <c r="SC18" s="76">
        <v>26.313051428364417</v>
      </c>
      <c r="SD18" s="76">
        <v>29.088504503715814</v>
      </c>
      <c r="SE18" s="721"/>
      <c r="SF18" s="76">
        <v>34.769263891270334</v>
      </c>
      <c r="SG18" s="76">
        <v>36.739639828911834</v>
      </c>
      <c r="SH18" s="76">
        <v>37.49675289023719</v>
      </c>
      <c r="SI18" s="76">
        <v>26.175687281082272</v>
      </c>
      <c r="SJ18" s="76">
        <v>41.650761950369272</v>
      </c>
      <c r="SK18" s="76">
        <v>46.868613732029907</v>
      </c>
      <c r="SL18" s="721"/>
      <c r="SM18" s="76">
        <v>30.600277541892549</v>
      </c>
      <c r="SN18" s="76">
        <v>32.221202120609192</v>
      </c>
      <c r="SO18" s="76">
        <v>32.844039187650594</v>
      </c>
      <c r="SP18" s="76">
        <v>23.530794363361839</v>
      </c>
      <c r="SQ18" s="76">
        <v>36.261323806868681</v>
      </c>
      <c r="SR18" s="76">
        <v>40.553775840726665</v>
      </c>
      <c r="SS18" s="721"/>
      <c r="ST18" s="76">
        <v>18.799852589544361</v>
      </c>
      <c r="SU18" s="76">
        <v>19.522539267265653</v>
      </c>
      <c r="SV18" s="76">
        <v>19.80023019542605</v>
      </c>
      <c r="SW18" s="76">
        <v>15.647934617183207</v>
      </c>
      <c r="SX18" s="76">
        <v>21.323821175979937</v>
      </c>
      <c r="SY18" s="76">
        <v>23.237604173880388</v>
      </c>
      <c r="SZ18" s="721"/>
      <c r="TA18" s="76">
        <v>27.835210951095977</v>
      </c>
      <c r="TB18" s="76">
        <v>29.245661108708379</v>
      </c>
      <c r="TC18" s="76">
        <v>29.787623795257886</v>
      </c>
      <c r="TD18" s="76">
        <v>21.68368866910831</v>
      </c>
      <c r="TE18" s="76">
        <v>32.761179562793174</v>
      </c>
      <c r="TF18" s="76">
        <v>36.496263679101759</v>
      </c>
      <c r="TG18" s="721"/>
      <c r="TH18" s="76">
        <v>15.350610571930433</v>
      </c>
      <c r="TI18" s="76">
        <v>15.810744000727414</v>
      </c>
      <c r="TJ18" s="76">
        <v>15.987549361694001</v>
      </c>
      <c r="TK18" s="76">
        <v>13.343789540605581</v>
      </c>
      <c r="TL18" s="76">
        <v>16.957617253601075</v>
      </c>
      <c r="TM18" s="76">
        <v>18.176119766438191</v>
      </c>
      <c r="TN18" s="721"/>
      <c r="TO18" s="76">
        <v>26.890899089739612</v>
      </c>
      <c r="TP18" s="76">
        <v>28.229469064421728</v>
      </c>
      <c r="TQ18" s="76">
        <v>28.743811932688196</v>
      </c>
      <c r="TR18" s="76">
        <v>21.05287427134002</v>
      </c>
      <c r="TS18" s="76">
        <v>31.565827618236007</v>
      </c>
      <c r="TT18" s="76">
        <v>35.110562201034874</v>
      </c>
      <c r="TU18" s="721"/>
      <c r="TV18" s="76">
        <v>43.432374635549408</v>
      </c>
      <c r="TW18" s="76">
        <v>46.089949186000382</v>
      </c>
      <c r="TX18" s="76">
        <v>47.111116956654712</v>
      </c>
      <c r="TY18" s="76">
        <v>31.841657321003101</v>
      </c>
      <c r="TZ18" s="76">
        <v>52.713899933066841</v>
      </c>
      <c r="UA18" s="76">
        <v>59.751556980160601</v>
      </c>
      <c r="UB18" s="721"/>
      <c r="UC18" s="76">
        <v>34.721809155395825</v>
      </c>
      <c r="UD18" s="76">
        <v>36.656461071928561</v>
      </c>
      <c r="UE18" s="76">
        <v>37.399847248719944</v>
      </c>
      <c r="UF18" s="76">
        <v>26.28403891005269</v>
      </c>
      <c r="UG18" s="76">
        <v>35.217880209394757</v>
      </c>
      <c r="UH18" s="76">
        <v>46.601790995939773</v>
      </c>
      <c r="UI18" s="721"/>
      <c r="UJ18" s="76">
        <v>11.318074269970666</v>
      </c>
      <c r="UK18" s="76">
        <v>11.950733098316386</v>
      </c>
      <c r="UL18" s="76">
        <v>11.123199243129655</v>
      </c>
      <c r="UM18" s="76">
        <v>8.8565880355568076</v>
      </c>
      <c r="UN18" s="76">
        <v>11.025066357126784</v>
      </c>
      <c r="UO18" s="76">
        <v>9.8801929895497178</v>
      </c>
      <c r="UP18" s="721"/>
      <c r="UQ18" s="76">
        <v>9.7876502540554</v>
      </c>
      <c r="UR18" s="76">
        <v>7.6828771311885795</v>
      </c>
      <c r="US18" s="76">
        <v>11.155934590327576</v>
      </c>
      <c r="UT18" s="76">
        <v>10.195746097439573</v>
      </c>
      <c r="UU18" s="76">
        <v>8.9892631553147631</v>
      </c>
      <c r="UV18" s="76">
        <v>11.692338333413725</v>
      </c>
      <c r="UW18" s="76">
        <v>8.8788366381805126</v>
      </c>
      <c r="UX18" s="76">
        <v>7.6333620323631575</v>
      </c>
      <c r="UY18" s="76">
        <v>7.8064690034333495</v>
      </c>
      <c r="UZ18" s="76">
        <v>7.7059253533050232</v>
      </c>
      <c r="VA18" s="76">
        <v>7.9312154671253019</v>
      </c>
      <c r="VB18" s="76">
        <v>8.9506450825828541</v>
      </c>
      <c r="VC18" s="76">
        <v>10.155109219294793</v>
      </c>
      <c r="VD18" s="76">
        <v>8.017877373215196</v>
      </c>
      <c r="VE18" s="76">
        <v>10.590098933740748</v>
      </c>
      <c r="VF18" s="718"/>
      <c r="VG18" s="76">
        <v>15.633542319472427</v>
      </c>
      <c r="VH18" s="76">
        <v>12.236950982508281</v>
      </c>
      <c r="VI18" s="76">
        <v>17.824394746242731</v>
      </c>
      <c r="VJ18" s="76">
        <v>16.287431845441553</v>
      </c>
      <c r="VK18" s="76">
        <v>14.335932063749732</v>
      </c>
      <c r="VL18" s="76">
        <v>18.690105841575409</v>
      </c>
      <c r="VM18" s="76">
        <v>14.164638653920413</v>
      </c>
      <c r="VN18" s="76">
        <v>12.157628261371336</v>
      </c>
      <c r="VO18" s="76">
        <v>12.435479647385749</v>
      </c>
      <c r="VP18" s="76">
        <v>12.27408620519247</v>
      </c>
      <c r="VQ18" s="76">
        <v>12.63576727226361</v>
      </c>
      <c r="VR18" s="76">
        <v>14.273843796204496</v>
      </c>
      <c r="VS18" s="76">
        <v>16.21105683557365</v>
      </c>
      <c r="VT18" s="76">
        <v>12.774810656912415</v>
      </c>
      <c r="VU18" s="76">
        <v>16.910954374960976</v>
      </c>
      <c r="VV18" s="718"/>
      <c r="VW18" s="76">
        <v>16.583321121472927</v>
      </c>
      <c r="VX18" s="76">
        <v>12.954880861607094</v>
      </c>
      <c r="VY18" s="76">
        <v>18.911190353430726</v>
      </c>
      <c r="VZ18" s="76">
        <v>17.278442181822182</v>
      </c>
      <c r="WA18" s="76">
        <v>15.190439353311856</v>
      </c>
      <c r="WB18" s="76">
        <v>19.836056874328076</v>
      </c>
      <c r="WC18" s="76">
        <v>15.012478338847725</v>
      </c>
      <c r="WD18" s="76">
        <v>12.870567389047704</v>
      </c>
      <c r="WE18" s="76">
        <v>13.16629284375426</v>
      </c>
      <c r="WF18" s="76">
        <v>12.994507996353288</v>
      </c>
      <c r="WG18" s="76">
        <v>13.379508008533744</v>
      </c>
      <c r="WH18" s="76">
        <v>15.124281661368897</v>
      </c>
      <c r="WI18" s="76">
        <v>17.189000440239273</v>
      </c>
      <c r="WJ18" s="76">
        <v>13.527454802469837</v>
      </c>
      <c r="WK18" s="76">
        <v>17.935166869371745</v>
      </c>
      <c r="WL18" s="718"/>
      <c r="WM18" s="76">
        <v>9.5670206567276228</v>
      </c>
      <c r="WN18" s="76">
        <v>7.4979334023481972</v>
      </c>
      <c r="WO18" s="76">
        <v>10.906268027353894</v>
      </c>
      <c r="WP18" s="76">
        <v>9.9666119278995495</v>
      </c>
      <c r="WQ18" s="76">
        <v>8.7790492346926072</v>
      </c>
      <c r="WR18" s="76">
        <v>11.433606355709232</v>
      </c>
      <c r="WS18" s="76">
        <v>8.6728362870460884</v>
      </c>
      <c r="WT18" s="76">
        <v>7.4494552729575956</v>
      </c>
      <c r="WU18" s="76">
        <v>7.6191184979908702</v>
      </c>
      <c r="WV18" s="76">
        <v>7.5205708529023205</v>
      </c>
      <c r="WW18" s="76">
        <v>7.741403269926896</v>
      </c>
      <c r="WX18" s="76">
        <v>8.7411645170678884</v>
      </c>
      <c r="WY18" s="76">
        <v>9.9230046869788993</v>
      </c>
      <c r="WZ18" s="76">
        <v>7.8263220536864573</v>
      </c>
      <c r="XA18" s="76">
        <v>10.349917713469129</v>
      </c>
      <c r="XB18" s="718"/>
      <c r="XC18" s="76">
        <v>14.494607200052336</v>
      </c>
      <c r="XD18" s="76">
        <v>11.336278106453239</v>
      </c>
      <c r="XE18" s="76">
        <v>16.527262766862968</v>
      </c>
      <c r="XF18" s="76">
        <v>15.101402157482891</v>
      </c>
      <c r="XG18" s="76">
        <v>13.285607953812722</v>
      </c>
      <c r="XH18" s="76">
        <v>17.332268984162059</v>
      </c>
      <c r="XI18" s="76">
        <v>13.128140703575664</v>
      </c>
      <c r="XJ18" s="76">
        <v>11.262672348694494</v>
      </c>
      <c r="XK18" s="76">
        <v>11.520639778640369</v>
      </c>
      <c r="XL18" s="76">
        <v>11.370792927036565</v>
      </c>
      <c r="XM18" s="76">
        <v>11.706609699016091</v>
      </c>
      <c r="XN18" s="76">
        <v>13.227935792594344</v>
      </c>
      <c r="XO18" s="76">
        <v>15.027555163088099</v>
      </c>
      <c r="XP18" s="76">
        <v>11.835687840757089</v>
      </c>
      <c r="XQ18" s="76">
        <v>15.67781421260435</v>
      </c>
      <c r="XR18" s="718"/>
      <c r="XS18" s="76">
        <v>4.2140215462768209</v>
      </c>
      <c r="XT18" s="76">
        <v>3.2909168093053278</v>
      </c>
      <c r="XU18" s="76">
        <v>4.8057261863071608</v>
      </c>
      <c r="XV18" s="76">
        <v>4.3907236366232008</v>
      </c>
      <c r="XW18" s="76">
        <v>3.85938085139678</v>
      </c>
      <c r="XX18" s="76">
        <v>5.0410223766778479</v>
      </c>
      <c r="XY18" s="76">
        <v>3.8143163640010305</v>
      </c>
      <c r="XZ18" s="76">
        <v>3.2694845063747162</v>
      </c>
      <c r="YA18" s="76">
        <v>3.3446737837817109</v>
      </c>
      <c r="YB18" s="76">
        <v>3.3009964794439361</v>
      </c>
      <c r="YC18" s="76">
        <v>3.3988863292287297</v>
      </c>
      <c r="YD18" s="76">
        <v>3.8425568537352208</v>
      </c>
      <c r="YE18" s="76">
        <v>4.3676403308684266</v>
      </c>
      <c r="YF18" s="76">
        <v>3.4365006120994042</v>
      </c>
      <c r="YG18" s="76">
        <v>4.5574081467471412</v>
      </c>
      <c r="YH18" s="718"/>
      <c r="YI18" s="76">
        <v>15.179106203514092</v>
      </c>
      <c r="YJ18" s="76">
        <v>11.82249689938631</v>
      </c>
      <c r="YK18" s="76">
        <v>17.315299856815031</v>
      </c>
      <c r="YL18" s="76">
        <v>15.817458630382266</v>
      </c>
      <c r="YM18" s="76">
        <v>13.881337954155375</v>
      </c>
      <c r="YN18" s="76">
        <v>18.170964712744865</v>
      </c>
      <c r="YO18" s="76">
        <v>13.723638896500843</v>
      </c>
      <c r="YP18" s="76">
        <v>11.745084331531132</v>
      </c>
      <c r="YQ18" s="76">
        <v>12.017149187440463</v>
      </c>
      <c r="YR18" s="76">
        <v>11.859096117639099</v>
      </c>
      <c r="YS18" s="76">
        <v>12.213364974134324</v>
      </c>
      <c r="YT18" s="76">
        <v>13.820369205326916</v>
      </c>
      <c r="YU18" s="76">
        <v>15.723886839716769</v>
      </c>
      <c r="YV18" s="76">
        <v>12.349417718910553</v>
      </c>
      <c r="YW18" s="76">
        <v>16.41207648798564</v>
      </c>
      <c r="YX18" s="718"/>
      <c r="YY18" s="76">
        <v>14.977876151348077</v>
      </c>
      <c r="YZ18" s="76">
        <v>11.734784825910436</v>
      </c>
      <c r="ZA18" s="76">
        <v>17.075147725723181</v>
      </c>
      <c r="ZB18" s="76">
        <v>15.60368917632859</v>
      </c>
      <c r="ZC18" s="76">
        <v>13.741810051789436</v>
      </c>
      <c r="ZD18" s="76">
        <v>17.901708161069774</v>
      </c>
      <c r="ZE18" s="76">
        <v>13.576080549817053</v>
      </c>
      <c r="ZF18" s="76">
        <v>11.658863269193249</v>
      </c>
      <c r="ZG18" s="76">
        <v>11.924631003952271</v>
      </c>
      <c r="ZH18" s="76">
        <v>11.770260413793061</v>
      </c>
      <c r="ZI18" s="76">
        <v>12.11618951334767</v>
      </c>
      <c r="ZJ18" s="76">
        <v>13.682454611917175</v>
      </c>
      <c r="ZK18" s="76">
        <v>15.534168651974369</v>
      </c>
      <c r="ZL18" s="76">
        <v>12.249203804425791</v>
      </c>
      <c r="ZM18" s="76">
        <v>16.203088554041226</v>
      </c>
      <c r="ZN18" s="718"/>
      <c r="ZO18" s="76">
        <v>17.83457952058831</v>
      </c>
      <c r="ZP18" s="76">
        <v>13.927055642727142</v>
      </c>
      <c r="ZQ18" s="76">
        <v>20.338908384446643</v>
      </c>
      <c r="ZR18" s="76">
        <v>18.582462927056454</v>
      </c>
      <c r="ZS18" s="76">
        <v>16.333179042946373</v>
      </c>
      <c r="ZT18" s="76">
        <v>21.334924497218331</v>
      </c>
      <c r="ZU18" s="76">
        <v>16.14256867381954</v>
      </c>
      <c r="ZV18" s="76">
        <v>13.8363447415562</v>
      </c>
      <c r="ZW18" s="76">
        <v>14.154590403354536</v>
      </c>
      <c r="ZX18" s="76">
        <v>13.969721851930908</v>
      </c>
      <c r="ZY18" s="76">
        <v>14.384051362727526</v>
      </c>
      <c r="ZZ18" s="76">
        <v>16.261967658800163</v>
      </c>
      <c r="AAA18" s="76">
        <v>18.484518412945466</v>
      </c>
      <c r="AAB18" s="76">
        <v>14.543256115380341</v>
      </c>
      <c r="AAC18" s="76">
        <v>19.287765459234731</v>
      </c>
      <c r="AAD18" s="718"/>
      <c r="AAE18" s="76">
        <v>8.2862712982711226</v>
      </c>
      <c r="AAF18" s="76">
        <v>7.9123335566677557</v>
      </c>
      <c r="AAG18" s="76">
        <v>9.0024294327946528</v>
      </c>
      <c r="AAH18" s="76">
        <v>8.6201813902131903</v>
      </c>
      <c r="AAI18" s="76">
        <v>8.8939864562327209</v>
      </c>
      <c r="AAJ18" s="76">
        <v>8.5251976482668663</v>
      </c>
      <c r="AAK18" s="76">
        <v>8.222998689500729</v>
      </c>
      <c r="AAL18" s="76">
        <v>7.8526569836275062</v>
      </c>
      <c r="AAM18" s="76">
        <v>7.9252773133234378</v>
      </c>
      <c r="AAN18" s="76">
        <v>7.9238830899438675</v>
      </c>
      <c r="AAO18" s="76">
        <v>6.4943551927280687</v>
      </c>
      <c r="AAP18" s="76">
        <v>8.7889269890954029</v>
      </c>
      <c r="AAQ18" s="76">
        <v>8.6055339404014504</v>
      </c>
      <c r="AAR18" s="76">
        <v>6.8041704254887705</v>
      </c>
      <c r="AAS18" s="76">
        <v>9.7400227207937071</v>
      </c>
      <c r="AAT18" s="718"/>
    </row>
    <row r="19" spans="1:722" ht="14.5" customHeight="1" x14ac:dyDescent="0.2">
      <c r="A19" s="23">
        <v>2036</v>
      </c>
      <c r="B19" s="65">
        <v>3.8993321597642407</v>
      </c>
      <c r="C19" s="65">
        <v>5.959634449318103</v>
      </c>
      <c r="D19" s="65">
        <v>4.2817114547097432</v>
      </c>
      <c r="E19" s="65">
        <v>4.5452571511788609</v>
      </c>
      <c r="F19" s="65">
        <v>7.9867600430147219</v>
      </c>
      <c r="G19" s="65">
        <v>2.9259936346027366</v>
      </c>
      <c r="H19" s="65">
        <v>12.851430702502835</v>
      </c>
      <c r="I19" s="65">
        <v>3.6953684890050624</v>
      </c>
      <c r="J19" s="65">
        <v>2.9050545080254477</v>
      </c>
      <c r="K19" s="65">
        <v>5.8048818292290472</v>
      </c>
      <c r="L19" s="65">
        <v>5.2539885016111825</v>
      </c>
      <c r="M19" s="65">
        <v>3.7356913787163486</v>
      </c>
      <c r="N19" s="65">
        <v>6.5438740152127046</v>
      </c>
      <c r="O19" s="65">
        <v>3.9971902658366782</v>
      </c>
      <c r="P19" s="65">
        <v>4.1260419912174822</v>
      </c>
      <c r="Q19" s="65">
        <v>4.6081888757907725</v>
      </c>
      <c r="R19" s="65">
        <v>4.2515542511453619</v>
      </c>
      <c r="S19" s="65">
        <v>3.0696919353408068</v>
      </c>
      <c r="T19" s="65">
        <v>4.484267983501165</v>
      </c>
      <c r="U19" s="65">
        <v>11.888050046915062</v>
      </c>
      <c r="V19" s="65">
        <v>2.018187782780696</v>
      </c>
      <c r="W19" s="65">
        <v>4.2523884190776053</v>
      </c>
      <c r="X19" s="65">
        <v>3.8513114011135956</v>
      </c>
      <c r="Y19" s="65">
        <v>3.9884679863383177</v>
      </c>
      <c r="Z19" s="65">
        <v>2.5436384016371334</v>
      </c>
      <c r="AA19" s="65">
        <v>0.87673034818334616</v>
      </c>
      <c r="AB19" s="65">
        <v>4.4844028995547198</v>
      </c>
      <c r="AC19" s="65">
        <v>3.5793905640375718</v>
      </c>
      <c r="AD19" s="65">
        <v>3.7528505419134253</v>
      </c>
      <c r="AE19" s="65">
        <v>1.0005809641974583</v>
      </c>
      <c r="AF19" s="744"/>
      <c r="AG19" s="65">
        <v>3.2346170806144183</v>
      </c>
      <c r="AH19" s="65">
        <v>5.6698418875997714</v>
      </c>
      <c r="AI19" s="65">
        <v>4.1863683313665137</v>
      </c>
      <c r="AJ19" s="65">
        <v>4.3242399521022632</v>
      </c>
      <c r="AK19" s="65">
        <v>7.4008973556083451</v>
      </c>
      <c r="AL19" s="65">
        <v>2.7605348954848488</v>
      </c>
      <c r="AM19" s="65">
        <v>12.226518376638612</v>
      </c>
      <c r="AN19" s="65">
        <v>3.515677887168819</v>
      </c>
      <c r="AO19" s="65">
        <v>2.7363352015756366</v>
      </c>
      <c r="AP19" s="65">
        <v>4.9069781120461746</v>
      </c>
      <c r="AQ19" s="65">
        <v>4.5737956025066824</v>
      </c>
      <c r="AR19" s="65">
        <v>3.7512247544825081</v>
      </c>
      <c r="AS19" s="65">
        <v>6.2256722814389995</v>
      </c>
      <c r="AT19" s="65">
        <v>3.8028233098323665</v>
      </c>
      <c r="AU19" s="65">
        <v>3.9254095046848336</v>
      </c>
      <c r="AV19" s="65">
        <v>4.3841115652520148</v>
      </c>
      <c r="AW19" s="65">
        <v>4.0448186185823864</v>
      </c>
      <c r="AX19" s="65">
        <v>2.9204254161954419</v>
      </c>
      <c r="AY19" s="65">
        <v>4.2662164373163165</v>
      </c>
      <c r="AZ19" s="65">
        <v>10.236907119959643</v>
      </c>
      <c r="BA19" s="65">
        <v>1.9200515946345293</v>
      </c>
      <c r="BB19" s="65">
        <v>4.0456122243519603</v>
      </c>
      <c r="BC19" s="65">
        <v>3.2680876507732162</v>
      </c>
      <c r="BD19" s="65">
        <v>3.7945251589850755</v>
      </c>
      <c r="BE19" s="65">
        <v>2.4199517066285345</v>
      </c>
      <c r="BF19" s="65">
        <v>0.82403289147652337</v>
      </c>
      <c r="BG19" s="65">
        <v>3.9430875201302671</v>
      </c>
      <c r="BH19" s="65">
        <v>3.4899940131065588</v>
      </c>
      <c r="BI19" s="65">
        <v>3.3566737951802583</v>
      </c>
      <c r="BJ19" s="65">
        <v>0.8869948379273539</v>
      </c>
      <c r="BK19" s="745"/>
      <c r="BL19" s="56">
        <v>5.703083858162139</v>
      </c>
      <c r="BM19" s="56">
        <v>8.4881481542185959</v>
      </c>
      <c r="BN19" s="56">
        <v>7.9324301720308448</v>
      </c>
      <c r="BO19" s="56">
        <v>16.096409102615493</v>
      </c>
      <c r="BP19" s="56">
        <v>16.92861366254705</v>
      </c>
      <c r="BQ19" s="56">
        <v>4.7346959003957503</v>
      </c>
      <c r="BR19" s="56">
        <v>25.07149397972632</v>
      </c>
      <c r="BS19" s="56">
        <v>6.8634545191712109</v>
      </c>
      <c r="BT19" s="56">
        <v>3.6976723120825254</v>
      </c>
      <c r="BU19" s="56">
        <v>8.5376150765743137</v>
      </c>
      <c r="BV19" s="56">
        <v>10.760131143061638</v>
      </c>
      <c r="BW19" s="56">
        <v>7.6648560047861203</v>
      </c>
      <c r="BX19" s="56">
        <v>13.232380410755058</v>
      </c>
      <c r="BY19" s="56">
        <v>6.690384757762379</v>
      </c>
      <c r="BZ19" s="56">
        <v>6.7345685989376793</v>
      </c>
      <c r="CA19" s="56">
        <v>7.904177766422956</v>
      </c>
      <c r="CB19" s="56">
        <v>6.2196664533357371</v>
      </c>
      <c r="CC19" s="56">
        <v>8.25799287906732</v>
      </c>
      <c r="CD19" s="56">
        <v>8.0393431493769203</v>
      </c>
      <c r="CE19" s="56">
        <v>20.437444069216696</v>
      </c>
      <c r="CF19" s="56">
        <v>4.3556551896728353</v>
      </c>
      <c r="CG19" s="56">
        <v>8.5474554318015272</v>
      </c>
      <c r="CH19" s="56">
        <v>6.3015899980510515</v>
      </c>
      <c r="CI19" s="56">
        <v>6.60483502449146</v>
      </c>
      <c r="CJ19" s="56">
        <v>3.8350852746108375</v>
      </c>
      <c r="CK19" s="56">
        <v>2.302470909090947</v>
      </c>
      <c r="CL19" s="56">
        <v>7.8453854796617124</v>
      </c>
      <c r="CM19" s="56">
        <v>7.8823649890814966</v>
      </c>
      <c r="CN19" s="56">
        <v>3.8837511403937541</v>
      </c>
      <c r="CO19" s="56">
        <v>1.4800224757253919</v>
      </c>
      <c r="CP19" s="749"/>
      <c r="CQ19" s="66">
        <v>7.1944583603664167</v>
      </c>
      <c r="CR19" s="66">
        <v>10.535640776537928</v>
      </c>
      <c r="CS19" s="66">
        <v>9.944055171494389</v>
      </c>
      <c r="CT19" s="66">
        <v>22.689339632378399</v>
      </c>
      <c r="CU19" s="66">
        <v>18.334408784476597</v>
      </c>
      <c r="CV19" s="66">
        <v>6.7751454209839164</v>
      </c>
      <c r="CW19" s="66">
        <v>31.014393942501737</v>
      </c>
      <c r="CX19" s="66">
        <v>8.6389820813796643</v>
      </c>
      <c r="CY19" s="66">
        <v>6.249940357672136</v>
      </c>
      <c r="CZ19" s="66">
        <v>11.28265236451435</v>
      </c>
      <c r="DA19" s="66">
        <v>11.307996895289291</v>
      </c>
      <c r="DB19" s="66">
        <v>9.4848200514475671</v>
      </c>
      <c r="DC19" s="66">
        <v>14.256638932855413</v>
      </c>
      <c r="DD19" s="66">
        <v>8.4444587876325841</v>
      </c>
      <c r="DE19" s="66">
        <v>8.3157721257368653</v>
      </c>
      <c r="DF19" s="66">
        <v>9.7642999370262764</v>
      </c>
      <c r="DG19" s="66">
        <v>8.0139854951129923</v>
      </c>
      <c r="DH19" s="66">
        <v>10.767200513769502</v>
      </c>
      <c r="DI19" s="66">
        <v>11.602694516269516</v>
      </c>
      <c r="DJ19" s="66">
        <v>25.427704186546872</v>
      </c>
      <c r="DK19" s="66">
        <v>5.4097216044480261</v>
      </c>
      <c r="DL19" s="66">
        <v>10.563714049254116</v>
      </c>
      <c r="DM19" s="66">
        <v>7.7118597266209914</v>
      </c>
      <c r="DN19" s="66">
        <v>8.1047610511260437</v>
      </c>
      <c r="DO19" s="66">
        <v>4.5112082894447099</v>
      </c>
      <c r="DP19" s="66">
        <v>2.7753662794489555</v>
      </c>
      <c r="DQ19" s="66">
        <v>9.3579088506256625</v>
      </c>
      <c r="DR19" s="66">
        <v>9.6609920688598034</v>
      </c>
      <c r="DS19" s="66">
        <v>4.3090399949409139</v>
      </c>
      <c r="DT19" s="66">
        <v>2.3582499346351873</v>
      </c>
      <c r="DU19" s="750"/>
      <c r="DV19" s="56">
        <v>6.0075104962717205</v>
      </c>
      <c r="DW19" s="56">
        <v>8.8463873151568624</v>
      </c>
      <c r="DX19" s="56">
        <v>9.8532535598230666</v>
      </c>
      <c r="DY19" s="56">
        <v>19.914373650597</v>
      </c>
      <c r="DZ19" s="56">
        <v>13.797016420852751</v>
      </c>
      <c r="EA19" s="56">
        <v>6.1487551620537522</v>
      </c>
      <c r="EB19" s="56">
        <v>28.620889942787006</v>
      </c>
      <c r="EC19" s="56">
        <v>8.2519791243099228</v>
      </c>
      <c r="ED19" s="56">
        <v>3.346816451306577</v>
      </c>
      <c r="EE19" s="56">
        <v>11.523236390782326</v>
      </c>
      <c r="EF19" s="56">
        <v>12.148904538236746</v>
      </c>
      <c r="EG19" s="56">
        <v>8.6303386492623151</v>
      </c>
      <c r="EH19" s="56">
        <v>14.764831550630193</v>
      </c>
      <c r="EI19" s="56">
        <v>7.7005005482401518</v>
      </c>
      <c r="EJ19" s="56">
        <v>7.4433636826375302</v>
      </c>
      <c r="EK19" s="56">
        <v>8.7976535411195442</v>
      </c>
      <c r="EL19" s="56">
        <v>6.491390477197541</v>
      </c>
      <c r="EM19" s="56">
        <v>11.681718727819927</v>
      </c>
      <c r="EN19" s="56">
        <v>10.913554355981564</v>
      </c>
      <c r="EO19" s="56">
        <v>24.322159405588803</v>
      </c>
      <c r="EP19" s="56">
        <v>4.8834358890131684</v>
      </c>
      <c r="EQ19" s="56">
        <v>9.5485949521391031</v>
      </c>
      <c r="ER19" s="56">
        <v>6.4536054214488585</v>
      </c>
      <c r="ES19" s="56">
        <v>6.9404119839837985</v>
      </c>
      <c r="ET19" s="56">
        <v>4.0943053779977632</v>
      </c>
      <c r="EU19" s="56">
        <v>1.8412122245435738</v>
      </c>
      <c r="EV19" s="56">
        <v>7.9472053898762898</v>
      </c>
      <c r="EW19" s="56">
        <v>8.231966240549113</v>
      </c>
      <c r="EX19" s="56">
        <v>3.4804765919089347</v>
      </c>
      <c r="EY19" s="56">
        <v>1.1293695449377203</v>
      </c>
      <c r="EZ19" s="725"/>
      <c r="FA19" s="56">
        <v>4.9065344869542136</v>
      </c>
      <c r="FB19" s="56">
        <v>7.1834288392105661</v>
      </c>
      <c r="FC19" s="56">
        <v>7.6774970861775529</v>
      </c>
      <c r="FD19" s="56">
        <v>13.695344178602781</v>
      </c>
      <c r="FE19" s="56">
        <v>11.629825728120212</v>
      </c>
      <c r="FF19" s="56">
        <v>4.3212946790124365</v>
      </c>
      <c r="FG19" s="56">
        <v>23.481480303036278</v>
      </c>
      <c r="FH19" s="56">
        <v>5.7166641329199432</v>
      </c>
      <c r="FI19" s="56">
        <v>2.7983373672328877</v>
      </c>
      <c r="FJ19" s="56">
        <v>7.4638179005291505</v>
      </c>
      <c r="FK19" s="56">
        <v>7.0196198614030054</v>
      </c>
      <c r="FL19" s="56">
        <v>7.1145828749702957</v>
      </c>
      <c r="FM19" s="56">
        <v>11.535547168649529</v>
      </c>
      <c r="FN19" s="56">
        <v>6.0707421736904958</v>
      </c>
      <c r="FO19" s="56">
        <v>6.2016670500497764</v>
      </c>
      <c r="FP19" s="56">
        <v>7.3047758781715517</v>
      </c>
      <c r="FQ19" s="56">
        <v>5.6628297242709023</v>
      </c>
      <c r="FR19" s="56">
        <v>7.1703946722806622</v>
      </c>
      <c r="FS19" s="56">
        <v>7.864081448135936</v>
      </c>
      <c r="FT19" s="56">
        <v>19.470220461665775</v>
      </c>
      <c r="FU19" s="56">
        <v>3.8976422003699658</v>
      </c>
      <c r="FV19" s="56">
        <v>7.9113262395748878</v>
      </c>
      <c r="FW19" s="56">
        <v>5.6263543032971528</v>
      </c>
      <c r="FX19" s="56">
        <v>5.9604640387894188</v>
      </c>
      <c r="FY19" s="56">
        <v>3.6971561260856785</v>
      </c>
      <c r="FZ19" s="56">
        <v>0.90435756400729539</v>
      </c>
      <c r="GA19" s="56">
        <v>6.0044695354028761</v>
      </c>
      <c r="GB19" s="56">
        <v>7.1011316500039996</v>
      </c>
      <c r="GC19" s="56">
        <v>3.006215305240886</v>
      </c>
      <c r="GD19" s="56">
        <v>1.2495506921210975</v>
      </c>
      <c r="GE19" s="746"/>
      <c r="GF19" s="67">
        <v>6.0801424796926087</v>
      </c>
      <c r="GG19" s="67">
        <v>8.9233625918341879</v>
      </c>
      <c r="GH19" s="67">
        <v>9.3542210156762291</v>
      </c>
      <c r="GI19" s="67">
        <v>17.698059163112394</v>
      </c>
      <c r="GJ19" s="67">
        <v>16.508803755853023</v>
      </c>
      <c r="GK19" s="67">
        <v>5.2913574122443974</v>
      </c>
      <c r="GL19" s="67">
        <v>23.935653275288779</v>
      </c>
      <c r="GM19" s="67">
        <v>4.3125654970501586</v>
      </c>
      <c r="GN19" s="67">
        <v>3.5974087618242292</v>
      </c>
      <c r="GO19" s="67">
        <v>9.543759345224025</v>
      </c>
      <c r="GP19" s="67">
        <v>12.800864913689498</v>
      </c>
      <c r="GQ19" s="67">
        <v>8.556584515700127</v>
      </c>
      <c r="GR19" s="67">
        <v>14.5705734858995</v>
      </c>
      <c r="GS19" s="67">
        <v>9.9285033984159377</v>
      </c>
      <c r="GT19" s="67">
        <v>7.4422420838548184</v>
      </c>
      <c r="GU19" s="67">
        <v>8.7689383886247096</v>
      </c>
      <c r="GV19" s="67">
        <v>6.634431442340702</v>
      </c>
      <c r="GW19" s="67">
        <v>13.151928354923493</v>
      </c>
      <c r="GX19" s="67">
        <v>13.787854724144065</v>
      </c>
      <c r="GY19" s="67">
        <v>23.533381625720182</v>
      </c>
      <c r="GZ19" s="67">
        <v>5.1131323508922204</v>
      </c>
      <c r="HA19" s="67">
        <v>9.5015351486142059</v>
      </c>
      <c r="HB19" s="67">
        <v>6.6866629589871698</v>
      </c>
      <c r="HC19" s="67">
        <v>7.1043891886370432</v>
      </c>
      <c r="HD19" s="67">
        <v>4.9003932429070236</v>
      </c>
      <c r="HE19" s="67">
        <v>1.7365411761912077</v>
      </c>
      <c r="HF19" s="67">
        <v>9.1370558968162712</v>
      </c>
      <c r="HG19" s="67">
        <v>8.451862173756389</v>
      </c>
      <c r="HH19" s="67">
        <v>4.3445268067697871</v>
      </c>
      <c r="HI19" s="67">
        <v>1.5257953243773481</v>
      </c>
      <c r="HJ19" s="747"/>
      <c r="HK19" s="67">
        <v>4.0247616263813857</v>
      </c>
      <c r="HL19" s="67">
        <v>5.0630702001435504</v>
      </c>
      <c r="HM19" s="67">
        <v>5.9027071331617531</v>
      </c>
      <c r="HN19" s="67">
        <v>18.142781454713504</v>
      </c>
      <c r="HO19" s="67">
        <v>7.4181263581006824</v>
      </c>
      <c r="HP19" s="67">
        <v>5.2855103947833415</v>
      </c>
      <c r="HQ19" s="67">
        <v>22.382653441628452</v>
      </c>
      <c r="HR19" s="67">
        <v>6.1307219262733685</v>
      </c>
      <c r="HS19" s="67">
        <v>3.1064653766074586</v>
      </c>
      <c r="HT19" s="67">
        <v>5.4957087404314793</v>
      </c>
      <c r="HU19" s="67">
        <v>5.537355939549264</v>
      </c>
      <c r="HV19" s="67">
        <v>6.7426993525181267</v>
      </c>
      <c r="HW19" s="67">
        <v>11.432342043355545</v>
      </c>
      <c r="HX19" s="67">
        <v>4.4425761970823787</v>
      </c>
      <c r="HY19" s="67">
        <v>4.9948727343300598</v>
      </c>
      <c r="HZ19" s="67">
        <v>6.178505876370405</v>
      </c>
      <c r="IA19" s="67">
        <v>4.1130399337767347</v>
      </c>
      <c r="IB19" s="67">
        <v>7.4993892859551883</v>
      </c>
      <c r="IC19" s="67">
        <v>6.2519050202200788</v>
      </c>
      <c r="ID19" s="67">
        <v>16.369030485286494</v>
      </c>
      <c r="IE19" s="67">
        <v>3.2067103282933744</v>
      </c>
      <c r="IF19" s="67">
        <v>7.6069197171100917</v>
      </c>
      <c r="IG19" s="67">
        <v>5.2299609900938675</v>
      </c>
      <c r="IH19" s="67">
        <v>5.0745016695202754</v>
      </c>
      <c r="II19" s="67">
        <v>2.0449901154455956</v>
      </c>
      <c r="IJ19" s="67">
        <v>2.1443027963684567</v>
      </c>
      <c r="IK19" s="67">
        <v>3.9604980271279975</v>
      </c>
      <c r="IL19" s="67">
        <v>7.7438028832913615</v>
      </c>
      <c r="IM19" s="67">
        <v>2.3827828345154183</v>
      </c>
      <c r="IN19" s="67">
        <v>1.0768480020912146</v>
      </c>
      <c r="IO19" s="743"/>
      <c r="IP19" s="67">
        <v>1.6462722784383936</v>
      </c>
      <c r="IQ19" s="67">
        <v>2.4082155477611793</v>
      </c>
      <c r="IR19" s="67">
        <v>2.1891827226654694</v>
      </c>
      <c r="IS19" s="67">
        <v>4.5995004027395527</v>
      </c>
      <c r="IT19" s="67">
        <v>3.3282903792151637</v>
      </c>
      <c r="IU19" s="67">
        <v>2.0125596606822378</v>
      </c>
      <c r="IV19" s="67">
        <v>7.3805421528780197</v>
      </c>
      <c r="IW19" s="67">
        <v>2.1674351886801189</v>
      </c>
      <c r="IX19" s="67">
        <v>1.2477468696780978</v>
      </c>
      <c r="IY19" s="67">
        <v>2.4330903719253798</v>
      </c>
      <c r="IZ19" s="67">
        <v>2.3041366767361549</v>
      </c>
      <c r="JA19" s="67">
        <v>2.2733376757129964</v>
      </c>
      <c r="JB19" s="67">
        <v>3.7761938166290459</v>
      </c>
      <c r="JC19" s="67">
        <v>1.7930327913241952</v>
      </c>
      <c r="JD19" s="67">
        <v>2.0217535473114432</v>
      </c>
      <c r="JE19" s="67">
        <v>2.3628913615736389</v>
      </c>
      <c r="JF19" s="67">
        <v>1.826044677688744</v>
      </c>
      <c r="JG19" s="67">
        <v>2.215613825523608</v>
      </c>
      <c r="JH19" s="67">
        <v>2.4886915379898582</v>
      </c>
      <c r="JI19" s="67">
        <v>5.8228989829806048</v>
      </c>
      <c r="JJ19" s="67">
        <v>1.1297806856782566</v>
      </c>
      <c r="JK19" s="67">
        <v>2.5490203625235899</v>
      </c>
      <c r="JL19" s="67">
        <v>1.9820281722385629</v>
      </c>
      <c r="JM19" s="67">
        <v>2.0467498854404491</v>
      </c>
      <c r="JN19" s="67">
        <v>0.95427225910124402</v>
      </c>
      <c r="JO19" s="67">
        <v>0.82817580374677924</v>
      </c>
      <c r="JP19" s="67">
        <v>2.2200681003469693</v>
      </c>
      <c r="JQ19" s="67">
        <v>2.4526177449323683</v>
      </c>
      <c r="JR19" s="67">
        <v>1.1537871610966617</v>
      </c>
      <c r="JS19" s="67">
        <v>0.68007477239129022</v>
      </c>
      <c r="JT19" s="724"/>
      <c r="JU19" s="56">
        <v>7.641291529107046</v>
      </c>
      <c r="JV19" s="56">
        <v>11.242542486156102</v>
      </c>
      <c r="JW19" s="56">
        <v>9.2160859472845633</v>
      </c>
      <c r="JX19" s="56">
        <v>14.322012956541332</v>
      </c>
      <c r="JY19" s="56">
        <v>14.188272629439213</v>
      </c>
      <c r="JZ19" s="56">
        <v>6.1245232564006438</v>
      </c>
      <c r="KA19" s="56">
        <v>31.992220492468761</v>
      </c>
      <c r="KB19" s="56">
        <v>8.9775055640181129</v>
      </c>
      <c r="KC19" s="56">
        <v>6.2469073442125609</v>
      </c>
      <c r="KD19" s="56">
        <v>9.7753311909643053</v>
      </c>
      <c r="KE19" s="56">
        <v>7.7494243830343841</v>
      </c>
      <c r="KF19" s="56">
        <v>9.9433754847578495</v>
      </c>
      <c r="KG19" s="56">
        <v>16.105576202102124</v>
      </c>
      <c r="KH19" s="56">
        <v>11.762970226991429</v>
      </c>
      <c r="KI19" s="56">
        <v>8.9009688595200807</v>
      </c>
      <c r="KJ19" s="56">
        <v>10.370020423549585</v>
      </c>
      <c r="KK19" s="56">
        <v>8.6570931964430855</v>
      </c>
      <c r="KL19" s="56">
        <v>8.7860652553666938</v>
      </c>
      <c r="KM19" s="56">
        <v>9.6509445342139824</v>
      </c>
      <c r="KN19" s="56">
        <v>24.932702484095241</v>
      </c>
      <c r="KO19" s="56">
        <v>5.3224065121824591</v>
      </c>
      <c r="KP19" s="56">
        <v>11.173111412354023</v>
      </c>
      <c r="KQ19" s="56">
        <v>8.9267685115022513</v>
      </c>
      <c r="KR19" s="56">
        <v>9.1476886531701709</v>
      </c>
      <c r="KS19" s="56">
        <v>5.7295256140948085</v>
      </c>
      <c r="KT19" s="56">
        <v>2.9799484451326661</v>
      </c>
      <c r="KU19" s="56">
        <v>12.003929953705931</v>
      </c>
      <c r="KV19" s="56">
        <v>10.971265402243819</v>
      </c>
      <c r="KW19" s="56">
        <v>6.6074233625181682</v>
      </c>
      <c r="KX19" s="56">
        <v>2.3351139120189619</v>
      </c>
      <c r="KY19" s="725"/>
      <c r="KZ19" s="56">
        <v>7.7645583578609099</v>
      </c>
      <c r="LA19" s="56">
        <v>11.160138090453277</v>
      </c>
      <c r="LB19" s="56">
        <v>7.9102804970390714</v>
      </c>
      <c r="LC19" s="56">
        <v>11.300194736410846</v>
      </c>
      <c r="LD19" s="56">
        <v>12.659012409187929</v>
      </c>
      <c r="LE19" s="56">
        <v>6.5127051637770235</v>
      </c>
      <c r="LF19" s="56">
        <v>29.415443469519371</v>
      </c>
      <c r="LG19" s="56">
        <v>10.78990488810409</v>
      </c>
      <c r="LH19" s="56">
        <v>8.1764794061205048</v>
      </c>
      <c r="LI19" s="56">
        <v>9.6190507646936094</v>
      </c>
      <c r="LJ19" s="56">
        <v>6.3189245074011584</v>
      </c>
      <c r="LK19" s="56">
        <v>9.210639509721652</v>
      </c>
      <c r="LL19" s="56">
        <v>15.879513066437406</v>
      </c>
      <c r="LM19" s="56">
        <v>6.9926287300133261</v>
      </c>
      <c r="LN19" s="56">
        <v>8.3387998411377158</v>
      </c>
      <c r="LO19" s="56">
        <v>9.6770922557361025</v>
      </c>
      <c r="LP19" s="56">
        <v>8.9200119700270317</v>
      </c>
      <c r="LQ19" s="56">
        <v>7.6211567454882774</v>
      </c>
      <c r="LR19" s="56">
        <v>8.9178850851517346</v>
      </c>
      <c r="LS19" s="56">
        <v>22.236798955572368</v>
      </c>
      <c r="LT19" s="56">
        <v>4.8532968720825549</v>
      </c>
      <c r="LU19" s="56">
        <v>10.403115869653341</v>
      </c>
      <c r="LV19" s="56">
        <v>8.7029644660447012</v>
      </c>
      <c r="LW19" s="56">
        <v>8.8106197128387063</v>
      </c>
      <c r="LX19" s="56">
        <v>5.5178896690689108</v>
      </c>
      <c r="LY19" s="56">
        <v>3.4461002387544655</v>
      </c>
      <c r="LZ19" s="56">
        <v>7.7891593174113138</v>
      </c>
      <c r="MA19" s="56">
        <v>10.60275786327861</v>
      </c>
      <c r="MB19" s="56">
        <v>5.0025501333477829</v>
      </c>
      <c r="MC19" s="56">
        <v>2.643598142636292</v>
      </c>
      <c r="MD19" s="727"/>
      <c r="ME19" s="68">
        <v>9.026788766200756</v>
      </c>
      <c r="MF19" s="68">
        <v>1.2042640405970355</v>
      </c>
      <c r="MG19" s="68">
        <v>2.864401363555197</v>
      </c>
      <c r="MH19" s="68">
        <v>4.1216177520260961</v>
      </c>
      <c r="MI19" s="68">
        <v>12.990536450637112</v>
      </c>
      <c r="MJ19" s="68">
        <v>2.8064269104215329</v>
      </c>
      <c r="MK19" s="68">
        <v>8.548925679542144</v>
      </c>
      <c r="ML19" s="68">
        <v>4.8155057968149979</v>
      </c>
      <c r="MM19" s="68">
        <v>1.7620746690855069</v>
      </c>
      <c r="MN19" s="68">
        <v>2.6733311647846172</v>
      </c>
      <c r="MO19" s="68">
        <v>4.0640891571805362</v>
      </c>
      <c r="MP19" s="68">
        <v>4.5172442018961236</v>
      </c>
      <c r="MQ19" s="68">
        <v>5.8755379919920339</v>
      </c>
      <c r="MR19" s="68">
        <v>8.2593993604418348</v>
      </c>
      <c r="MS19" s="729"/>
      <c r="MT19" s="69">
        <v>18.240210361215798</v>
      </c>
      <c r="MU19" s="69">
        <v>4.0663321008972275</v>
      </c>
      <c r="MV19" s="69">
        <v>5.4025425369216338</v>
      </c>
      <c r="MW19" s="69">
        <v>8.8628960991240842</v>
      </c>
      <c r="MX19" s="69">
        <v>19.778223532673891</v>
      </c>
      <c r="MY19" s="69">
        <v>7.1263694784613314</v>
      </c>
      <c r="MZ19" s="69">
        <v>13.103915907897898</v>
      </c>
      <c r="NA19" s="69">
        <v>13.278953827104655</v>
      </c>
      <c r="NB19" s="69">
        <v>8.5557155279850612</v>
      </c>
      <c r="NC19" s="69">
        <v>5.053909638244015</v>
      </c>
      <c r="ND19" s="69">
        <v>9.300294141179144</v>
      </c>
      <c r="NE19" s="69">
        <v>12.929519185881295</v>
      </c>
      <c r="NF19" s="69">
        <v>8.09392710722671</v>
      </c>
      <c r="NG19" s="69">
        <v>7.5944527872703294</v>
      </c>
      <c r="NH19" s="731"/>
      <c r="NI19" s="70">
        <v>27.784552255060444</v>
      </c>
      <c r="NJ19" s="70">
        <v>6.0889913397163351</v>
      </c>
      <c r="NK19" s="70">
        <v>8.1378990992739535</v>
      </c>
      <c r="NL19" s="70">
        <v>13.434730984598756</v>
      </c>
      <c r="NM19" s="70">
        <v>30.150675491852006</v>
      </c>
      <c r="NN19" s="70">
        <v>10.76530957922026</v>
      </c>
      <c r="NO19" s="70">
        <v>15.12314612746456</v>
      </c>
      <c r="NP19" s="70">
        <v>20.196345595503331</v>
      </c>
      <c r="NQ19" s="70">
        <v>12.953770679627215</v>
      </c>
      <c r="NR19" s="70">
        <v>9.1916688068358301</v>
      </c>
      <c r="NS19" s="70">
        <v>14.110361461332145</v>
      </c>
      <c r="NT19" s="70">
        <v>19.666427596935506</v>
      </c>
      <c r="NU19" s="70">
        <v>12.273780232289708</v>
      </c>
      <c r="NV19" s="70">
        <v>12.077293804017627</v>
      </c>
      <c r="NW19" s="733"/>
      <c r="NX19" s="71">
        <v>28.043685520040096</v>
      </c>
      <c r="NY19" s="71">
        <v>5.0951692772480639</v>
      </c>
      <c r="NZ19" s="71">
        <v>7.0475788104141612</v>
      </c>
      <c r="OA19" s="71">
        <v>13.131545406413599</v>
      </c>
      <c r="OB19" s="71">
        <v>36.379071548419468</v>
      </c>
      <c r="OC19" s="71">
        <v>8.9785292127148431</v>
      </c>
      <c r="OD19" s="71">
        <v>17.973069267627526</v>
      </c>
      <c r="OE19" s="71">
        <v>16.801477067809248</v>
      </c>
      <c r="OF19" s="71">
        <v>10.794612803614882</v>
      </c>
      <c r="OG19" s="71">
        <v>8.2545989351661753</v>
      </c>
      <c r="OH19" s="71">
        <v>11.770746687128632</v>
      </c>
      <c r="OI19" s="71">
        <v>19.539370403303153</v>
      </c>
      <c r="OJ19" s="71">
        <v>10.221980238905923</v>
      </c>
      <c r="OK19" s="71">
        <v>12.781945561901857</v>
      </c>
      <c r="OL19" s="719"/>
      <c r="OM19" s="72">
        <v>12.70862296689088</v>
      </c>
      <c r="ON19" s="72">
        <v>2.7524520070928729</v>
      </c>
      <c r="OO19" s="72">
        <v>3.9720800420811364</v>
      </c>
      <c r="OP19" s="72">
        <v>6.7124749982560248</v>
      </c>
      <c r="OQ19" s="72">
        <v>12.875422502442341</v>
      </c>
      <c r="OR19" s="72">
        <v>4.733501621618073</v>
      </c>
      <c r="OS19" s="72">
        <v>9.8863324346859667</v>
      </c>
      <c r="OT19" s="72">
        <v>8.6891227538490572</v>
      </c>
      <c r="OU19" s="72">
        <v>5.6548751882781065</v>
      </c>
      <c r="OV19" s="72">
        <v>3.5888626363955192</v>
      </c>
      <c r="OW19" s="72">
        <v>6.1189565112646083</v>
      </c>
      <c r="OX19" s="72">
        <v>8.4589862245453595</v>
      </c>
      <c r="OY19" s="72">
        <v>6.1276455926997091</v>
      </c>
      <c r="OZ19" s="72">
        <v>7.4071389836679566</v>
      </c>
      <c r="PA19" s="736"/>
      <c r="PB19" s="73">
        <v>24.47002316505807</v>
      </c>
      <c r="PC19" s="73">
        <v>4.9409211575016068</v>
      </c>
      <c r="PD19" s="73">
        <v>4.9039535561975587</v>
      </c>
      <c r="PE19" s="73">
        <v>13.687875978444811</v>
      </c>
      <c r="PF19" s="73">
        <v>41.276616652021424</v>
      </c>
      <c r="PG19" s="73">
        <v>8.7041121520842708</v>
      </c>
      <c r="PH19" s="73">
        <v>18.338388021675584</v>
      </c>
      <c r="PI19" s="73">
        <v>16.284197343366657</v>
      </c>
      <c r="PJ19" s="73">
        <v>10.463884417849911</v>
      </c>
      <c r="PK19" s="73">
        <v>6.4283711872727709</v>
      </c>
      <c r="PL19" s="73">
        <v>11.9107980239277</v>
      </c>
      <c r="PM19" s="73">
        <v>24.075077823327007</v>
      </c>
      <c r="PN19" s="73">
        <v>10.1616467769497</v>
      </c>
      <c r="PO19" s="73">
        <v>11.194283208558009</v>
      </c>
      <c r="PP19" s="738"/>
      <c r="PQ19" s="70">
        <v>7.93614731109178</v>
      </c>
      <c r="PR19" s="70">
        <v>1.9819346583668063</v>
      </c>
      <c r="PS19" s="70">
        <v>3.2673866670698377</v>
      </c>
      <c r="PT19" s="70">
        <v>4.4831478999538481</v>
      </c>
      <c r="PU19" s="70">
        <v>10.174618862705699</v>
      </c>
      <c r="PV19" s="70">
        <v>3.567612585616712</v>
      </c>
      <c r="PW19" s="70">
        <v>6.7017591120250124</v>
      </c>
      <c r="PX19" s="70">
        <v>6.784546538732112</v>
      </c>
      <c r="PY19" s="70">
        <v>4.3124348980259057</v>
      </c>
      <c r="PZ19" s="70">
        <v>2.502571994701785</v>
      </c>
      <c r="QA19" s="70">
        <v>4.7170093185345747</v>
      </c>
      <c r="QB19" s="70">
        <v>5.736508124025022</v>
      </c>
      <c r="QC19" s="70">
        <v>4.0988630290335628</v>
      </c>
      <c r="QD19" s="70">
        <v>3.2465732111411501</v>
      </c>
      <c r="QE19" s="740"/>
      <c r="QF19" s="74">
        <v>27.090175498184575</v>
      </c>
      <c r="QG19" s="74">
        <v>7.9236062679526817</v>
      </c>
      <c r="QH19" s="74">
        <v>5.7962932615159399</v>
      </c>
      <c r="QI19" s="74">
        <v>13.123993821486911</v>
      </c>
      <c r="QJ19" s="74">
        <v>29.39792056030247</v>
      </c>
      <c r="QK19" s="74">
        <v>10.528406350598503</v>
      </c>
      <c r="QL19" s="74">
        <v>19.451757418292228</v>
      </c>
      <c r="QM19" s="74">
        <v>26.807178542694025</v>
      </c>
      <c r="QN19" s="74">
        <v>17.096331026498447</v>
      </c>
      <c r="QO19" s="74">
        <v>7.4486671641005202</v>
      </c>
      <c r="QP19" s="74">
        <v>18.671520041521401</v>
      </c>
      <c r="QQ19" s="74">
        <v>19.189619743189084</v>
      </c>
      <c r="QR19" s="74">
        <v>11.988369854043912</v>
      </c>
      <c r="QS19" s="74">
        <v>11.598914147220915</v>
      </c>
      <c r="QT19" s="742"/>
      <c r="QU19" s="69">
        <v>33.368511424077127</v>
      </c>
      <c r="QV19" s="69">
        <v>7.1530937467755091</v>
      </c>
      <c r="QW19" s="69">
        <v>4.9370131611942174</v>
      </c>
      <c r="QX19" s="69">
        <v>16.046255618096474</v>
      </c>
      <c r="QY19" s="69">
        <v>36.282833025461919</v>
      </c>
      <c r="QZ19" s="69">
        <v>12.798711126183566</v>
      </c>
      <c r="RA19" s="69">
        <v>18.749753445059703</v>
      </c>
      <c r="RB19" s="69">
        <v>24.230039828213972</v>
      </c>
      <c r="RC19" s="69">
        <v>15.447357771693493</v>
      </c>
      <c r="RD19" s="69">
        <v>8.9999012889106336</v>
      </c>
      <c r="RE19" s="69">
        <v>16.873327808841502</v>
      </c>
      <c r="RF19" s="69">
        <v>23.596744564030413</v>
      </c>
      <c r="RG19" s="69">
        <v>14.667102988715325</v>
      </c>
      <c r="RH19" s="69">
        <v>13.736969633737523</v>
      </c>
      <c r="RI19" s="723"/>
      <c r="RJ19" s="75">
        <v>28.578047492801666</v>
      </c>
      <c r="RK19" s="75">
        <v>6.0185311727241464</v>
      </c>
      <c r="RL19" s="75">
        <v>7.3554268818524156</v>
      </c>
      <c r="RM19" s="75">
        <v>14.855978267304558</v>
      </c>
      <c r="RN19" s="75">
        <v>34.159407749650619</v>
      </c>
      <c r="RO19" s="75">
        <v>11.317159822256405</v>
      </c>
      <c r="RP19" s="75">
        <v>16.265309955599012</v>
      </c>
      <c r="RQ19" s="75">
        <v>20.716546260353631</v>
      </c>
      <c r="RR19" s="75">
        <v>15.709271781368267</v>
      </c>
      <c r="RS19" s="75">
        <v>7.2779300623148639</v>
      </c>
      <c r="RT19" s="75">
        <v>14.852679865936155</v>
      </c>
      <c r="RU19" s="75">
        <v>22.325330942311172</v>
      </c>
      <c r="RV19" s="75">
        <v>13.177791997724537</v>
      </c>
      <c r="RW19" s="75">
        <v>11.742918436295398</v>
      </c>
      <c r="RX19" s="719"/>
      <c r="RY19" s="76">
        <v>18.3389299685815</v>
      </c>
      <c r="RZ19" s="76">
        <v>19.142403165852965</v>
      </c>
      <c r="SA19" s="76">
        <v>19.451136154547076</v>
      </c>
      <c r="SB19" s="76">
        <v>14.834670531039892</v>
      </c>
      <c r="SC19" s="76">
        <v>21.145043838495983</v>
      </c>
      <c r="SD19" s="76">
        <v>23.272761688581841</v>
      </c>
      <c r="SE19" s="721"/>
      <c r="SF19" s="76">
        <v>27.627745477818571</v>
      </c>
      <c r="SG19" s="76">
        <v>29.138275088688925</v>
      </c>
      <c r="SH19" s="76">
        <v>29.7186931074339</v>
      </c>
      <c r="SI19" s="76">
        <v>21.039737735240383</v>
      </c>
      <c r="SJ19" s="76">
        <v>32.903239553257841</v>
      </c>
      <c r="SK19" s="76">
        <v>36.903349111419253</v>
      </c>
      <c r="SL19" s="721"/>
      <c r="SM19" s="76">
        <v>24.474196776985693</v>
      </c>
      <c r="SN19" s="76">
        <v>25.716641058928829</v>
      </c>
      <c r="SO19" s="76">
        <v>26.194047819668128</v>
      </c>
      <c r="SP19" s="76">
        <v>19.055413530196446</v>
      </c>
      <c r="SQ19" s="76">
        <v>28.813408270282871</v>
      </c>
      <c r="SR19" s="76">
        <v>32.103587563636864</v>
      </c>
      <c r="SS19" s="721"/>
      <c r="ST19" s="76">
        <v>15.429130338328719</v>
      </c>
      <c r="SU19" s="76">
        <v>15.983072170145595</v>
      </c>
      <c r="SV19" s="76">
        <v>16.195923224642858</v>
      </c>
      <c r="SW19" s="76">
        <v>13.013174338072089</v>
      </c>
      <c r="SX19" s="76">
        <v>17.363760967783296</v>
      </c>
      <c r="SY19" s="76">
        <v>18.830682238422547</v>
      </c>
      <c r="SZ19" s="721"/>
      <c r="TA19" s="76">
        <v>22.35476369537545</v>
      </c>
      <c r="TB19" s="76">
        <v>23.435878607383746</v>
      </c>
      <c r="TC19" s="76">
        <v>23.851294876451057</v>
      </c>
      <c r="TD19" s="76">
        <v>17.63960064284613</v>
      </c>
      <c r="TE19" s="76">
        <v>26.130535631340674</v>
      </c>
      <c r="TF19" s="76">
        <v>28.993490492916294</v>
      </c>
      <c r="TG19" s="721"/>
      <c r="TH19" s="76">
        <v>12.785274431587244</v>
      </c>
      <c r="TI19" s="76">
        <v>13.137968292267876</v>
      </c>
      <c r="TJ19" s="76">
        <v>13.273490211445479</v>
      </c>
      <c r="TK19" s="76">
        <v>11.247039187337391</v>
      </c>
      <c r="TL19" s="76">
        <v>14.01705059742644</v>
      </c>
      <c r="TM19" s="76">
        <v>14.951036977475324</v>
      </c>
      <c r="TN19" s="721"/>
      <c r="TO19" s="76">
        <v>21.630945395672569</v>
      </c>
      <c r="TP19" s="76">
        <v>22.656963899470757</v>
      </c>
      <c r="TQ19" s="76">
        <v>23.051209482532904</v>
      </c>
      <c r="TR19" s="76">
        <v>17.156079230582062</v>
      </c>
      <c r="TS19" s="76">
        <v>25.214294241750217</v>
      </c>
      <c r="TT19" s="76">
        <v>27.931345529165135</v>
      </c>
      <c r="TU19" s="721"/>
      <c r="TV19" s="76">
        <v>36.339473223344328</v>
      </c>
      <c r="TW19" s="76">
        <v>38.532770714256024</v>
      </c>
      <c r="TX19" s="76">
        <v>39.375540942017267</v>
      </c>
      <c r="TY19" s="76">
        <v>26.7736489270711</v>
      </c>
      <c r="TZ19" s="76">
        <v>43.999520292738502</v>
      </c>
      <c r="UA19" s="76">
        <v>49.807701869683733</v>
      </c>
      <c r="UB19" s="721"/>
      <c r="UC19" s="76">
        <v>27.633364978444739</v>
      </c>
      <c r="UD19" s="76">
        <v>29.116282347215552</v>
      </c>
      <c r="UE19" s="76">
        <v>29.686090416485062</v>
      </c>
      <c r="UF19" s="76">
        <v>21.165784974212386</v>
      </c>
      <c r="UG19" s="76">
        <v>28.013605152831175</v>
      </c>
      <c r="UH19" s="76">
        <v>36.739412046383222</v>
      </c>
      <c r="UI19" s="721"/>
      <c r="UJ19" s="76">
        <v>9.2068175375845485</v>
      </c>
      <c r="UK19" s="76">
        <v>9.6895974448067399</v>
      </c>
      <c r="UL19" s="76">
        <v>9.0581090344182673</v>
      </c>
      <c r="UM19" s="76">
        <v>7.32846534737432</v>
      </c>
      <c r="UN19" s="76">
        <v>8.983224146264897</v>
      </c>
      <c r="UO19" s="76">
        <v>8.1095749795801098</v>
      </c>
      <c r="UP19" s="721"/>
      <c r="UQ19" s="76">
        <v>8.1793521466589709</v>
      </c>
      <c r="UR19" s="76">
        <v>6.3923298727651989</v>
      </c>
      <c r="US19" s="76">
        <v>9.1218691863958874</v>
      </c>
      <c r="UT19" s="76">
        <v>8.4828455559675451</v>
      </c>
      <c r="UU19" s="76">
        <v>7.3951434984044742</v>
      </c>
      <c r="UV19" s="76">
        <v>9.59021742820482</v>
      </c>
      <c r="UW19" s="76">
        <v>7.3849956292628338</v>
      </c>
      <c r="UX19" s="76">
        <v>6.3556549779241056</v>
      </c>
      <c r="UY19" s="76">
        <v>6.4883950519032005</v>
      </c>
      <c r="UZ19" s="76">
        <v>6.4112986630084929</v>
      </c>
      <c r="VA19" s="76">
        <v>6.5840449543167505</v>
      </c>
      <c r="VB19" s="76">
        <v>7.3655427989541664</v>
      </c>
      <c r="VC19" s="76">
        <v>8.2886773312000077</v>
      </c>
      <c r="VD19" s="76">
        <v>6.6491942217749056</v>
      </c>
      <c r="VE19" s="76">
        <v>8.622033140065831</v>
      </c>
      <c r="VF19" s="718"/>
      <c r="VG19" s="76">
        <v>13.035654300025627</v>
      </c>
      <c r="VH19" s="76">
        <v>10.15173833319083</v>
      </c>
      <c r="VI19" s="76">
        <v>14.542471449092181</v>
      </c>
      <c r="VJ19" s="76">
        <v>13.521521542082258</v>
      </c>
      <c r="VK19" s="76">
        <v>11.762451886066438</v>
      </c>
      <c r="VL19" s="76">
        <v>15.298332143896202</v>
      </c>
      <c r="VM19" s="76">
        <v>11.751793866116143</v>
      </c>
      <c r="VN19" s="76">
        <v>10.093039388118489</v>
      </c>
      <c r="VO19" s="76">
        <v>10.306002165214755</v>
      </c>
      <c r="VP19" s="76">
        <v>10.182301188562803</v>
      </c>
      <c r="VQ19" s="76">
        <v>10.459509907075907</v>
      </c>
      <c r="VR19" s="76">
        <v>11.714872773641874</v>
      </c>
      <c r="VS19" s="76">
        <v>13.199320617993843</v>
      </c>
      <c r="VT19" s="76">
        <v>10.563975671563185</v>
      </c>
      <c r="VU19" s="76">
        <v>13.735613377342938</v>
      </c>
      <c r="VV19" s="718"/>
      <c r="VW19" s="76">
        <v>13.806294511246961</v>
      </c>
      <c r="VX19" s="76">
        <v>10.725453828515356</v>
      </c>
      <c r="VY19" s="76">
        <v>15.405654801765323</v>
      </c>
      <c r="VZ19" s="76">
        <v>14.322491974422121</v>
      </c>
      <c r="WA19" s="76">
        <v>12.440597544514311</v>
      </c>
      <c r="WB19" s="76">
        <v>16.21315414199583</v>
      </c>
      <c r="WC19" s="76">
        <v>12.4333712547121</v>
      </c>
      <c r="WD19" s="76">
        <v>10.663101205429282</v>
      </c>
      <c r="WE19" s="76">
        <v>10.889693359913156</v>
      </c>
      <c r="WF19" s="76">
        <v>10.758067857299604</v>
      </c>
      <c r="WG19" s="76">
        <v>11.053062684479791</v>
      </c>
      <c r="WH19" s="76">
        <v>12.389908341015364</v>
      </c>
      <c r="WI19" s="76">
        <v>13.971852824150339</v>
      </c>
      <c r="WJ19" s="76">
        <v>11.16417238493133</v>
      </c>
      <c r="WK19" s="76">
        <v>14.543543401534734</v>
      </c>
      <c r="WL19" s="718"/>
      <c r="WM19" s="76">
        <v>7.9851480922241276</v>
      </c>
      <c r="WN19" s="76">
        <v>6.2283913853287576</v>
      </c>
      <c r="WO19" s="76">
        <v>8.9068804744748782</v>
      </c>
      <c r="WP19" s="76">
        <v>8.2821749910494145</v>
      </c>
      <c r="WQ19" s="76">
        <v>7.2116323580364377</v>
      </c>
      <c r="WR19" s="76">
        <v>9.3673085585173474</v>
      </c>
      <c r="WS19" s="76">
        <v>7.2035945649418069</v>
      </c>
      <c r="WT19" s="76">
        <v>6.1925028188141278</v>
      </c>
      <c r="WU19" s="76">
        <v>6.3225695532190684</v>
      </c>
      <c r="WV19" s="76">
        <v>6.2470222444506227</v>
      </c>
      <c r="WW19" s="76">
        <v>6.416310360029513</v>
      </c>
      <c r="WX19" s="76">
        <v>7.1825976579726154</v>
      </c>
      <c r="WY19" s="76">
        <v>8.0882957428355979</v>
      </c>
      <c r="WZ19" s="76">
        <v>6.4801282008609125</v>
      </c>
      <c r="XA19" s="76">
        <v>8.4154361837817824</v>
      </c>
      <c r="XB19" s="718"/>
      <c r="XC19" s="76">
        <v>12.078302803491809</v>
      </c>
      <c r="XD19" s="76">
        <v>9.3966607519423349</v>
      </c>
      <c r="XE19" s="76">
        <v>13.475705583015689</v>
      </c>
      <c r="XF19" s="76">
        <v>12.529066373353807</v>
      </c>
      <c r="XG19" s="76">
        <v>10.892399494299806</v>
      </c>
      <c r="XH19" s="76">
        <v>14.178560471655132</v>
      </c>
      <c r="XI19" s="76">
        <v>10.883987632062286</v>
      </c>
      <c r="XJ19" s="76">
        <v>9.3422065956929714</v>
      </c>
      <c r="XK19" s="76">
        <v>9.539903682119089</v>
      </c>
      <c r="XL19" s="76">
        <v>9.4250670814754294</v>
      </c>
      <c r="XM19" s="76">
        <v>9.6824210395851651</v>
      </c>
      <c r="XN19" s="76">
        <v>10.84820752043991</v>
      </c>
      <c r="XO19" s="76">
        <v>12.2271449603778</v>
      </c>
      <c r="XP19" s="76">
        <v>9.7793833997237023</v>
      </c>
      <c r="XQ19" s="76">
        <v>12.725382505463493</v>
      </c>
      <c r="XR19" s="718"/>
      <c r="XS19" s="76">
        <v>3.5074476980689968</v>
      </c>
      <c r="XT19" s="76">
        <v>2.7236537947349166</v>
      </c>
      <c r="XU19" s="76">
        <v>3.9139065419704981</v>
      </c>
      <c r="XV19" s="76">
        <v>3.6386539251571595</v>
      </c>
      <c r="XW19" s="76">
        <v>3.1597695195003044</v>
      </c>
      <c r="XX19" s="76">
        <v>4.1193427934422031</v>
      </c>
      <c r="XY19" s="76">
        <v>3.158105121072706</v>
      </c>
      <c r="XZ19" s="76">
        <v>2.707805552856644</v>
      </c>
      <c r="YA19" s="76">
        <v>2.7654144781777905</v>
      </c>
      <c r="YB19" s="76">
        <v>2.7319496036136357</v>
      </c>
      <c r="YC19" s="76">
        <v>2.8069511585584825</v>
      </c>
      <c r="YD19" s="76">
        <v>3.1468795319768885</v>
      </c>
      <c r="YE19" s="76">
        <v>3.5491788023646262</v>
      </c>
      <c r="YF19" s="76">
        <v>2.8351980013846134</v>
      </c>
      <c r="YG19" s="76">
        <v>3.6945709462900438</v>
      </c>
      <c r="YH19" s="718"/>
      <c r="YI19" s="76">
        <v>12.607631159407692</v>
      </c>
      <c r="YJ19" s="76">
        <v>9.7574996154299161</v>
      </c>
      <c r="YK19" s="76">
        <v>14.072952397164803</v>
      </c>
      <c r="YL19" s="76">
        <v>13.081247379153412</v>
      </c>
      <c r="YM19" s="76">
        <v>11.33654316358059</v>
      </c>
      <c r="YN19" s="76">
        <v>14.82001736886523</v>
      </c>
      <c r="YO19" s="76">
        <v>11.335594288559806</v>
      </c>
      <c r="YP19" s="76">
        <v>9.700305171002011</v>
      </c>
      <c r="YQ19" s="76">
        <v>9.9086704962919629</v>
      </c>
      <c r="YR19" s="76">
        <v>9.787622003172622</v>
      </c>
      <c r="YS19" s="76">
        <v>10.058950160121258</v>
      </c>
      <c r="YT19" s="76">
        <v>11.289841231103036</v>
      </c>
      <c r="YU19" s="76">
        <v>12.747988590246164</v>
      </c>
      <c r="YV19" s="76">
        <v>10.161064500403247</v>
      </c>
      <c r="YW19" s="76">
        <v>13.275182421952755</v>
      </c>
      <c r="YX19" s="718"/>
      <c r="YY19" s="76">
        <v>12.498176516893286</v>
      </c>
      <c r="YZ19" s="76">
        <v>9.7446221601384408</v>
      </c>
      <c r="ZA19" s="76">
        <v>13.941364877923625</v>
      </c>
      <c r="ZB19" s="76">
        <v>12.963314566818381</v>
      </c>
      <c r="ZC19" s="76">
        <v>11.28493385502467</v>
      </c>
      <c r="ZD19" s="76">
        <v>14.663047315545677</v>
      </c>
      <c r="ZE19" s="76">
        <v>11.272955283314605</v>
      </c>
      <c r="ZF19" s="76">
        <v>9.6884229728157099</v>
      </c>
      <c r="ZG19" s="76">
        <v>9.8921545984858099</v>
      </c>
      <c r="ZH19" s="76">
        <v>9.7738189843160939</v>
      </c>
      <c r="ZI19" s="76">
        <v>10.03899220045831</v>
      </c>
      <c r="ZJ19" s="76">
        <v>11.239445321827869</v>
      </c>
      <c r="ZK19" s="76">
        <v>12.658467315434786</v>
      </c>
      <c r="ZL19" s="76">
        <v>10.138947851722685</v>
      </c>
      <c r="ZM19" s="76">
        <v>13.171047661558525</v>
      </c>
      <c r="ZN19" s="718"/>
      <c r="ZO19" s="76">
        <v>14.843582437307196</v>
      </c>
      <c r="ZP19" s="76">
        <v>11.525762476672906</v>
      </c>
      <c r="ZQ19" s="76">
        <v>16.563827148527672</v>
      </c>
      <c r="ZR19" s="76">
        <v>15.398897591034224</v>
      </c>
      <c r="ZS19" s="76">
        <v>13.371687319325352</v>
      </c>
      <c r="ZT19" s="76">
        <v>17.433444897206883</v>
      </c>
      <c r="ZU19" s="76">
        <v>13.36476493247755</v>
      </c>
      <c r="ZV19" s="76">
        <v>11.458686944771252</v>
      </c>
      <c r="ZW19" s="76">
        <v>11.702520026386647</v>
      </c>
      <c r="ZX19" s="76">
        <v>11.560877792885838</v>
      </c>
      <c r="ZY19" s="76">
        <v>11.878327516668771</v>
      </c>
      <c r="ZZ19" s="76">
        <v>13.317127773182959</v>
      </c>
      <c r="AAA19" s="76">
        <v>15.019956634757074</v>
      </c>
      <c r="AAB19" s="76">
        <v>11.997882658453397</v>
      </c>
      <c r="AAC19" s="76">
        <v>15.635369198021774</v>
      </c>
      <c r="AAD19" s="718"/>
      <c r="AAE19" s="76">
        <v>6.8083389225403721</v>
      </c>
      <c r="AAF19" s="76">
        <v>6.5230195398297823</v>
      </c>
      <c r="AAG19" s="76">
        <v>7.3544696329024699</v>
      </c>
      <c r="AAH19" s="76">
        <v>7.0629660238769922</v>
      </c>
      <c r="AAI19" s="76">
        <v>7.2717691931485824</v>
      </c>
      <c r="AAJ19" s="76">
        <v>6.9905335705075125</v>
      </c>
      <c r="AAK19" s="76">
        <v>6.7600914152550011</v>
      </c>
      <c r="AAL19" s="76">
        <v>6.4777073601622277</v>
      </c>
      <c r="AAM19" s="76">
        <v>6.53307796882501</v>
      </c>
      <c r="AAN19" s="76">
        <v>6.5320149089075841</v>
      </c>
      <c r="AAO19" s="76">
        <v>5.4424149548738079</v>
      </c>
      <c r="AAP19" s="76">
        <v>7.1916501403041249</v>
      </c>
      <c r="AAQ19" s="76">
        <v>7.0517961396711559</v>
      </c>
      <c r="AAR19" s="76">
        <v>5.678460970016781</v>
      </c>
      <c r="AAS19" s="76">
        <v>7.916994796031279</v>
      </c>
      <c r="AAT19" s="718"/>
    </row>
    <row r="20" spans="1:722" ht="14.5" customHeight="1" x14ac:dyDescent="0.2">
      <c r="A20" s="24">
        <v>2037</v>
      </c>
      <c r="B20" s="65">
        <v>3.1279852993474195</v>
      </c>
      <c r="C20" s="65">
        <v>4.7332429342042142</v>
      </c>
      <c r="D20" s="65">
        <v>3.4392129752169551</v>
      </c>
      <c r="E20" s="65">
        <v>3.6916524335034127</v>
      </c>
      <c r="F20" s="65">
        <v>6.3121398424934041</v>
      </c>
      <c r="G20" s="65">
        <v>2.3735030353969422</v>
      </c>
      <c r="H20" s="65">
        <v>10.192400831840272</v>
      </c>
      <c r="I20" s="65">
        <v>2.9826500798951128</v>
      </c>
      <c r="J20" s="65">
        <v>2.3520236696215986</v>
      </c>
      <c r="K20" s="65">
        <v>4.6096001164189566</v>
      </c>
      <c r="L20" s="65">
        <v>4.1882908932224074</v>
      </c>
      <c r="M20" s="65">
        <v>3.0214443418313288</v>
      </c>
      <c r="N20" s="65">
        <v>5.2338149402770897</v>
      </c>
      <c r="O20" s="65">
        <v>3.2114331725189089</v>
      </c>
      <c r="P20" s="65">
        <v>3.3085238536532233</v>
      </c>
      <c r="Q20" s="65">
        <v>3.6898893031547657</v>
      </c>
      <c r="R20" s="65">
        <v>3.3677372912321246</v>
      </c>
      <c r="S20" s="65">
        <v>2.5042262543470586</v>
      </c>
      <c r="T20" s="65">
        <v>3.5944337182159085</v>
      </c>
      <c r="U20" s="65">
        <v>9.4006945270063103</v>
      </c>
      <c r="V20" s="65">
        <v>1.6622946376782943</v>
      </c>
      <c r="W20" s="65">
        <v>3.4197758856802265</v>
      </c>
      <c r="X20" s="65">
        <v>3.09497747883356</v>
      </c>
      <c r="Y20" s="65">
        <v>3.2000806575620384</v>
      </c>
      <c r="Z20" s="65">
        <v>2.06887999958722</v>
      </c>
      <c r="AA20" s="65">
        <v>0.75844517142347034</v>
      </c>
      <c r="AB20" s="65">
        <v>3.5761028501988203</v>
      </c>
      <c r="AC20" s="65">
        <v>2.8968469382226703</v>
      </c>
      <c r="AD20" s="65">
        <v>3.0060834350374086</v>
      </c>
      <c r="AE20" s="65">
        <v>0.87209623832053451</v>
      </c>
      <c r="AF20" s="744"/>
      <c r="AG20" s="65">
        <v>2.6118928489688367</v>
      </c>
      <c r="AH20" s="65">
        <v>4.4888382943325142</v>
      </c>
      <c r="AI20" s="65">
        <v>3.3455655262853115</v>
      </c>
      <c r="AJ20" s="65">
        <v>3.5010311203606119</v>
      </c>
      <c r="AK20" s="65">
        <v>5.8414342272222726</v>
      </c>
      <c r="AL20" s="65">
        <v>2.2335071703812122</v>
      </c>
      <c r="AM20" s="65">
        <v>9.6661083745627199</v>
      </c>
      <c r="AN20" s="65">
        <v>2.828638648668496</v>
      </c>
      <c r="AO20" s="65">
        <v>2.2099578159542257</v>
      </c>
      <c r="AP20" s="65">
        <v>3.9170101847123475</v>
      </c>
      <c r="AQ20" s="65">
        <v>3.6573824054138151</v>
      </c>
      <c r="AR20" s="65">
        <v>3.0130902118362024</v>
      </c>
      <c r="AS20" s="65">
        <v>4.9635628798155844</v>
      </c>
      <c r="AT20" s="65">
        <v>3.0456083503172828</v>
      </c>
      <c r="AU20" s="65">
        <v>3.1376856794459242</v>
      </c>
      <c r="AV20" s="65">
        <v>3.4993590306037752</v>
      </c>
      <c r="AW20" s="65">
        <v>3.1938415856265414</v>
      </c>
      <c r="AX20" s="65">
        <v>2.3749186053717475</v>
      </c>
      <c r="AY20" s="65">
        <v>3.4088323682207693</v>
      </c>
      <c r="AZ20" s="65">
        <v>8.1265476459357888</v>
      </c>
      <c r="BA20" s="65">
        <v>1.5764607753707962</v>
      </c>
      <c r="BB20" s="65">
        <v>3.2431931272205397</v>
      </c>
      <c r="BC20" s="65">
        <v>2.639447026791288</v>
      </c>
      <c r="BD20" s="65">
        <v>3.0348420312029329</v>
      </c>
      <c r="BE20" s="65">
        <v>1.9620517893588998</v>
      </c>
      <c r="BF20" s="65">
        <v>0.71120895314379862</v>
      </c>
      <c r="BG20" s="65">
        <v>3.1521563150965428</v>
      </c>
      <c r="BH20" s="65">
        <v>2.8106969340728947</v>
      </c>
      <c r="BI20" s="65">
        <v>2.6919173257675606</v>
      </c>
      <c r="BJ20" s="65">
        <v>0.77450022363398119</v>
      </c>
      <c r="BK20" s="745"/>
      <c r="BL20" s="56">
        <v>4.6095334998129589</v>
      </c>
      <c r="BM20" s="56">
        <v>6.8136281088862125</v>
      </c>
      <c r="BN20" s="56">
        <v>6.3282429248911116</v>
      </c>
      <c r="BO20" s="56">
        <v>12.577304043829745</v>
      </c>
      <c r="BP20" s="56">
        <v>13.44425780900918</v>
      </c>
      <c r="BQ20" s="56">
        <v>3.8361060699728085</v>
      </c>
      <c r="BR20" s="56">
        <v>19.654464656584388</v>
      </c>
      <c r="BS20" s="56">
        <v>5.4781308093586185</v>
      </c>
      <c r="BT20" s="56">
        <v>3.0182118124668968</v>
      </c>
      <c r="BU20" s="56">
        <v>6.8435361863415425</v>
      </c>
      <c r="BV20" s="56">
        <v>8.583748154717636</v>
      </c>
      <c r="BW20" s="56">
        <v>6.111141458680299</v>
      </c>
      <c r="BX20" s="56">
        <v>10.448074926466937</v>
      </c>
      <c r="BY20" s="56">
        <v>5.3725004447829967</v>
      </c>
      <c r="BZ20" s="56">
        <v>5.4035883978550201</v>
      </c>
      <c r="CA20" s="56">
        <v>6.3108183190694707</v>
      </c>
      <c r="CB20" s="56">
        <v>4.9624959519485419</v>
      </c>
      <c r="CC20" s="56">
        <v>6.5570579897571903</v>
      </c>
      <c r="CD20" s="56">
        <v>6.406002969910733</v>
      </c>
      <c r="CE20" s="56">
        <v>16.106336108870597</v>
      </c>
      <c r="CF20" s="56">
        <v>3.5308922997482401</v>
      </c>
      <c r="CG20" s="56">
        <v>6.7847147871137974</v>
      </c>
      <c r="CH20" s="56">
        <v>5.0592321294561984</v>
      </c>
      <c r="CI20" s="56">
        <v>5.3005117796273362</v>
      </c>
      <c r="CJ20" s="56">
        <v>3.1406219001278908</v>
      </c>
      <c r="CK20" s="56">
        <v>1.9165148024117729</v>
      </c>
      <c r="CL20" s="56">
        <v>6.2981099017133007</v>
      </c>
      <c r="CM20" s="56">
        <v>6.2614259962728411</v>
      </c>
      <c r="CN20" s="56">
        <v>3.178968693867644</v>
      </c>
      <c r="CO20" s="56">
        <v>1.2835973541808516</v>
      </c>
      <c r="CP20" s="749"/>
      <c r="CQ20" s="66">
        <v>5.8187408061894246</v>
      </c>
      <c r="CR20" s="66">
        <v>8.4630312373193739</v>
      </c>
      <c r="CS20" s="66">
        <v>7.9377598471744513</v>
      </c>
      <c r="CT20" s="66">
        <v>17.712884545891498</v>
      </c>
      <c r="CU20" s="66">
        <v>14.584182336148316</v>
      </c>
      <c r="CV20" s="66">
        <v>5.4718657153083337</v>
      </c>
      <c r="CW20" s="66">
        <v>24.319949931373014</v>
      </c>
      <c r="CX20" s="66">
        <v>6.8992992059931479</v>
      </c>
      <c r="CY20" s="66">
        <v>5.0537588109062437</v>
      </c>
      <c r="CZ20" s="66">
        <v>9.0403991559843284</v>
      </c>
      <c r="DA20" s="66">
        <v>9.0497894127982423</v>
      </c>
      <c r="DB20" s="66">
        <v>7.5691716770752375</v>
      </c>
      <c r="DC20" s="66">
        <v>11.283107609958895</v>
      </c>
      <c r="DD20" s="66">
        <v>6.784795837005313</v>
      </c>
      <c r="DE20" s="66">
        <v>6.6791481539148574</v>
      </c>
      <c r="DF20" s="66">
        <v>7.8028202597231049</v>
      </c>
      <c r="DG20" s="66">
        <v>6.3944110319690859</v>
      </c>
      <c r="DH20" s="66">
        <v>8.5478540741892619</v>
      </c>
      <c r="DI20" s="66">
        <v>9.2277102771863291</v>
      </c>
      <c r="DJ20" s="66">
        <v>20.045034163405965</v>
      </c>
      <c r="DK20" s="66">
        <v>4.3917743103380005</v>
      </c>
      <c r="DL20" s="66">
        <v>8.3924881685177066</v>
      </c>
      <c r="DM20" s="66">
        <v>6.2000307019446437</v>
      </c>
      <c r="DN20" s="66">
        <v>6.5118234903314383</v>
      </c>
      <c r="DO20" s="66">
        <v>3.7086994899278523</v>
      </c>
      <c r="DP20" s="66">
        <v>2.3432769639291311</v>
      </c>
      <c r="DQ20" s="66">
        <v>7.5236912565495304</v>
      </c>
      <c r="DR20" s="66">
        <v>7.68236418937156</v>
      </c>
      <c r="DS20" s="66">
        <v>3.5484475848865755</v>
      </c>
      <c r="DT20" s="66">
        <v>1.9941475209302704</v>
      </c>
      <c r="DU20" s="750"/>
      <c r="DV20" s="56">
        <v>4.8671741086133382</v>
      </c>
      <c r="DW20" s="56">
        <v>7.1131431533099443</v>
      </c>
      <c r="DX20" s="56">
        <v>7.8487587100765843</v>
      </c>
      <c r="DY20" s="56">
        <v>15.548179060566286</v>
      </c>
      <c r="DZ20" s="56">
        <v>10.994430089244913</v>
      </c>
      <c r="EA20" s="56">
        <v>4.9626413955798645</v>
      </c>
      <c r="EB20" s="56">
        <v>22.43748224859187</v>
      </c>
      <c r="EC20" s="56">
        <v>6.579551747032844</v>
      </c>
      <c r="ED20" s="56">
        <v>2.7606667849428153</v>
      </c>
      <c r="EE20" s="56">
        <v>9.2127829822383891</v>
      </c>
      <c r="EF20" s="56">
        <v>9.6936409264809011</v>
      </c>
      <c r="EG20" s="56">
        <v>6.883467010927288</v>
      </c>
      <c r="EH20" s="56">
        <v>11.661755613244715</v>
      </c>
      <c r="EI20" s="56">
        <v>6.1829921568891741</v>
      </c>
      <c r="EJ20" s="56">
        <v>5.9771803971290094</v>
      </c>
      <c r="EK20" s="56">
        <v>7.0281611236229553</v>
      </c>
      <c r="EL20" s="56">
        <v>5.187843206603743</v>
      </c>
      <c r="EM20" s="56">
        <v>9.240306348755519</v>
      </c>
      <c r="EN20" s="56">
        <v>8.6715431471911817</v>
      </c>
      <c r="EO20" s="56">
        <v>19.162253634757445</v>
      </c>
      <c r="EP20" s="56">
        <v>3.9619073259051625</v>
      </c>
      <c r="EQ20" s="56">
        <v>7.5831502841190686</v>
      </c>
      <c r="ER20" s="56">
        <v>5.1965991937180522</v>
      </c>
      <c r="ES20" s="56">
        <v>5.5809637274167505</v>
      </c>
      <c r="ET20" s="56">
        <v>3.3626469059378965</v>
      </c>
      <c r="EU20" s="56">
        <v>1.5891578568203513</v>
      </c>
      <c r="EV20" s="56">
        <v>6.3950883319490828</v>
      </c>
      <c r="EW20" s="56">
        <v>6.5515105846156123</v>
      </c>
      <c r="EX20" s="56">
        <v>2.878136796030871</v>
      </c>
      <c r="EY20" s="56">
        <v>1.0400453666132665</v>
      </c>
      <c r="EZ20" s="725"/>
      <c r="FA20" s="56">
        <v>3.9674251628910926</v>
      </c>
      <c r="FB20" s="56">
        <v>5.7694878792033277</v>
      </c>
      <c r="FC20" s="56">
        <v>6.1133024618376473</v>
      </c>
      <c r="FD20" s="56">
        <v>10.704306680859005</v>
      </c>
      <c r="FE20" s="56">
        <v>9.2571237491899776</v>
      </c>
      <c r="FF20" s="56">
        <v>3.4963070447571134</v>
      </c>
      <c r="FG20" s="56">
        <v>18.400415481407887</v>
      </c>
      <c r="FH20" s="56">
        <v>4.567779907913831</v>
      </c>
      <c r="FI20" s="56">
        <v>2.2981682826343492</v>
      </c>
      <c r="FJ20" s="56">
        <v>5.9827730696152823</v>
      </c>
      <c r="FK20" s="56">
        <v>5.6264672230007937</v>
      </c>
      <c r="FL20" s="56">
        <v>5.6654412928970954</v>
      </c>
      <c r="FM20" s="56">
        <v>9.1085484716737906</v>
      </c>
      <c r="FN20" s="56">
        <v>4.870693699480503</v>
      </c>
      <c r="FO20" s="56">
        <v>4.9703640810312768</v>
      </c>
      <c r="FP20" s="56">
        <v>5.8261537650363859</v>
      </c>
      <c r="FQ20" s="56">
        <v>4.5151546669649765</v>
      </c>
      <c r="FR20" s="56">
        <v>5.6942169962728162</v>
      </c>
      <c r="FS20" s="56">
        <v>6.254171897375647</v>
      </c>
      <c r="FT20" s="56">
        <v>15.334213104764311</v>
      </c>
      <c r="FU20" s="56">
        <v>3.1569165307482407</v>
      </c>
      <c r="FV20" s="56">
        <v>6.2730088335351377</v>
      </c>
      <c r="FW20" s="56">
        <v>4.5147382788084345</v>
      </c>
      <c r="FX20" s="56">
        <v>4.7800480875839328</v>
      </c>
      <c r="FY20" s="56">
        <v>3.0164473656061634</v>
      </c>
      <c r="FZ20" s="56">
        <v>0.81782574494833415</v>
      </c>
      <c r="GA20" s="56">
        <v>4.8327167675168381</v>
      </c>
      <c r="GB20" s="56">
        <v>5.6375593205271333</v>
      </c>
      <c r="GC20" s="56">
        <v>2.4723850311430779</v>
      </c>
      <c r="GD20" s="56">
        <v>1.090966431996403</v>
      </c>
      <c r="GE20" s="746"/>
      <c r="GF20" s="67">
        <v>4.9206488697639319</v>
      </c>
      <c r="GG20" s="67">
        <v>7.1705439302913687</v>
      </c>
      <c r="GH20" s="67">
        <v>7.45482103369919</v>
      </c>
      <c r="GI20" s="67">
        <v>13.831139459587236</v>
      </c>
      <c r="GJ20" s="67">
        <v>13.126784073578694</v>
      </c>
      <c r="GK20" s="67">
        <v>4.2870277259225213</v>
      </c>
      <c r="GL20" s="67">
        <v>18.783653365309618</v>
      </c>
      <c r="GM20" s="67">
        <v>3.5013082754589657</v>
      </c>
      <c r="GN20" s="67">
        <v>2.9536184077149139</v>
      </c>
      <c r="GO20" s="67">
        <v>7.6499170759506452</v>
      </c>
      <c r="GP20" s="67">
        <v>10.20295305104823</v>
      </c>
      <c r="GQ20" s="67">
        <v>6.8221747618716284</v>
      </c>
      <c r="GR20" s="67">
        <v>11.50661678306712</v>
      </c>
      <c r="GS20" s="67">
        <v>7.9264195011583896</v>
      </c>
      <c r="GT20" s="67">
        <v>5.9728146449950916</v>
      </c>
      <c r="GU20" s="67">
        <v>7.0021579415984743</v>
      </c>
      <c r="GV20" s="67">
        <v>5.297621166001945</v>
      </c>
      <c r="GW20" s="67">
        <v>10.380515279405977</v>
      </c>
      <c r="GX20" s="67">
        <v>10.916734695725493</v>
      </c>
      <c r="GY20" s="67">
        <v>18.541837238030634</v>
      </c>
      <c r="GZ20" s="67">
        <v>4.1375977752100788</v>
      </c>
      <c r="HA20" s="67">
        <v>7.5427179623458018</v>
      </c>
      <c r="HB20" s="67">
        <v>5.3754034054767246</v>
      </c>
      <c r="HC20" s="67">
        <v>5.7062461205656563</v>
      </c>
      <c r="HD20" s="67">
        <v>3.9929771772879903</v>
      </c>
      <c r="HE20" s="67">
        <v>1.5031453572642284</v>
      </c>
      <c r="HF20" s="67">
        <v>7.3295521417718632</v>
      </c>
      <c r="HG20" s="67">
        <v>6.719248483261536</v>
      </c>
      <c r="HH20" s="67">
        <v>3.5559160239792127</v>
      </c>
      <c r="HI20" s="67">
        <v>1.3361274963953846</v>
      </c>
      <c r="HJ20" s="747"/>
      <c r="HK20" s="67">
        <v>3.1856834263418659</v>
      </c>
      <c r="HL20" s="67">
        <v>3.9795930284849894</v>
      </c>
      <c r="HM20" s="67">
        <v>4.6580512167750268</v>
      </c>
      <c r="HN20" s="67">
        <v>14.462744062568861</v>
      </c>
      <c r="HO20" s="67">
        <v>5.8201683771760369</v>
      </c>
      <c r="HP20" s="67">
        <v>4.1749289411287656</v>
      </c>
      <c r="HQ20" s="67">
        <v>17.642163904640995</v>
      </c>
      <c r="HR20" s="67">
        <v>4.8513954577769356</v>
      </c>
      <c r="HS20" s="67">
        <v>2.4593670627489841</v>
      </c>
      <c r="HT20" s="67">
        <v>4.3260736706225673</v>
      </c>
      <c r="HU20" s="67">
        <v>4.3667821739528705</v>
      </c>
      <c r="HV20" s="67">
        <v>5.335304929569066</v>
      </c>
      <c r="HW20" s="67">
        <v>9.0375148944240529</v>
      </c>
      <c r="HX20" s="67">
        <v>3.5063187375931086</v>
      </c>
      <c r="HY20" s="67">
        <v>3.9377822794256807</v>
      </c>
      <c r="HZ20" s="67">
        <v>4.870195196037761</v>
      </c>
      <c r="IA20" s="67">
        <v>3.2220943995539173</v>
      </c>
      <c r="IB20" s="67">
        <v>5.9587455595674381</v>
      </c>
      <c r="IC20" s="67">
        <v>4.9339796946427183</v>
      </c>
      <c r="ID20" s="67">
        <v>12.891941246755948</v>
      </c>
      <c r="IE20" s="67">
        <v>2.5440981196038832</v>
      </c>
      <c r="IF20" s="67">
        <v>6.0027645356635908</v>
      </c>
      <c r="IG20" s="67">
        <v>4.1291118722869475</v>
      </c>
      <c r="IH20" s="67">
        <v>4.0013394241734792</v>
      </c>
      <c r="II20" s="67">
        <v>1.6241518355122662</v>
      </c>
      <c r="IJ20" s="67">
        <v>1.6972444429535125</v>
      </c>
      <c r="IK20" s="67">
        <v>3.1165662195406578</v>
      </c>
      <c r="IL20" s="67">
        <v>6.1321370567932956</v>
      </c>
      <c r="IM20" s="67">
        <v>1.8858028235849316</v>
      </c>
      <c r="IN20" s="67">
        <v>0.86934328813275252</v>
      </c>
      <c r="IO20" s="743"/>
      <c r="IP20" s="67">
        <v>1.3297329422719333</v>
      </c>
      <c r="IQ20" s="67">
        <v>1.9328979901132197</v>
      </c>
      <c r="IR20" s="67">
        <v>1.7471667583465826</v>
      </c>
      <c r="IS20" s="67">
        <v>3.5933798973024991</v>
      </c>
      <c r="IT20" s="67">
        <v>2.6528110778114966</v>
      </c>
      <c r="IU20" s="67">
        <v>1.6126341531771025</v>
      </c>
      <c r="IV20" s="67">
        <v>5.784345373701079</v>
      </c>
      <c r="IW20" s="67">
        <v>1.7258289369436111</v>
      </c>
      <c r="IX20" s="67">
        <v>1.0117921694582992</v>
      </c>
      <c r="IY20" s="67">
        <v>1.9499191265486722</v>
      </c>
      <c r="IZ20" s="67">
        <v>1.8462251777954524</v>
      </c>
      <c r="JA20" s="67">
        <v>1.8106065852971247</v>
      </c>
      <c r="JB20" s="67">
        <v>2.9811726811739105</v>
      </c>
      <c r="JC20" s="67">
        <v>1.4415686276983426</v>
      </c>
      <c r="JD20" s="67">
        <v>1.6199630383172321</v>
      </c>
      <c r="JE20" s="67">
        <v>1.8844792671718691</v>
      </c>
      <c r="JF20" s="67">
        <v>1.4559554017675853</v>
      </c>
      <c r="JG20" s="67">
        <v>1.7610146780490061</v>
      </c>
      <c r="JH20" s="67">
        <v>1.979815322199888</v>
      </c>
      <c r="JI20" s="67">
        <v>4.5885073965876977</v>
      </c>
      <c r="JJ20" s="67">
        <v>0.9187234670347435</v>
      </c>
      <c r="JK20" s="67">
        <v>2.0211735282250007</v>
      </c>
      <c r="JL20" s="67">
        <v>1.5871404241331533</v>
      </c>
      <c r="JM20" s="67">
        <v>1.6392532224798548</v>
      </c>
      <c r="JN20" s="67">
        <v>0.78556682956647317</v>
      </c>
      <c r="JO20" s="67">
        <v>0.68680832178489037</v>
      </c>
      <c r="JP20" s="67">
        <v>1.7820786170861287</v>
      </c>
      <c r="JQ20" s="67">
        <v>1.9446681714646008</v>
      </c>
      <c r="JR20" s="67">
        <v>0.94260877387249364</v>
      </c>
      <c r="JS20" s="67">
        <v>0.5631085830770941</v>
      </c>
      <c r="JT20" s="724"/>
      <c r="JU20" s="56">
        <v>6.1754754077066405</v>
      </c>
      <c r="JV20" s="56">
        <v>9.0258425950642955</v>
      </c>
      <c r="JW20" s="56">
        <v>7.3736102087955171</v>
      </c>
      <c r="JX20" s="56">
        <v>11.251161356586595</v>
      </c>
      <c r="JY20" s="56">
        <v>11.323819191840188</v>
      </c>
      <c r="JZ20" s="56">
        <v>4.9673444081044993</v>
      </c>
      <c r="KA20" s="56">
        <v>25.086998045476715</v>
      </c>
      <c r="KB20" s="56">
        <v>7.1687390273875788</v>
      </c>
      <c r="KC20" s="56">
        <v>5.0565432176319245</v>
      </c>
      <c r="KD20" s="56">
        <v>7.8579728074104214</v>
      </c>
      <c r="KE20" s="56">
        <v>6.2559673427655316</v>
      </c>
      <c r="KF20" s="56">
        <v>7.9326248524262715</v>
      </c>
      <c r="KG20" s="56">
        <v>12.731147028487845</v>
      </c>
      <c r="KH20" s="56">
        <v>9.3924447050473958</v>
      </c>
      <c r="KI20" s="56">
        <v>7.1434236830006652</v>
      </c>
      <c r="KJ20" s="56">
        <v>8.2823677713040524</v>
      </c>
      <c r="KK20" s="56">
        <v>6.9024821155796428</v>
      </c>
      <c r="KL20" s="56">
        <v>7.011927279565807</v>
      </c>
      <c r="KM20" s="56">
        <v>7.7058792394358147</v>
      </c>
      <c r="KN20" s="56">
        <v>19.663373100316658</v>
      </c>
      <c r="KO20" s="56">
        <v>4.3291122075812618</v>
      </c>
      <c r="KP20" s="56">
        <v>8.8725137106293701</v>
      </c>
      <c r="KQ20" s="56">
        <v>7.1565743094415417</v>
      </c>
      <c r="KR20" s="56">
        <v>7.3353276585844061</v>
      </c>
      <c r="KS20" s="56">
        <v>4.6722022664326097</v>
      </c>
      <c r="KT20" s="56">
        <v>2.5082396387733783</v>
      </c>
      <c r="KU20" s="56">
        <v>9.6141158160648086</v>
      </c>
      <c r="KV20" s="56">
        <v>8.7081739110338514</v>
      </c>
      <c r="KW20" s="56">
        <v>5.3654373324859037</v>
      </c>
      <c r="KX20" s="56">
        <v>1.9772308900060831</v>
      </c>
      <c r="KY20" s="725"/>
      <c r="KZ20" s="56">
        <v>6.2536810796936413</v>
      </c>
      <c r="LA20" s="56">
        <v>8.9435950943239639</v>
      </c>
      <c r="LB20" s="56">
        <v>6.3337600449481233</v>
      </c>
      <c r="LC20" s="56">
        <v>8.8951957757887001</v>
      </c>
      <c r="LD20" s="56">
        <v>10.102685322110901</v>
      </c>
      <c r="LE20" s="56">
        <v>5.2528637325951291</v>
      </c>
      <c r="LF20" s="56">
        <v>23.061334457774105</v>
      </c>
      <c r="LG20" s="56">
        <v>8.5652282552392247</v>
      </c>
      <c r="LH20" s="56">
        <v>6.5511382074257947</v>
      </c>
      <c r="LI20" s="56">
        <v>7.7173072932269742</v>
      </c>
      <c r="LJ20" s="56">
        <v>5.1128323757805045</v>
      </c>
      <c r="LK20" s="56">
        <v>7.3415161556327542</v>
      </c>
      <c r="LL20" s="56">
        <v>12.536431964220171</v>
      </c>
      <c r="LM20" s="56">
        <v>5.632930036197541</v>
      </c>
      <c r="LN20" s="56">
        <v>6.6844405359855541</v>
      </c>
      <c r="LO20" s="56">
        <v>7.7216423701965695</v>
      </c>
      <c r="LP20" s="56">
        <v>7.0962256722772139</v>
      </c>
      <c r="LQ20" s="56">
        <v>6.0858735371479327</v>
      </c>
      <c r="LR20" s="56">
        <v>7.1149620884577729</v>
      </c>
      <c r="LS20" s="56">
        <v>17.536600180728176</v>
      </c>
      <c r="LT20" s="56">
        <v>3.9434750349904264</v>
      </c>
      <c r="LU20" s="56">
        <v>8.2535510805410617</v>
      </c>
      <c r="LV20" s="56">
        <v>6.9625642608040028</v>
      </c>
      <c r="LW20" s="56">
        <v>7.0532934668210903</v>
      </c>
      <c r="LX20" s="56">
        <v>4.4871625893068643</v>
      </c>
      <c r="LY20" s="56">
        <v>2.8195404590773885</v>
      </c>
      <c r="LZ20" s="56">
        <v>6.2750804151057737</v>
      </c>
      <c r="MA20" s="56">
        <v>8.4029356781556057</v>
      </c>
      <c r="MB20" s="56">
        <v>4.08272623747769</v>
      </c>
      <c r="MC20" s="56">
        <v>2.1864054590679203</v>
      </c>
      <c r="MD20" s="727"/>
      <c r="ME20" s="68">
        <v>7.1654361508823214</v>
      </c>
      <c r="MF20" s="68">
        <v>1.0159133186055755</v>
      </c>
      <c r="MG20" s="68">
        <v>2.3134100924091539</v>
      </c>
      <c r="MH20" s="68">
        <v>3.3314387507203582</v>
      </c>
      <c r="MI20" s="68">
        <v>10.234725754015797</v>
      </c>
      <c r="MJ20" s="68">
        <v>2.2515042986301959</v>
      </c>
      <c r="MK20" s="68">
        <v>6.7671701648014526</v>
      </c>
      <c r="ML20" s="68">
        <v>3.8657760845194846</v>
      </c>
      <c r="MM20" s="68">
        <v>1.4624085594110561</v>
      </c>
      <c r="MN20" s="68">
        <v>2.1694186541697555</v>
      </c>
      <c r="MO20" s="68">
        <v>3.2772092981480982</v>
      </c>
      <c r="MP20" s="68">
        <v>3.649504190676446</v>
      </c>
      <c r="MQ20" s="68">
        <v>4.7192586313430018</v>
      </c>
      <c r="MR20" s="68">
        <v>6.5435026046482552</v>
      </c>
      <c r="MS20" s="729"/>
      <c r="MT20" s="69">
        <v>14.260100502056932</v>
      </c>
      <c r="MU20" s="69">
        <v>3.3142640128268828</v>
      </c>
      <c r="MV20" s="69">
        <v>4.3495443364767477</v>
      </c>
      <c r="MW20" s="69">
        <v>7.0184668618059654</v>
      </c>
      <c r="MX20" s="69">
        <v>15.672728197047242</v>
      </c>
      <c r="MY20" s="69">
        <v>5.5935187791906511</v>
      </c>
      <c r="MZ20" s="69">
        <v>10.401563486558103</v>
      </c>
      <c r="NA20" s="69">
        <v>10.457102389959946</v>
      </c>
      <c r="NB20" s="69">
        <v>6.7802675344362093</v>
      </c>
      <c r="NC20" s="69">
        <v>4.0736341421122155</v>
      </c>
      <c r="ND20" s="69">
        <v>7.3585134159029941</v>
      </c>
      <c r="NE20" s="69">
        <v>10.174365563171488</v>
      </c>
      <c r="NF20" s="69">
        <v>6.424831527994618</v>
      </c>
      <c r="NG20" s="69">
        <v>6.0723162863289222</v>
      </c>
      <c r="NH20" s="731"/>
      <c r="NI20" s="70">
        <v>21.68839513910196</v>
      </c>
      <c r="NJ20" s="70">
        <v>4.93449197264649</v>
      </c>
      <c r="NK20" s="70">
        <v>6.5259089554630521</v>
      </c>
      <c r="NL20" s="70">
        <v>10.608682593635823</v>
      </c>
      <c r="NM20" s="70">
        <v>23.865305864970011</v>
      </c>
      <c r="NN20" s="70">
        <v>8.4166096181623331</v>
      </c>
      <c r="NO20" s="70">
        <v>12.020602319387349</v>
      </c>
      <c r="NP20" s="70">
        <v>15.875226034536066</v>
      </c>
      <c r="NQ20" s="70">
        <v>10.233306144977238</v>
      </c>
      <c r="NR20" s="70">
        <v>7.3392503912694984</v>
      </c>
      <c r="NS20" s="70">
        <v>11.135790474077977</v>
      </c>
      <c r="NT20" s="70">
        <v>15.447381955741196</v>
      </c>
      <c r="NU20" s="70">
        <v>9.7165123308158901</v>
      </c>
      <c r="NV20" s="70">
        <v>9.6215133762354768</v>
      </c>
      <c r="NW20" s="733"/>
      <c r="NX20" s="71">
        <v>21.867850577462331</v>
      </c>
      <c r="NY20" s="71">
        <v>4.1380434640001891</v>
      </c>
      <c r="NZ20" s="71">
        <v>5.6548289891590402</v>
      </c>
      <c r="OA20" s="71">
        <v>10.35352844349898</v>
      </c>
      <c r="OB20" s="71">
        <v>28.747739050399971</v>
      </c>
      <c r="OC20" s="71">
        <v>7.0300163414380119</v>
      </c>
      <c r="OD20" s="71">
        <v>14.239984512882288</v>
      </c>
      <c r="OE20" s="71">
        <v>13.21580372791505</v>
      </c>
      <c r="OF20" s="71">
        <v>8.5376934211671998</v>
      </c>
      <c r="OG20" s="71">
        <v>6.5891437698694793</v>
      </c>
      <c r="OH20" s="71">
        <v>9.2980126824515246</v>
      </c>
      <c r="OI20" s="71">
        <v>15.330575570401299</v>
      </c>
      <c r="OJ20" s="71">
        <v>8.1003773186594561</v>
      </c>
      <c r="OK20" s="71">
        <v>10.156804963940505</v>
      </c>
      <c r="OL20" s="719"/>
      <c r="OM20" s="72">
        <v>9.9611235809045109</v>
      </c>
      <c r="ON20" s="72">
        <v>2.2705481333817055</v>
      </c>
      <c r="OO20" s="72">
        <v>3.214607163821277</v>
      </c>
      <c r="OP20" s="72">
        <v>5.3312717241648899</v>
      </c>
      <c r="OQ20" s="72">
        <v>10.228469128397691</v>
      </c>
      <c r="OR20" s="72">
        <v>3.7470980496014707</v>
      </c>
      <c r="OS20" s="72">
        <v>7.8615996292395272</v>
      </c>
      <c r="OT20" s="72">
        <v>6.8707022691101969</v>
      </c>
      <c r="OU20" s="72">
        <v>4.5124026183810741</v>
      </c>
      <c r="OV20" s="72">
        <v>2.9143822575565141</v>
      </c>
      <c r="OW20" s="72">
        <v>4.8687229822877098</v>
      </c>
      <c r="OX20" s="72">
        <v>6.6836046187796061</v>
      </c>
      <c r="OY20" s="72">
        <v>4.8776719882639163</v>
      </c>
      <c r="OZ20" s="72">
        <v>5.9105996991729386</v>
      </c>
      <c r="PA20" s="736"/>
      <c r="PB20" s="73">
        <v>19.098085624558795</v>
      </c>
      <c r="PC20" s="73">
        <v>4.0135552113814095</v>
      </c>
      <c r="PD20" s="73">
        <v>3.9733372986997093</v>
      </c>
      <c r="PE20" s="73">
        <v>10.781715920305242</v>
      </c>
      <c r="PF20" s="73">
        <v>32.596802930078063</v>
      </c>
      <c r="PG20" s="73">
        <v>6.8160649824954804</v>
      </c>
      <c r="PH20" s="73">
        <v>14.523265609565653</v>
      </c>
      <c r="PI20" s="73">
        <v>12.809721500401757</v>
      </c>
      <c r="PJ20" s="73">
        <v>8.2770023905342711</v>
      </c>
      <c r="PK20" s="73">
        <v>5.1610187916878978</v>
      </c>
      <c r="PL20" s="73">
        <v>9.4032497758927551</v>
      </c>
      <c r="PM20" s="73">
        <v>18.852840630316948</v>
      </c>
      <c r="PN20" s="73">
        <v>8.0499704453053305</v>
      </c>
      <c r="PO20" s="73">
        <v>8.9085653855397844</v>
      </c>
      <c r="PP20" s="738"/>
      <c r="PQ20" s="70">
        <v>6.1822888116669104</v>
      </c>
      <c r="PR20" s="70">
        <v>1.5870222870595878</v>
      </c>
      <c r="PS20" s="70">
        <v>2.5916111812947595</v>
      </c>
      <c r="PT20" s="70">
        <v>3.5199711561647349</v>
      </c>
      <c r="PU20" s="70">
        <v>8.0357976930984929</v>
      </c>
      <c r="PV20" s="70">
        <v>2.7670902410934435</v>
      </c>
      <c r="PW20" s="70">
        <v>5.2926298632291537</v>
      </c>
      <c r="PX20" s="70">
        <v>5.3134952246725469</v>
      </c>
      <c r="PY20" s="70">
        <v>3.3851709740171869</v>
      </c>
      <c r="PZ20" s="70">
        <v>1.9889798114136081</v>
      </c>
      <c r="QA20" s="70">
        <v>3.7036351778725289</v>
      </c>
      <c r="QB20" s="70">
        <v>4.4941025440882321</v>
      </c>
      <c r="QC20" s="70">
        <v>3.227380020483535</v>
      </c>
      <c r="QD20" s="70">
        <v>2.5786971992347492</v>
      </c>
      <c r="QE20" s="740"/>
      <c r="QF20" s="74">
        <v>21.15725432799902</v>
      </c>
      <c r="QG20" s="74">
        <v>6.3735414551394607</v>
      </c>
      <c r="QH20" s="74">
        <v>4.6981282614694662</v>
      </c>
      <c r="QI20" s="74">
        <v>10.373142932633638</v>
      </c>
      <c r="QJ20" s="74">
        <v>23.278152744529152</v>
      </c>
      <c r="QK20" s="74">
        <v>8.2422198451878916</v>
      </c>
      <c r="QL20" s="74">
        <v>15.422710038138883</v>
      </c>
      <c r="QM20" s="74">
        <v>21.023094096402811</v>
      </c>
      <c r="QN20" s="74">
        <v>13.452007540113961</v>
      </c>
      <c r="QO20" s="74">
        <v>5.9855515437329077</v>
      </c>
      <c r="QP20" s="74">
        <v>14.688047156572406</v>
      </c>
      <c r="QQ20" s="74">
        <v>15.082057188027516</v>
      </c>
      <c r="QR20" s="74">
        <v>9.4991047172622061</v>
      </c>
      <c r="QS20" s="74">
        <v>9.2515103320392669</v>
      </c>
      <c r="QT20" s="742"/>
      <c r="QU20" s="69">
        <v>25.99435169502939</v>
      </c>
      <c r="QV20" s="69">
        <v>5.7510689102773656</v>
      </c>
      <c r="QW20" s="69">
        <v>4.0074987400731406</v>
      </c>
      <c r="QX20" s="69">
        <v>12.622702997578209</v>
      </c>
      <c r="QY20" s="69">
        <v>28.676614691084989</v>
      </c>
      <c r="QZ20" s="69">
        <v>9.9533453983206535</v>
      </c>
      <c r="RA20" s="69">
        <v>14.854195284788839</v>
      </c>
      <c r="RB20" s="69">
        <v>18.999329586366073</v>
      </c>
      <c r="RC20" s="69">
        <v>12.151539161415149</v>
      </c>
      <c r="RD20" s="69">
        <v>7.1756593992004944</v>
      </c>
      <c r="RE20" s="69">
        <v>13.270861043030665</v>
      </c>
      <c r="RF20" s="69">
        <v>18.489498545583771</v>
      </c>
      <c r="RG20" s="69">
        <v>11.569368237035087</v>
      </c>
      <c r="RH20" s="69">
        <v>10.910282121250519</v>
      </c>
      <c r="RI20" s="723"/>
      <c r="RJ20" s="75">
        <v>22.545266772926006</v>
      </c>
      <c r="RK20" s="75">
        <v>4.8125402553744792</v>
      </c>
      <c r="RL20" s="75">
        <v>5.8546952034241126</v>
      </c>
      <c r="RM20" s="75">
        <v>11.854126018309787</v>
      </c>
      <c r="RN20" s="75">
        <v>26.823622846781152</v>
      </c>
      <c r="RO20" s="75">
        <v>8.8694305793999941</v>
      </c>
      <c r="RP20" s="75">
        <v>12.831885696019139</v>
      </c>
      <c r="RQ20" s="75">
        <v>16.434701104804812</v>
      </c>
      <c r="RR20" s="75">
        <v>12.537053924584933</v>
      </c>
      <c r="RS20" s="75">
        <v>5.8045366501133788</v>
      </c>
      <c r="RT20" s="75">
        <v>11.825898856871563</v>
      </c>
      <c r="RU20" s="75">
        <v>17.819203556754374</v>
      </c>
      <c r="RV20" s="75">
        <v>10.526427259873406</v>
      </c>
      <c r="RW20" s="75">
        <v>9.2905480476668743</v>
      </c>
      <c r="RX20" s="719"/>
      <c r="RY20" s="76">
        <v>14.417722031388918</v>
      </c>
      <c r="RZ20" s="76">
        <v>15.013287352302457</v>
      </c>
      <c r="SA20" s="76">
        <v>15.242132150252926</v>
      </c>
      <c r="SB20" s="76">
        <v>11.820229789493212</v>
      </c>
      <c r="SC20" s="76">
        <v>16.497721853574532</v>
      </c>
      <c r="SD20" s="76">
        <v>18.074868382547937</v>
      </c>
      <c r="SE20" s="721"/>
      <c r="SF20" s="76">
        <v>21.30295032332452</v>
      </c>
      <c r="SG20" s="76">
        <v>22.422613126641973</v>
      </c>
      <c r="SH20" s="76">
        <v>22.852841346788889</v>
      </c>
      <c r="SI20" s="76">
        <v>16.419664908560613</v>
      </c>
      <c r="SJ20" s="76">
        <v>25.213349989033503</v>
      </c>
      <c r="SK20" s="76">
        <v>28.178385463503503</v>
      </c>
      <c r="SL20" s="721"/>
      <c r="SM20" s="76">
        <v>19.001524722142637</v>
      </c>
      <c r="SN20" s="76">
        <v>19.922331767559402</v>
      </c>
      <c r="SO20" s="76">
        <v>20.276150055596293</v>
      </c>
      <c r="SP20" s="76">
        <v>14.985526690080992</v>
      </c>
      <c r="SQ20" s="76">
        <v>22.217424680515435</v>
      </c>
      <c r="SR20" s="76">
        <v>24.655860204776129</v>
      </c>
      <c r="SS20" s="721"/>
      <c r="ST20" s="76">
        <v>12.297996021481538</v>
      </c>
      <c r="SU20" s="76">
        <v>12.70853639653185</v>
      </c>
      <c r="SV20" s="76">
        <v>12.866285724573297</v>
      </c>
      <c r="SW20" s="76">
        <v>10.507469606104602</v>
      </c>
      <c r="SX20" s="76">
        <v>13.731799967276816</v>
      </c>
      <c r="SY20" s="76">
        <v>14.818972616149097</v>
      </c>
      <c r="SZ20" s="721"/>
      <c r="TA20" s="76">
        <v>17.430758980612669</v>
      </c>
      <c r="TB20" s="76">
        <v>18.232000728311359</v>
      </c>
      <c r="TC20" s="76">
        <v>18.539876286915632</v>
      </c>
      <c r="TD20" s="76">
        <v>13.936231763450479</v>
      </c>
      <c r="TE20" s="76">
        <v>20.229079558084493</v>
      </c>
      <c r="TF20" s="76">
        <v>22.350888194143451</v>
      </c>
      <c r="TG20" s="721"/>
      <c r="TH20" s="76">
        <v>10.338567191251142</v>
      </c>
      <c r="TI20" s="76">
        <v>10.599957578337191</v>
      </c>
      <c r="TJ20" s="76">
        <v>10.700396318167014</v>
      </c>
      <c r="TK20" s="76">
        <v>9.1985419434400892</v>
      </c>
      <c r="TL20" s="76">
        <v>11.251467824595675</v>
      </c>
      <c r="TM20" s="76">
        <v>11.943668876643878</v>
      </c>
      <c r="TN20" s="721"/>
      <c r="TO20" s="76">
        <v>16.894318836250118</v>
      </c>
      <c r="TP20" s="76">
        <v>17.654727235045893</v>
      </c>
      <c r="TQ20" s="76">
        <v>17.946912660005399</v>
      </c>
      <c r="TR20" s="76">
        <v>13.577881751708865</v>
      </c>
      <c r="TS20" s="76">
        <v>19.550029769616028</v>
      </c>
      <c r="TT20" s="76">
        <v>21.563705557392606</v>
      </c>
      <c r="TU20" s="721"/>
      <c r="TV20" s="76">
        <v>29.560038819538637</v>
      </c>
      <c r="TW20" s="76">
        <v>31.320224741163123</v>
      </c>
      <c r="TX20" s="76">
        <v>31.99657270408947</v>
      </c>
      <c r="TY20" s="76">
        <v>21.883182704577884</v>
      </c>
      <c r="TZ20" s="76">
        <v>35.707452504366181</v>
      </c>
      <c r="UA20" s="76">
        <v>40.368689515916323</v>
      </c>
      <c r="UB20" s="721"/>
      <c r="UC20" s="76">
        <v>21.342864595356559</v>
      </c>
      <c r="UD20" s="76">
        <v>22.441892359241066</v>
      </c>
      <c r="UE20" s="76">
        <v>22.864191606252856</v>
      </c>
      <c r="UF20" s="76">
        <v>16.549576621605542</v>
      </c>
      <c r="UG20" s="76">
        <v>21.624670255871127</v>
      </c>
      <c r="UH20" s="76">
        <v>28.091587590757818</v>
      </c>
      <c r="UI20" s="721"/>
      <c r="UJ20" s="76">
        <v>7.273565763352658</v>
      </c>
      <c r="UK20" s="76">
        <v>7.6295407142867191</v>
      </c>
      <c r="UL20" s="76">
        <v>7.163916415220756</v>
      </c>
      <c r="UM20" s="76">
        <v>5.8885737229957762</v>
      </c>
      <c r="UN20" s="76">
        <v>7.1087004793723105</v>
      </c>
      <c r="UO20" s="76">
        <v>6.464520357971633</v>
      </c>
      <c r="UP20" s="721"/>
      <c r="UQ20" s="76">
        <v>6.6433906881309319</v>
      </c>
      <c r="UR20" s="76">
        <v>5.1800736075794376</v>
      </c>
      <c r="US20" s="76">
        <v>7.2575967731686557</v>
      </c>
      <c r="UT20" s="76">
        <v>6.8610011484585431</v>
      </c>
      <c r="UU20" s="76">
        <v>5.9247806386522885</v>
      </c>
      <c r="UV20" s="76">
        <v>7.6503980167480403</v>
      </c>
      <c r="UW20" s="76">
        <v>5.9765756160565253</v>
      </c>
      <c r="UX20" s="76">
        <v>5.1538989626151377</v>
      </c>
      <c r="UY20" s="76">
        <v>5.2523619313523788</v>
      </c>
      <c r="UZ20" s="76">
        <v>5.1951750773446221</v>
      </c>
      <c r="VA20" s="76">
        <v>5.3233069503274866</v>
      </c>
      <c r="VB20" s="76">
        <v>5.9028332034701165</v>
      </c>
      <c r="VC20" s="76">
        <v>6.587223059653347</v>
      </c>
      <c r="VD20" s="76">
        <v>5.3705950272945717</v>
      </c>
      <c r="VE20" s="76">
        <v>6.8343393542269339</v>
      </c>
      <c r="VF20" s="718"/>
      <c r="VG20" s="76">
        <v>10.554611853298141</v>
      </c>
      <c r="VH20" s="76">
        <v>8.1930250184472637</v>
      </c>
      <c r="VI20" s="76">
        <v>11.534505700606834</v>
      </c>
      <c r="VJ20" s="76">
        <v>10.902644351863295</v>
      </c>
      <c r="VK20" s="76">
        <v>9.3887595116131912</v>
      </c>
      <c r="VL20" s="76">
        <v>12.168432031241734</v>
      </c>
      <c r="VM20" s="76">
        <v>9.4769206583132526</v>
      </c>
      <c r="VN20" s="76">
        <v>8.1511763539029847</v>
      </c>
      <c r="VO20" s="76">
        <v>8.3090696756720348</v>
      </c>
      <c r="VP20" s="76">
        <v>8.2173570746121172</v>
      </c>
      <c r="VQ20" s="76">
        <v>8.4228780622816704</v>
      </c>
      <c r="VR20" s="76">
        <v>9.353491108921002</v>
      </c>
      <c r="VS20" s="76">
        <v>10.453797738290074</v>
      </c>
      <c r="VT20" s="76">
        <v>8.4986533736874499</v>
      </c>
      <c r="VU20" s="76">
        <v>10.851290410293345</v>
      </c>
      <c r="VV20" s="718"/>
      <c r="VW20" s="76">
        <v>11.154170615187144</v>
      </c>
      <c r="VX20" s="76">
        <v>8.6312748893096014</v>
      </c>
      <c r="VY20" s="76">
        <v>12.192742763674044</v>
      </c>
      <c r="VZ20" s="76">
        <v>11.523677217421145</v>
      </c>
      <c r="WA20" s="76">
        <v>9.9042350774167609</v>
      </c>
      <c r="WB20" s="76">
        <v>12.869970108868351</v>
      </c>
      <c r="WC20" s="76">
        <v>10.001742981144623</v>
      </c>
      <c r="WD20" s="76">
        <v>8.586853950209079</v>
      </c>
      <c r="WE20" s="76">
        <v>8.7547961783173918</v>
      </c>
      <c r="WF20" s="76">
        <v>8.6572401658779086</v>
      </c>
      <c r="WG20" s="76">
        <v>8.8758787227233853</v>
      </c>
      <c r="WH20" s="76">
        <v>9.8666679579653618</v>
      </c>
      <c r="WI20" s="76">
        <v>11.039075266873262</v>
      </c>
      <c r="WJ20" s="76">
        <v>8.9564364365385352</v>
      </c>
      <c r="WK20" s="76">
        <v>11.462760118351927</v>
      </c>
      <c r="WL20" s="718"/>
      <c r="WM20" s="76">
        <v>6.4744236312511863</v>
      </c>
      <c r="WN20" s="76">
        <v>5.0358660794918029</v>
      </c>
      <c r="WO20" s="76">
        <v>7.0743911892348459</v>
      </c>
      <c r="WP20" s="76">
        <v>6.6872810905055715</v>
      </c>
      <c r="WQ20" s="76">
        <v>5.7658992531257915</v>
      </c>
      <c r="WR20" s="76">
        <v>7.4605464084854152</v>
      </c>
      <c r="WS20" s="76">
        <v>5.8183671991804156</v>
      </c>
      <c r="WT20" s="76">
        <v>5.0102676832435122</v>
      </c>
      <c r="WU20" s="76">
        <v>5.1067216591819129</v>
      </c>
      <c r="WV20" s="76">
        <v>5.0506986155342712</v>
      </c>
      <c r="WW20" s="76">
        <v>5.1762334919265047</v>
      </c>
      <c r="WX20" s="76">
        <v>5.7443745707007796</v>
      </c>
      <c r="WY20" s="76">
        <v>6.4157603613039331</v>
      </c>
      <c r="WZ20" s="76">
        <v>5.222538104843566</v>
      </c>
      <c r="XA20" s="76">
        <v>6.6582486849915741</v>
      </c>
      <c r="XB20" s="718"/>
      <c r="XC20" s="76">
        <v>9.7706768676527851</v>
      </c>
      <c r="XD20" s="76">
        <v>7.5747101997855708</v>
      </c>
      <c r="XE20" s="76">
        <v>10.678876206617264</v>
      </c>
      <c r="XF20" s="76">
        <v>10.093473468385852</v>
      </c>
      <c r="XG20" s="76">
        <v>8.6849837465178474</v>
      </c>
      <c r="XH20" s="76">
        <v>11.268344900572433</v>
      </c>
      <c r="XI20" s="76">
        <v>8.7681599906000578</v>
      </c>
      <c r="XJ20" s="76">
        <v>7.5358995373996311</v>
      </c>
      <c r="XK20" s="76">
        <v>7.6824544733484617</v>
      </c>
      <c r="XL20" s="76">
        <v>7.5973254554467804</v>
      </c>
      <c r="XM20" s="76">
        <v>7.7881013926472589</v>
      </c>
      <c r="XN20" s="76">
        <v>8.6522284885023311</v>
      </c>
      <c r="XO20" s="76">
        <v>9.6742685699363236</v>
      </c>
      <c r="XP20" s="76">
        <v>7.8584207582643772</v>
      </c>
      <c r="XQ20" s="76">
        <v>10.043539330843871</v>
      </c>
      <c r="XR20" s="718"/>
      <c r="XS20" s="76">
        <v>2.8326535206338614</v>
      </c>
      <c r="XT20" s="76">
        <v>2.1908037662429383</v>
      </c>
      <c r="XU20" s="76">
        <v>3.0965312710980379</v>
      </c>
      <c r="XV20" s="76">
        <v>2.9265635112269437</v>
      </c>
      <c r="XW20" s="76">
        <v>2.5144713361279707</v>
      </c>
      <c r="XX20" s="76">
        <v>3.2688246608868248</v>
      </c>
      <c r="XY20" s="76">
        <v>2.5394174281294943</v>
      </c>
      <c r="XZ20" s="76">
        <v>2.1795146126777678</v>
      </c>
      <c r="YA20" s="76">
        <v>2.222209989323026</v>
      </c>
      <c r="YB20" s="76">
        <v>2.1974083862631266</v>
      </c>
      <c r="YC20" s="76">
        <v>2.2529936910616373</v>
      </c>
      <c r="YD20" s="76">
        <v>2.5049185024545024</v>
      </c>
      <c r="YE20" s="76">
        <v>2.8030627117362621</v>
      </c>
      <c r="YF20" s="76">
        <v>2.273471912413763</v>
      </c>
      <c r="YG20" s="76">
        <v>2.9108122394393274</v>
      </c>
      <c r="YH20" s="718"/>
      <c r="YI20" s="76">
        <v>10.151813707935331</v>
      </c>
      <c r="YJ20" s="76">
        <v>7.8177753017880205</v>
      </c>
      <c r="YK20" s="76">
        <v>11.101258905185853</v>
      </c>
      <c r="YL20" s="76">
        <v>10.490490468215043</v>
      </c>
      <c r="YM20" s="76">
        <v>8.9893092344762469</v>
      </c>
      <c r="YN20" s="76">
        <v>11.727791470573585</v>
      </c>
      <c r="YO20" s="76">
        <v>9.0841031337612019</v>
      </c>
      <c r="YP20" s="76">
        <v>7.7770742961258259</v>
      </c>
      <c r="YQ20" s="76">
        <v>7.9314297707547423</v>
      </c>
      <c r="YR20" s="76">
        <v>7.84175718625165</v>
      </c>
      <c r="YS20" s="76">
        <v>8.0427594800557038</v>
      </c>
      <c r="YT20" s="76">
        <v>8.9547064024126115</v>
      </c>
      <c r="YU20" s="76">
        <v>10.035135889567892</v>
      </c>
      <c r="YV20" s="76">
        <v>8.1167442649437316</v>
      </c>
      <c r="YW20" s="76">
        <v>10.425782749083794</v>
      </c>
      <c r="YX20" s="718"/>
      <c r="YY20" s="76">
        <v>10.13000667963947</v>
      </c>
      <c r="YZ20" s="76">
        <v>7.8751926258273324</v>
      </c>
      <c r="ZA20" s="76">
        <v>11.069173599853205</v>
      </c>
      <c r="ZB20" s="76">
        <v>10.463299714535824</v>
      </c>
      <c r="ZC20" s="76">
        <v>9.018793107639473</v>
      </c>
      <c r="ZD20" s="76">
        <v>11.674438449278618</v>
      </c>
      <c r="ZE20" s="76">
        <v>9.1015276019890301</v>
      </c>
      <c r="ZF20" s="76">
        <v>7.8351120196109436</v>
      </c>
      <c r="ZG20" s="76">
        <v>7.9861855510145308</v>
      </c>
      <c r="ZH20" s="76">
        <v>7.898437047591675</v>
      </c>
      <c r="ZI20" s="76">
        <v>8.0950648584885325</v>
      </c>
      <c r="ZJ20" s="76">
        <v>8.9850714764442898</v>
      </c>
      <c r="ZK20" s="76">
        <v>10.036954923818795</v>
      </c>
      <c r="ZL20" s="76">
        <v>8.1675846779785015</v>
      </c>
      <c r="ZM20" s="76">
        <v>10.416891433996925</v>
      </c>
      <c r="ZN20" s="718"/>
      <c r="ZO20" s="76">
        <v>11.987111848078822</v>
      </c>
      <c r="ZP20" s="76">
        <v>9.2701436559772112</v>
      </c>
      <c r="ZQ20" s="76">
        <v>13.103869670163391</v>
      </c>
      <c r="ZR20" s="76">
        <v>12.384567505219668</v>
      </c>
      <c r="ZS20" s="76">
        <v>10.640106022400856</v>
      </c>
      <c r="ZT20" s="76">
        <v>13.833192484155157</v>
      </c>
      <c r="ZU20" s="76">
        <v>10.745801897783529</v>
      </c>
      <c r="ZV20" s="76">
        <v>9.2223648162321368</v>
      </c>
      <c r="ZW20" s="76">
        <v>9.4030737803430551</v>
      </c>
      <c r="ZX20" s="76">
        <v>9.298100347968477</v>
      </c>
      <c r="ZY20" s="76">
        <v>9.5333672832069531</v>
      </c>
      <c r="ZZ20" s="76">
        <v>10.599671869961602</v>
      </c>
      <c r="AAA20" s="76">
        <v>11.861634343900159</v>
      </c>
      <c r="AAB20" s="76">
        <v>9.6200405346180649</v>
      </c>
      <c r="AAC20" s="76">
        <v>12.317712786037951</v>
      </c>
      <c r="AAD20" s="718"/>
      <c r="AAE20" s="76">
        <v>5.4309982799131102</v>
      </c>
      <c r="AAF20" s="76">
        <v>5.2204746881789195</v>
      </c>
      <c r="AAG20" s="76">
        <v>5.8337165256533314</v>
      </c>
      <c r="AAH20" s="76">
        <v>5.6187550827355199</v>
      </c>
      <c r="AAI20" s="76">
        <v>5.7727301496969652</v>
      </c>
      <c r="AAJ20" s="76">
        <v>5.5653436980024527</v>
      </c>
      <c r="AAK20" s="76">
        <v>5.3954229738031376</v>
      </c>
      <c r="AAL20" s="76">
        <v>5.1872182800512974</v>
      </c>
      <c r="AAM20" s="76">
        <v>5.22804192521623</v>
      </c>
      <c r="AAN20" s="76">
        <v>5.2272581439258499</v>
      </c>
      <c r="AAO20" s="76">
        <v>4.4242121402559391</v>
      </c>
      <c r="AAP20" s="76">
        <v>5.713648236486609</v>
      </c>
      <c r="AAQ20" s="76">
        <v>5.6105184011830467</v>
      </c>
      <c r="AAR20" s="76">
        <v>4.5981018774984808</v>
      </c>
      <c r="AAS20" s="76">
        <v>6.2485627486021507</v>
      </c>
      <c r="AAT20" s="718"/>
    </row>
    <row r="21" spans="1:722" ht="14.5" customHeight="1" x14ac:dyDescent="0.2">
      <c r="A21" s="23">
        <v>2038</v>
      </c>
      <c r="B21" s="65">
        <v>2.4750439151434769</v>
      </c>
      <c r="C21" s="65">
        <v>3.6957401856765308</v>
      </c>
      <c r="D21" s="65">
        <v>2.7204210909289226</v>
      </c>
      <c r="E21" s="65">
        <v>2.9485924956656926</v>
      </c>
      <c r="F21" s="65">
        <v>4.896872240544937</v>
      </c>
      <c r="G21" s="65">
        <v>1.9022812927027333</v>
      </c>
      <c r="H21" s="65">
        <v>7.9205113700895424</v>
      </c>
      <c r="I21" s="65">
        <v>2.3721272309069721</v>
      </c>
      <c r="J21" s="65">
        <v>1.8811525222028416</v>
      </c>
      <c r="K21" s="65">
        <v>3.5995903162946203</v>
      </c>
      <c r="L21" s="65">
        <v>3.2850272493365842</v>
      </c>
      <c r="M21" s="65">
        <v>2.4082380879254588</v>
      </c>
      <c r="N21" s="65">
        <v>4.1107189558619845</v>
      </c>
      <c r="O21" s="65">
        <v>2.5435217820859015</v>
      </c>
      <c r="P21" s="65">
        <v>2.6137508028039371</v>
      </c>
      <c r="Q21" s="65">
        <v>2.9083320411961022</v>
      </c>
      <c r="R21" s="65">
        <v>2.6232023553595685</v>
      </c>
      <c r="S21" s="65">
        <v>2.0143795614032944</v>
      </c>
      <c r="T21" s="65">
        <v>2.8354834086254979</v>
      </c>
      <c r="U21" s="65">
        <v>7.2868781178945632</v>
      </c>
      <c r="V21" s="65">
        <v>1.3576566496914451</v>
      </c>
      <c r="W21" s="65">
        <v>2.709267334665951</v>
      </c>
      <c r="X21" s="65">
        <v>2.4524219831668823</v>
      </c>
      <c r="Y21" s="65">
        <v>2.5296277148268032</v>
      </c>
      <c r="Z21" s="65">
        <v>1.6659818508927622</v>
      </c>
      <c r="AA21" s="65">
        <v>0.65716296892625092</v>
      </c>
      <c r="AB21" s="65">
        <v>2.8086318645015402</v>
      </c>
      <c r="AC21" s="65">
        <v>2.3098527458761264</v>
      </c>
      <c r="AD21" s="65">
        <v>2.3751585074439632</v>
      </c>
      <c r="AE21" s="65">
        <v>0.76311757084696685</v>
      </c>
      <c r="AF21" s="744"/>
      <c r="AG21" s="65">
        <v>2.0803245331408728</v>
      </c>
      <c r="AH21" s="65">
        <v>3.4937966727611633</v>
      </c>
      <c r="AI21" s="65">
        <v>2.6328864937611232</v>
      </c>
      <c r="AJ21" s="65">
        <v>2.7874748042656354</v>
      </c>
      <c r="AK21" s="65">
        <v>4.5257412839154867</v>
      </c>
      <c r="AL21" s="65">
        <v>1.7854512896338213</v>
      </c>
      <c r="AM21" s="65">
        <v>7.4877169067879521</v>
      </c>
      <c r="AN21" s="65">
        <v>2.242508891406771</v>
      </c>
      <c r="AO21" s="65">
        <v>1.7631599679396106</v>
      </c>
      <c r="AP21" s="65">
        <v>3.0747885280363736</v>
      </c>
      <c r="AQ21" s="65">
        <v>2.8775341590296644</v>
      </c>
      <c r="AR21" s="65">
        <v>2.3849695570026057</v>
      </c>
      <c r="AS21" s="65">
        <v>3.886100074434149</v>
      </c>
      <c r="AT21" s="65">
        <v>2.4045380608162321</v>
      </c>
      <c r="AU21" s="65">
        <v>2.470929610705725</v>
      </c>
      <c r="AV21" s="65">
        <v>2.7494142711105005</v>
      </c>
      <c r="AW21" s="65">
        <v>2.4798647092819923</v>
      </c>
      <c r="AX21" s="65">
        <v>1.9043093550204739</v>
      </c>
      <c r="AY21" s="65">
        <v>2.68054625082141</v>
      </c>
      <c r="AZ21" s="65">
        <v>6.3237845336394578</v>
      </c>
      <c r="BA21" s="65">
        <v>1.2834712526134275</v>
      </c>
      <c r="BB21" s="65">
        <v>2.561226905549816</v>
      </c>
      <c r="BC21" s="65">
        <v>2.1019298195180984</v>
      </c>
      <c r="BD21" s="65">
        <v>2.3914031964799634</v>
      </c>
      <c r="BE21" s="65">
        <v>1.5749488749475269</v>
      </c>
      <c r="BF21" s="65">
        <v>0.61480685367318022</v>
      </c>
      <c r="BG21" s="65">
        <v>2.4817379550110878</v>
      </c>
      <c r="BH21" s="65">
        <v>2.2301869675034598</v>
      </c>
      <c r="BI21" s="65">
        <v>2.1294485245428225</v>
      </c>
      <c r="BJ21" s="65">
        <v>0.67895056383656249</v>
      </c>
      <c r="BK21" s="745"/>
      <c r="BL21" s="56">
        <v>3.6769217603898388</v>
      </c>
      <c r="BM21" s="56">
        <v>5.3778288942937875</v>
      </c>
      <c r="BN21" s="56">
        <v>4.9717960870475997</v>
      </c>
      <c r="BO21" s="56">
        <v>9.6503673654191093</v>
      </c>
      <c r="BP21" s="56">
        <v>10.466922087646418</v>
      </c>
      <c r="BQ21" s="56">
        <v>3.0740797680587368</v>
      </c>
      <c r="BR21" s="56">
        <v>15.096489723646105</v>
      </c>
      <c r="BS21" s="56">
        <v>4.3111822377885289</v>
      </c>
      <c r="BT21" s="56">
        <v>2.4418540230532666</v>
      </c>
      <c r="BU21" s="56">
        <v>5.3947276638357682</v>
      </c>
      <c r="BV21" s="56">
        <v>6.7274175228176096</v>
      </c>
      <c r="BW21" s="56">
        <v>4.8019557809511602</v>
      </c>
      <c r="BX21" s="56">
        <v>8.100693040719591</v>
      </c>
      <c r="BY21" s="56">
        <v>4.253863497214823</v>
      </c>
      <c r="BZ21" s="56">
        <v>4.2727759056634662</v>
      </c>
      <c r="CA21" s="56">
        <v>4.9609629530946409</v>
      </c>
      <c r="CB21" s="56">
        <v>3.8947085961538161</v>
      </c>
      <c r="CC21" s="56">
        <v>5.1300043180988339</v>
      </c>
      <c r="CD21" s="56">
        <v>5.0245849766283053</v>
      </c>
      <c r="CE21" s="56">
        <v>12.443305331773082</v>
      </c>
      <c r="CF21" s="56">
        <v>2.837897603183487</v>
      </c>
      <c r="CG21" s="56">
        <v>5.3058102253156552</v>
      </c>
      <c r="CH21" s="56">
        <v>4.007327056014562</v>
      </c>
      <c r="CI21" s="56">
        <v>4.1917855125396057</v>
      </c>
      <c r="CJ21" s="56">
        <v>2.5476251608074731</v>
      </c>
      <c r="CK21" s="56">
        <v>1.5905079744184047</v>
      </c>
      <c r="CL21" s="56">
        <v>4.9734545063458286</v>
      </c>
      <c r="CM21" s="56">
        <v>4.9002665568575008</v>
      </c>
      <c r="CN21" s="56">
        <v>2.5751218876531041</v>
      </c>
      <c r="CO21" s="56">
        <v>1.1128941898352562</v>
      </c>
      <c r="CP21" s="749"/>
      <c r="CQ21" s="66">
        <v>4.6454886268451139</v>
      </c>
      <c r="CR21" s="66">
        <v>6.6858944649876477</v>
      </c>
      <c r="CS21" s="66">
        <v>6.2413039295087831</v>
      </c>
      <c r="CT21" s="66">
        <v>13.573829678877235</v>
      </c>
      <c r="CU21" s="66">
        <v>11.379663728650176</v>
      </c>
      <c r="CV21" s="66">
        <v>4.3666524346192084</v>
      </c>
      <c r="CW21" s="66">
        <v>18.687137891325644</v>
      </c>
      <c r="CX21" s="66">
        <v>5.4338507826121027</v>
      </c>
      <c r="CY21" s="66">
        <v>4.0390882709390539</v>
      </c>
      <c r="CZ21" s="66">
        <v>7.1227815191292674</v>
      </c>
      <c r="DA21" s="66">
        <v>7.1236671515120378</v>
      </c>
      <c r="DB21" s="66">
        <v>5.9550145453297851</v>
      </c>
      <c r="DC21" s="66">
        <v>8.7761939097711981</v>
      </c>
      <c r="DD21" s="66">
        <v>5.3760528397656735</v>
      </c>
      <c r="DE21" s="66">
        <v>5.288658024271264</v>
      </c>
      <c r="DF21" s="66">
        <v>6.1411023893103565</v>
      </c>
      <c r="DG21" s="66">
        <v>5.0188131066241359</v>
      </c>
      <c r="DH21" s="66">
        <v>6.6858624687554862</v>
      </c>
      <c r="DI21" s="66">
        <v>7.2190374955592098</v>
      </c>
      <c r="DJ21" s="66">
        <v>15.492645689545398</v>
      </c>
      <c r="DK21" s="66">
        <v>3.5364593042697918</v>
      </c>
      <c r="DL21" s="66">
        <v>6.5708725670438453</v>
      </c>
      <c r="DM21" s="66">
        <v>4.9199642561691963</v>
      </c>
      <c r="DN21" s="66">
        <v>5.1577636570516718</v>
      </c>
      <c r="DO21" s="66">
        <v>3.023443623491767</v>
      </c>
      <c r="DP21" s="66">
        <v>1.9783026450241663</v>
      </c>
      <c r="DQ21" s="66">
        <v>5.9533787234114239</v>
      </c>
      <c r="DR21" s="66">
        <v>6.0208408210002817</v>
      </c>
      <c r="DS21" s="66">
        <v>2.8967836566685254</v>
      </c>
      <c r="DT21" s="66">
        <v>1.6777244805545266</v>
      </c>
      <c r="DU21" s="750"/>
      <c r="DV21" s="56">
        <v>3.8946618745841661</v>
      </c>
      <c r="DW21" s="56">
        <v>5.6269915761977458</v>
      </c>
      <c r="DX21" s="56">
        <v>6.1538252132169262</v>
      </c>
      <c r="DY21" s="56">
        <v>11.916694669745482</v>
      </c>
      <c r="DZ21" s="56">
        <v>8.5996573541849646</v>
      </c>
      <c r="EA21" s="56">
        <v>3.9567877162765388</v>
      </c>
      <c r="EB21" s="56">
        <v>17.234664322191531</v>
      </c>
      <c r="EC21" s="56">
        <v>5.1707570190250358</v>
      </c>
      <c r="ED21" s="56">
        <v>2.2634606542522655</v>
      </c>
      <c r="EE21" s="56">
        <v>7.2368392357868716</v>
      </c>
      <c r="EF21" s="56">
        <v>7.5994410194324367</v>
      </c>
      <c r="EG21" s="56">
        <v>5.411523959694704</v>
      </c>
      <c r="EH21" s="56">
        <v>9.0456259225116167</v>
      </c>
      <c r="EI21" s="56">
        <v>4.8949117555281001</v>
      </c>
      <c r="EJ21" s="56">
        <v>4.7314981745483564</v>
      </c>
      <c r="EK21" s="56">
        <v>5.5290901897060314</v>
      </c>
      <c r="EL21" s="56">
        <v>4.0806653880939141</v>
      </c>
      <c r="EM21" s="56">
        <v>7.1920054282017079</v>
      </c>
      <c r="EN21" s="56">
        <v>6.7753339778458601</v>
      </c>
      <c r="EO21" s="56">
        <v>14.798267832850078</v>
      </c>
      <c r="EP21" s="56">
        <v>3.1876067180963279</v>
      </c>
      <c r="EQ21" s="56">
        <v>5.9341810530206462</v>
      </c>
      <c r="ER21" s="56">
        <v>4.132291346742142</v>
      </c>
      <c r="ES21" s="56">
        <v>4.425379023442912</v>
      </c>
      <c r="ET21" s="56">
        <v>2.7378895693098957</v>
      </c>
      <c r="EU21" s="56">
        <v>1.3762542559152187</v>
      </c>
      <c r="EV21" s="56">
        <v>5.0662880430236195</v>
      </c>
      <c r="EW21" s="56">
        <v>5.1403729114886421</v>
      </c>
      <c r="EX21" s="56">
        <v>2.3620612839495534</v>
      </c>
      <c r="EY21" s="56">
        <v>0.96241822924582421</v>
      </c>
      <c r="EZ21" s="725"/>
      <c r="FA21" s="56">
        <v>3.1665252559630566</v>
      </c>
      <c r="FB21" s="56">
        <v>4.5571194005354725</v>
      </c>
      <c r="FC21" s="56">
        <v>4.7906720421402227</v>
      </c>
      <c r="FD21" s="56">
        <v>8.2165783486822637</v>
      </c>
      <c r="FE21" s="56">
        <v>7.2296814743591025</v>
      </c>
      <c r="FF21" s="56">
        <v>2.7966972174786005</v>
      </c>
      <c r="FG21" s="56">
        <v>14.125126442325476</v>
      </c>
      <c r="FH21" s="56">
        <v>3.5999997452169392</v>
      </c>
      <c r="FI21" s="56">
        <v>1.8738958663638949</v>
      </c>
      <c r="FJ21" s="56">
        <v>4.716155330847343</v>
      </c>
      <c r="FK21" s="56">
        <v>4.4381874342738312</v>
      </c>
      <c r="FL21" s="56">
        <v>4.4443705312137176</v>
      </c>
      <c r="FM21" s="56">
        <v>7.0624034598702927</v>
      </c>
      <c r="FN21" s="56">
        <v>3.85207730887391</v>
      </c>
      <c r="FO21" s="56">
        <v>3.9242382424154414</v>
      </c>
      <c r="FP21" s="56">
        <v>4.5735010776721445</v>
      </c>
      <c r="FQ21" s="56">
        <v>3.5403681018968056</v>
      </c>
      <c r="FR21" s="56">
        <v>4.4557305698926211</v>
      </c>
      <c r="FS21" s="56">
        <v>4.8925706529218838</v>
      </c>
      <c r="FT21" s="56">
        <v>11.83618849273844</v>
      </c>
      <c r="FU21" s="56">
        <v>2.5345328530537206</v>
      </c>
      <c r="FV21" s="56">
        <v>4.898492909841381</v>
      </c>
      <c r="FW21" s="56">
        <v>3.5735323948699853</v>
      </c>
      <c r="FX21" s="56">
        <v>3.7766479133217552</v>
      </c>
      <c r="FY21" s="56">
        <v>2.4351955815336996</v>
      </c>
      <c r="FZ21" s="56">
        <v>0.74473462561191295</v>
      </c>
      <c r="GA21" s="56">
        <v>3.8295544038510947</v>
      </c>
      <c r="GB21" s="56">
        <v>4.4085461988903578</v>
      </c>
      <c r="GC21" s="56">
        <v>2.0150074280778005</v>
      </c>
      <c r="GD21" s="56">
        <v>0.95314885140474748</v>
      </c>
      <c r="GE21" s="746"/>
      <c r="GF21" s="67">
        <v>3.9317987961029521</v>
      </c>
      <c r="GG21" s="67">
        <v>5.6676084088079142</v>
      </c>
      <c r="GH21" s="67">
        <v>5.8487522259920111</v>
      </c>
      <c r="GI21" s="67">
        <v>10.614915753943775</v>
      </c>
      <c r="GJ21" s="67">
        <v>10.236893249091516</v>
      </c>
      <c r="GK21" s="67">
        <v>3.435331422604508</v>
      </c>
      <c r="GL21" s="67">
        <v>14.448678410703854</v>
      </c>
      <c r="GM21" s="67">
        <v>2.817933372390403</v>
      </c>
      <c r="GN21" s="67">
        <v>2.4075181037970728</v>
      </c>
      <c r="GO21" s="67">
        <v>6.0302671081572701</v>
      </c>
      <c r="GP21" s="67">
        <v>7.9870823171628693</v>
      </c>
      <c r="GQ21" s="67">
        <v>5.360732301467876</v>
      </c>
      <c r="GR21" s="67">
        <v>8.9234675907356671</v>
      </c>
      <c r="GS21" s="67">
        <v>6.2270252542229896</v>
      </c>
      <c r="GT21" s="67">
        <v>4.7243761611769362</v>
      </c>
      <c r="GU21" s="67">
        <v>5.5053845230964491</v>
      </c>
      <c r="GV21" s="67">
        <v>4.1621911598127168</v>
      </c>
      <c r="GW21" s="67">
        <v>8.0553497307685973</v>
      </c>
      <c r="GX21" s="67">
        <v>8.4884488321969211</v>
      </c>
      <c r="GY21" s="67">
        <v>14.320242928962873</v>
      </c>
      <c r="GZ21" s="67">
        <v>3.317919422168421</v>
      </c>
      <c r="HA21" s="67">
        <v>5.8993090574503633</v>
      </c>
      <c r="HB21" s="67">
        <v>4.265159238474741</v>
      </c>
      <c r="HC21" s="67">
        <v>4.5177692987185845</v>
      </c>
      <c r="HD21" s="67">
        <v>3.2181418326311464</v>
      </c>
      <c r="HE21" s="67">
        <v>1.306002134813423</v>
      </c>
      <c r="HF21" s="67">
        <v>5.7821098920588181</v>
      </c>
      <c r="HG21" s="67">
        <v>5.2643118754433065</v>
      </c>
      <c r="HH21" s="67">
        <v>2.8802463831111145</v>
      </c>
      <c r="HI21" s="67">
        <v>1.1712967550091022</v>
      </c>
      <c r="HJ21" s="747"/>
      <c r="HK21" s="67">
        <v>2.4700929885752965</v>
      </c>
      <c r="HL21" s="67">
        <v>3.0636666879646466</v>
      </c>
      <c r="HM21" s="67">
        <v>3.5981406519462715</v>
      </c>
      <c r="HN21" s="67">
        <v>11.261746357155971</v>
      </c>
      <c r="HO21" s="67">
        <v>4.4692078865044707</v>
      </c>
      <c r="HP21" s="67">
        <v>3.2281977335559606</v>
      </c>
      <c r="HQ21" s="67">
        <v>13.594954198111614</v>
      </c>
      <c r="HR21" s="67">
        <v>3.7563164939269873</v>
      </c>
      <c r="HS21" s="67">
        <v>1.9086559009919715</v>
      </c>
      <c r="HT21" s="67">
        <v>3.3344054534399308</v>
      </c>
      <c r="HU21" s="67">
        <v>3.3716598436638052</v>
      </c>
      <c r="HV21" s="67">
        <v>4.1299715289558012</v>
      </c>
      <c r="HW21" s="67">
        <v>6.9860145145780432</v>
      </c>
      <c r="HX21" s="67">
        <v>2.7110553342172143</v>
      </c>
      <c r="HY21" s="67">
        <v>3.0400612740896453</v>
      </c>
      <c r="HZ21" s="67">
        <v>3.7575209253390622</v>
      </c>
      <c r="IA21" s="67">
        <v>2.4721016451410431</v>
      </c>
      <c r="IB21" s="67">
        <v>4.6251255628724746</v>
      </c>
      <c r="IC21" s="67">
        <v>3.8107354916348393</v>
      </c>
      <c r="ID21" s="67">
        <v>9.9277639281579653</v>
      </c>
      <c r="IE21" s="67">
        <v>1.9773046430503236</v>
      </c>
      <c r="IF21" s="67">
        <v>4.6348651119156505</v>
      </c>
      <c r="IG21" s="67">
        <v>3.1916787910350699</v>
      </c>
      <c r="IH21" s="67">
        <v>3.089375887278091</v>
      </c>
      <c r="II21" s="67">
        <v>1.2672598900896546</v>
      </c>
      <c r="IJ21" s="67">
        <v>1.3145205047345128</v>
      </c>
      <c r="IK21" s="67">
        <v>2.4034766895185276</v>
      </c>
      <c r="IL21" s="67">
        <v>4.7486814456104591</v>
      </c>
      <c r="IM21" s="67">
        <v>1.4650686276730085</v>
      </c>
      <c r="IN21" s="67">
        <v>0.69310749289489326</v>
      </c>
      <c r="IO21" s="743"/>
      <c r="IP21" s="67">
        <v>1.0597789354498897</v>
      </c>
      <c r="IQ21" s="67">
        <v>1.5253420591733393</v>
      </c>
      <c r="IR21" s="67">
        <v>1.3734129100064094</v>
      </c>
      <c r="IS21" s="67">
        <v>2.756561740108618</v>
      </c>
      <c r="IT21" s="67">
        <v>2.0756230012640668</v>
      </c>
      <c r="IU21" s="67">
        <v>1.2734874755635719</v>
      </c>
      <c r="IV21" s="67">
        <v>4.4412799270282717</v>
      </c>
      <c r="IW21" s="67">
        <v>1.3538351704252758</v>
      </c>
      <c r="IX21" s="67">
        <v>0.8116417125923433</v>
      </c>
      <c r="IY21" s="67">
        <v>1.5367018778316912</v>
      </c>
      <c r="IZ21" s="67">
        <v>1.4556527708544891</v>
      </c>
      <c r="JA21" s="67">
        <v>1.420701684341666</v>
      </c>
      <c r="JB21" s="67">
        <v>2.3109092267200908</v>
      </c>
      <c r="JC21" s="67">
        <v>1.1432413805295876</v>
      </c>
      <c r="JD21" s="67">
        <v>1.2785982859001224</v>
      </c>
      <c r="JE21" s="67">
        <v>1.4791801779750677</v>
      </c>
      <c r="JF21" s="67">
        <v>1.1416172520036587</v>
      </c>
      <c r="JG21" s="67">
        <v>1.3796141984577466</v>
      </c>
      <c r="JH21" s="67">
        <v>1.5494268644350864</v>
      </c>
      <c r="JI21" s="67">
        <v>3.5445217898225119</v>
      </c>
      <c r="JJ21" s="67">
        <v>0.74138579219702838</v>
      </c>
      <c r="JK21" s="67">
        <v>1.5783204666997861</v>
      </c>
      <c r="JL21" s="67">
        <v>1.2527887560893578</v>
      </c>
      <c r="JM21" s="67">
        <v>1.2928649665363883</v>
      </c>
      <c r="JN21" s="67">
        <v>0.64151060817934191</v>
      </c>
      <c r="JO21" s="67">
        <v>0.56739898072706196</v>
      </c>
      <c r="JP21" s="67">
        <v>1.4071065433428256</v>
      </c>
      <c r="JQ21" s="67">
        <v>1.5181250629700389</v>
      </c>
      <c r="JR21" s="67">
        <v>0.76167436596350346</v>
      </c>
      <c r="JS21" s="67">
        <v>0.461459168377092</v>
      </c>
      <c r="JT21" s="724"/>
      <c r="JU21" s="56">
        <v>4.9253845342352447</v>
      </c>
      <c r="JV21" s="56">
        <v>7.1251570992481081</v>
      </c>
      <c r="JW21" s="56">
        <v>5.8156746288107204</v>
      </c>
      <c r="JX21" s="56">
        <v>8.6970494355958561</v>
      </c>
      <c r="JY21" s="56">
        <v>8.8761818377839106</v>
      </c>
      <c r="JZ21" s="56">
        <v>3.9860282518719563</v>
      </c>
      <c r="KA21" s="56">
        <v>19.276833665288841</v>
      </c>
      <c r="KB21" s="56">
        <v>5.6450969275130873</v>
      </c>
      <c r="KC21" s="56">
        <v>4.0468073507472173</v>
      </c>
      <c r="KD21" s="56">
        <v>6.2182114109331454</v>
      </c>
      <c r="KE21" s="56">
        <v>4.9821336167505699</v>
      </c>
      <c r="KF21" s="56">
        <v>6.2383329788442241</v>
      </c>
      <c r="KG21" s="56">
        <v>9.8862458631601573</v>
      </c>
      <c r="KH21" s="56">
        <v>7.380312526309333</v>
      </c>
      <c r="KI21" s="56">
        <v>5.6501978336735972</v>
      </c>
      <c r="KJ21" s="56">
        <v>6.513759225626635</v>
      </c>
      <c r="KK21" s="56">
        <v>5.4121898088352722</v>
      </c>
      <c r="KL21" s="56">
        <v>5.5234575395970795</v>
      </c>
      <c r="KM21" s="56">
        <v>6.0608158104605305</v>
      </c>
      <c r="KN21" s="56">
        <v>15.206842373268511</v>
      </c>
      <c r="KO21" s="56">
        <v>3.4945115076400506</v>
      </c>
      <c r="KP21" s="56">
        <v>6.9423577082722332</v>
      </c>
      <c r="KQ21" s="56">
        <v>5.6577499294497287</v>
      </c>
      <c r="KR21" s="56">
        <v>5.7947492413441228</v>
      </c>
      <c r="KS21" s="56">
        <v>3.769362288675902</v>
      </c>
      <c r="KT21" s="56">
        <v>2.1097997928000147</v>
      </c>
      <c r="KU21" s="56">
        <v>7.5681453138034955</v>
      </c>
      <c r="KV21" s="56">
        <v>6.8077764505572995</v>
      </c>
      <c r="KW21" s="56">
        <v>4.3013227233683304</v>
      </c>
      <c r="KX21" s="56">
        <v>1.6662128092087654</v>
      </c>
      <c r="KY21" s="725"/>
      <c r="KZ21" s="56">
        <v>4.9651607333846117</v>
      </c>
      <c r="LA21" s="56">
        <v>7.0430441264070058</v>
      </c>
      <c r="LB21" s="56">
        <v>5.0007073194341434</v>
      </c>
      <c r="LC21" s="56">
        <v>6.8948918485699773</v>
      </c>
      <c r="LD21" s="56">
        <v>7.9183378352967386</v>
      </c>
      <c r="LE21" s="56">
        <v>4.1844871782446216</v>
      </c>
      <c r="LF21" s="56">
        <v>17.714885718247256</v>
      </c>
      <c r="LG21" s="56">
        <v>6.6912379376417519</v>
      </c>
      <c r="LH21" s="56">
        <v>5.1724295689508297</v>
      </c>
      <c r="LI21" s="56">
        <v>6.090900066877559</v>
      </c>
      <c r="LJ21" s="56">
        <v>4.0841045366033617</v>
      </c>
      <c r="LK21" s="56">
        <v>5.7665617785784926</v>
      </c>
      <c r="LL21" s="56">
        <v>9.7179596140371487</v>
      </c>
      <c r="LM21" s="56">
        <v>4.4788005109557325</v>
      </c>
      <c r="LN21" s="56">
        <v>5.278882311064053</v>
      </c>
      <c r="LO21" s="56">
        <v>6.065032792693736</v>
      </c>
      <c r="LP21" s="56">
        <v>5.547178867360854</v>
      </c>
      <c r="LQ21" s="56">
        <v>4.7977986359469149</v>
      </c>
      <c r="LR21" s="56">
        <v>5.5901172952869507</v>
      </c>
      <c r="LS21" s="56">
        <v>13.561411169426203</v>
      </c>
      <c r="LT21" s="56">
        <v>3.1790108288216818</v>
      </c>
      <c r="LU21" s="56">
        <v>6.4501087068264837</v>
      </c>
      <c r="LV21" s="56">
        <v>5.48896647389404</v>
      </c>
      <c r="LW21" s="56">
        <v>5.5594967592377822</v>
      </c>
      <c r="LX21" s="56">
        <v>3.6070329526889169</v>
      </c>
      <c r="LY21" s="56">
        <v>2.2903021265678816</v>
      </c>
      <c r="LZ21" s="56">
        <v>4.9788453969001392</v>
      </c>
      <c r="MA21" s="56">
        <v>6.5556676775708826</v>
      </c>
      <c r="MB21" s="56">
        <v>3.2946352108939365</v>
      </c>
      <c r="MC21" s="56">
        <v>1.7890823611510445</v>
      </c>
      <c r="MD21" s="727"/>
      <c r="ME21" s="68">
        <v>5.5802837996440102</v>
      </c>
      <c r="MF21" s="68">
        <v>0.85497956607873105</v>
      </c>
      <c r="MG21" s="68">
        <v>1.8443366490078867</v>
      </c>
      <c r="MH21" s="68">
        <v>2.6484385334314364</v>
      </c>
      <c r="MI21" s="68">
        <v>7.9001525739436147</v>
      </c>
      <c r="MJ21" s="68">
        <v>1.7860094639008579</v>
      </c>
      <c r="MK21" s="68">
        <v>5.2546001390064347</v>
      </c>
      <c r="ML21" s="68">
        <v>3.0504976830946582</v>
      </c>
      <c r="MM21" s="68">
        <v>1.2018887718135116</v>
      </c>
      <c r="MN21" s="68">
        <v>1.7391449301079878</v>
      </c>
      <c r="MO21" s="68">
        <v>2.5995488850351887</v>
      </c>
      <c r="MP21" s="68">
        <v>2.8969874752026747</v>
      </c>
      <c r="MQ21" s="68">
        <v>3.7185707760791042</v>
      </c>
      <c r="MR21" s="68">
        <v>5.085565061305612</v>
      </c>
      <c r="MS21" s="729"/>
      <c r="MT21" s="69">
        <v>10.942897804717104</v>
      </c>
      <c r="MU21" s="69">
        <v>2.6873284862742355</v>
      </c>
      <c r="MV21" s="69">
        <v>3.458509163830374</v>
      </c>
      <c r="MW21" s="69">
        <v>5.474634763737928</v>
      </c>
      <c r="MX21" s="69">
        <v>12.17162443436494</v>
      </c>
      <c r="MY21" s="69">
        <v>4.3413831576301032</v>
      </c>
      <c r="MZ21" s="69">
        <v>8.1047196388343377</v>
      </c>
      <c r="NA21" s="69">
        <v>8.0873477569639469</v>
      </c>
      <c r="NB21" s="69">
        <v>5.3062989929477062</v>
      </c>
      <c r="NC21" s="69">
        <v>3.2516052425426127</v>
      </c>
      <c r="ND21" s="69">
        <v>5.7288738185908255</v>
      </c>
      <c r="NE21" s="69">
        <v>7.864605408710224</v>
      </c>
      <c r="NF21" s="69">
        <v>5.0210752640194558</v>
      </c>
      <c r="NG21" s="69">
        <v>4.7803653896639045</v>
      </c>
      <c r="NH21" s="731"/>
      <c r="NI21" s="70">
        <v>16.607583416799777</v>
      </c>
      <c r="NJ21" s="70">
        <v>3.9720835417080784</v>
      </c>
      <c r="NK21" s="70">
        <v>5.161861119970121</v>
      </c>
      <c r="NL21" s="70">
        <v>8.2432114070014038</v>
      </c>
      <c r="NM21" s="70">
        <v>18.505238576727251</v>
      </c>
      <c r="NN21" s="70">
        <v>6.4980334078388129</v>
      </c>
      <c r="NO21" s="70">
        <v>9.3836188520931039</v>
      </c>
      <c r="NP21" s="70">
        <v>12.246405266532358</v>
      </c>
      <c r="NQ21" s="70">
        <v>7.974789332950496</v>
      </c>
      <c r="NR21" s="70">
        <v>5.7858692471939301</v>
      </c>
      <c r="NS21" s="70">
        <v>8.639381583647797</v>
      </c>
      <c r="NT21" s="70">
        <v>11.910380087112358</v>
      </c>
      <c r="NU21" s="70">
        <v>7.5657781966999389</v>
      </c>
      <c r="NV21" s="70">
        <v>7.5371091695672305</v>
      </c>
      <c r="NW21" s="733"/>
      <c r="NX21" s="71">
        <v>16.720631768237297</v>
      </c>
      <c r="NY21" s="71">
        <v>3.3401686635345684</v>
      </c>
      <c r="NZ21" s="71">
        <v>4.4762998360123847</v>
      </c>
      <c r="OA21" s="71">
        <v>8.0282607294818451</v>
      </c>
      <c r="OB21" s="71">
        <v>22.239855168218529</v>
      </c>
      <c r="OC21" s="71">
        <v>5.4383398811305685</v>
      </c>
      <c r="OD21" s="71">
        <v>11.067077572892225</v>
      </c>
      <c r="OE21" s="71">
        <v>10.204601260707074</v>
      </c>
      <c r="OF21" s="71">
        <v>6.6640096058760969</v>
      </c>
      <c r="OG21" s="71">
        <v>5.1925442606359216</v>
      </c>
      <c r="OH21" s="71">
        <v>7.2227705115987737</v>
      </c>
      <c r="OI21" s="71">
        <v>11.802167381758135</v>
      </c>
      <c r="OJ21" s="71">
        <v>6.3160496707879199</v>
      </c>
      <c r="OK21" s="71">
        <v>7.9286521357872388</v>
      </c>
      <c r="OL21" s="719"/>
      <c r="OM21" s="72">
        <v>7.6712339304566193</v>
      </c>
      <c r="ON21" s="72">
        <v>1.8688256515941097</v>
      </c>
      <c r="OO21" s="72">
        <v>2.5736421777747074</v>
      </c>
      <c r="OP21" s="72">
        <v>4.1751710154171349</v>
      </c>
      <c r="OQ21" s="72">
        <v>7.9711876897627576</v>
      </c>
      <c r="OR21" s="72">
        <v>2.941337220876135</v>
      </c>
      <c r="OS21" s="72">
        <v>6.1406934103650554</v>
      </c>
      <c r="OT21" s="72">
        <v>5.3436160760804814</v>
      </c>
      <c r="OU21" s="72">
        <v>3.5639272850226718</v>
      </c>
      <c r="OV21" s="72">
        <v>2.3487837438874841</v>
      </c>
      <c r="OW21" s="72">
        <v>3.8194644134972844</v>
      </c>
      <c r="OX21" s="72">
        <v>5.1952281964413194</v>
      </c>
      <c r="OY21" s="72">
        <v>3.8264090774618698</v>
      </c>
      <c r="OZ21" s="72">
        <v>4.6403750712884051</v>
      </c>
      <c r="PA21" s="736"/>
      <c r="PB21" s="73">
        <v>14.620871092834484</v>
      </c>
      <c r="PC21" s="73">
        <v>3.2404886939207209</v>
      </c>
      <c r="PD21" s="73">
        <v>3.1858603425978083</v>
      </c>
      <c r="PE21" s="73">
        <v>8.3491893212350128</v>
      </c>
      <c r="PF21" s="73">
        <v>25.194790262430288</v>
      </c>
      <c r="PG21" s="73">
        <v>5.273780977045039</v>
      </c>
      <c r="PH21" s="73">
        <v>11.280631387851781</v>
      </c>
      <c r="PI21" s="73">
        <v>9.8919012644682915</v>
      </c>
      <c r="PJ21" s="73">
        <v>6.4614632567932828</v>
      </c>
      <c r="PK21" s="73">
        <v>4.0982560283417655</v>
      </c>
      <c r="PL21" s="73">
        <v>7.2987897490854756</v>
      </c>
      <c r="PM21" s="73">
        <v>14.474821457035171</v>
      </c>
      <c r="PN21" s="73">
        <v>6.2739913372678675</v>
      </c>
      <c r="PO21" s="73">
        <v>6.9685060090349662</v>
      </c>
      <c r="PP21" s="738"/>
      <c r="PQ21" s="70">
        <v>4.7205441988500967</v>
      </c>
      <c r="PR21" s="70">
        <v>1.2578172597822068</v>
      </c>
      <c r="PS21" s="70">
        <v>2.019777605146782</v>
      </c>
      <c r="PT21" s="70">
        <v>2.7137688128661521</v>
      </c>
      <c r="PU21" s="70">
        <v>6.2118436431121298</v>
      </c>
      <c r="PV21" s="70">
        <v>2.1131697099486511</v>
      </c>
      <c r="PW21" s="70">
        <v>4.0949511962328851</v>
      </c>
      <c r="PX21" s="70">
        <v>4.0781252044864917</v>
      </c>
      <c r="PY21" s="70">
        <v>2.6153608423703028</v>
      </c>
      <c r="PZ21" s="70">
        <v>1.5582971931885308</v>
      </c>
      <c r="QA21" s="70">
        <v>2.8531608658050818</v>
      </c>
      <c r="QB21" s="70">
        <v>3.4525421459439309</v>
      </c>
      <c r="QC21" s="70">
        <v>2.4944383319297536</v>
      </c>
      <c r="QD21" s="70">
        <v>2.0118209618474516</v>
      </c>
      <c r="QE21" s="740"/>
      <c r="QF21" s="74">
        <v>16.212490789988713</v>
      </c>
      <c r="QG21" s="74">
        <v>5.0813835840280754</v>
      </c>
      <c r="QH21" s="74">
        <v>3.7688734536291473</v>
      </c>
      <c r="QI21" s="74">
        <v>8.0706138828416378</v>
      </c>
      <c r="QJ21" s="74">
        <v>18.059308153325734</v>
      </c>
      <c r="QK21" s="74">
        <v>6.3747088329818968</v>
      </c>
      <c r="QL21" s="74">
        <v>11.998251920013525</v>
      </c>
      <c r="QM21" s="74">
        <v>16.165694187317587</v>
      </c>
      <c r="QN21" s="74">
        <v>10.426507388345852</v>
      </c>
      <c r="QO21" s="74">
        <v>4.7586277574097045</v>
      </c>
      <c r="QP21" s="74">
        <v>11.344917284269744</v>
      </c>
      <c r="QQ21" s="74">
        <v>11.638516238562067</v>
      </c>
      <c r="QR21" s="74">
        <v>7.40556281832556</v>
      </c>
      <c r="QS21" s="74">
        <v>7.2590934482820337</v>
      </c>
      <c r="QT21" s="742"/>
      <c r="QU21" s="69">
        <v>19.848395073374373</v>
      </c>
      <c r="QV21" s="69">
        <v>4.582319440578237</v>
      </c>
      <c r="QW21" s="69">
        <v>3.2209541454565587</v>
      </c>
      <c r="QX21" s="69">
        <v>9.7571062492495919</v>
      </c>
      <c r="QY21" s="69">
        <v>22.190147784356562</v>
      </c>
      <c r="QZ21" s="69">
        <v>7.6290591609722558</v>
      </c>
      <c r="RA21" s="69">
        <v>11.543195311871834</v>
      </c>
      <c r="RB21" s="69">
        <v>14.606646234466769</v>
      </c>
      <c r="RC21" s="69">
        <v>9.4153661123288916</v>
      </c>
      <c r="RD21" s="69">
        <v>5.6459062236242517</v>
      </c>
      <c r="RE21" s="69">
        <v>10.247490580471595</v>
      </c>
      <c r="RF21" s="69">
        <v>14.207881268345833</v>
      </c>
      <c r="RG21" s="69">
        <v>8.9640863011705783</v>
      </c>
      <c r="RH21" s="69">
        <v>8.5110613785045484</v>
      </c>
      <c r="RI21" s="723"/>
      <c r="RJ21" s="75">
        <v>17.407671422149299</v>
      </c>
      <c r="RK21" s="75">
        <v>3.7820974633836233</v>
      </c>
      <c r="RL21" s="75">
        <v>4.577082629712141</v>
      </c>
      <c r="RM21" s="75">
        <v>9.259440845779654</v>
      </c>
      <c r="RN21" s="75">
        <v>20.609144214408392</v>
      </c>
      <c r="RO21" s="75">
        <v>6.8161617178419567</v>
      </c>
      <c r="RP21" s="75">
        <v>9.9171790609543518</v>
      </c>
      <c r="RQ21" s="75">
        <v>12.759028091346151</v>
      </c>
      <c r="RR21" s="75">
        <v>9.7792328177532735</v>
      </c>
      <c r="RS21" s="75">
        <v>4.5464562152726904</v>
      </c>
      <c r="RT21" s="75">
        <v>9.2192370577919309</v>
      </c>
      <c r="RU21" s="75">
        <v>13.911424572448485</v>
      </c>
      <c r="RV21" s="75">
        <v>8.2318360189181874</v>
      </c>
      <c r="RW21" s="75">
        <v>7.2068545808593463</v>
      </c>
      <c r="RX21" s="719"/>
      <c r="RY21" s="76">
        <v>11.121373815486754</v>
      </c>
      <c r="RZ21" s="76">
        <v>11.552346840815016</v>
      </c>
      <c r="SA21" s="76">
        <v>11.717947374358616</v>
      </c>
      <c r="SB21" s="76">
        <v>9.2417326569999698</v>
      </c>
      <c r="SC21" s="76">
        <v>12.626538378585478</v>
      </c>
      <c r="SD21" s="76">
        <v>13.767819757989885</v>
      </c>
      <c r="SE21" s="721"/>
      <c r="SF21" s="76">
        <v>16.103778873087482</v>
      </c>
      <c r="SG21" s="76">
        <v>16.914008160704608</v>
      </c>
      <c r="SH21" s="76">
        <v>17.225337163766604</v>
      </c>
      <c r="SI21" s="76">
        <v>12.57005349513234</v>
      </c>
      <c r="SJ21" s="76">
        <v>18.933488251713101</v>
      </c>
      <c r="SK21" s="76">
        <v>21.079097244993385</v>
      </c>
      <c r="SL21" s="721"/>
      <c r="SM21" s="76">
        <v>14.468624470480259</v>
      </c>
      <c r="SN21" s="76">
        <v>15.134852287631524</v>
      </c>
      <c r="SO21" s="76">
        <v>15.390849010159124</v>
      </c>
      <c r="SP21" s="76">
        <v>11.562945570756794</v>
      </c>
      <c r="SQ21" s="76">
        <v>16.795411629752945</v>
      </c>
      <c r="SR21" s="76">
        <v>18.559683074762376</v>
      </c>
      <c r="SS21" s="721"/>
      <c r="ST21" s="76">
        <v>9.6184473180770578</v>
      </c>
      <c r="SU21" s="76">
        <v>9.9154839440277591</v>
      </c>
      <c r="SV21" s="76">
        <v>10.02961968071792</v>
      </c>
      <c r="SW21" s="76">
        <v>8.3229549440712329</v>
      </c>
      <c r="SX21" s="76">
        <v>10.655841718765757</v>
      </c>
      <c r="SY21" s="76">
        <v>11.44243937169413</v>
      </c>
      <c r="SZ21" s="721"/>
      <c r="TA21" s="76">
        <v>13.332134652722788</v>
      </c>
      <c r="TB21" s="76">
        <v>13.911853871028894</v>
      </c>
      <c r="TC21" s="76">
        <v>14.134609835358329</v>
      </c>
      <c r="TD21" s="76">
        <v>10.803753433819422</v>
      </c>
      <c r="TE21" s="76">
        <v>15.356792282459654</v>
      </c>
      <c r="TF21" s="76">
        <v>16.891975948842713</v>
      </c>
      <c r="TG21" s="721"/>
      <c r="TH21" s="76">
        <v>8.2007496593489968</v>
      </c>
      <c r="TI21" s="76">
        <v>8.3898723945403244</v>
      </c>
      <c r="TJ21" s="76">
        <v>8.4625424319029943</v>
      </c>
      <c r="TK21" s="76">
        <v>7.3759117781371719</v>
      </c>
      <c r="TL21" s="76">
        <v>8.8612569819812421</v>
      </c>
      <c r="TM21" s="76">
        <v>9.3620824244355347</v>
      </c>
      <c r="TN21" s="721"/>
      <c r="TO21" s="76">
        <v>12.944006273178067</v>
      </c>
      <c r="TP21" s="76">
        <v>13.494181502825557</v>
      </c>
      <c r="TQ21" s="76">
        <v>13.705585247880613</v>
      </c>
      <c r="TR21" s="76">
        <v>10.54447789147093</v>
      </c>
      <c r="TS21" s="76">
        <v>14.8654821208355</v>
      </c>
      <c r="TT21" s="76">
        <v>16.322428862520709</v>
      </c>
      <c r="TU21" s="721"/>
      <c r="TV21" s="76">
        <v>23.608213224723276</v>
      </c>
      <c r="TW21" s="76">
        <v>24.9953965262827</v>
      </c>
      <c r="TX21" s="76">
        <v>25.528418969360349</v>
      </c>
      <c r="TY21" s="76">
        <v>17.558166760699908</v>
      </c>
      <c r="TZ21" s="76">
        <v>28.452922812844808</v>
      </c>
      <c r="UA21" s="76">
        <v>32.126392795530286</v>
      </c>
      <c r="UB21" s="721"/>
      <c r="UC21" s="76">
        <v>16.162644689704926</v>
      </c>
      <c r="UD21" s="76">
        <v>16.957819826304814</v>
      </c>
      <c r="UE21" s="76">
        <v>17.263364301579699</v>
      </c>
      <c r="UF21" s="76">
        <v>12.694576325518842</v>
      </c>
      <c r="UG21" s="76">
        <v>16.366538405549068</v>
      </c>
      <c r="UH21" s="76">
        <v>21.045521088364225</v>
      </c>
      <c r="UI21" s="721"/>
      <c r="UJ21" s="76">
        <v>5.6384236399466685</v>
      </c>
      <c r="UK21" s="76">
        <v>5.8944567574521551</v>
      </c>
      <c r="UL21" s="76">
        <v>5.5595589210640863</v>
      </c>
      <c r="UM21" s="76">
        <v>4.6422753747881362</v>
      </c>
      <c r="UN21" s="76">
        <v>5.5198451486366578</v>
      </c>
      <c r="UO21" s="76">
        <v>5.0565219729904314</v>
      </c>
      <c r="UP21" s="721"/>
      <c r="UQ21" s="76">
        <v>5.3002212453700572</v>
      </c>
      <c r="UR21" s="76">
        <v>4.1334857948673047</v>
      </c>
      <c r="US21" s="76">
        <v>5.6795696673562848</v>
      </c>
      <c r="UT21" s="76">
        <v>5.4520789694961049</v>
      </c>
      <c r="UU21" s="76">
        <v>4.6737075903316683</v>
      </c>
      <c r="UV21" s="76">
        <v>5.9992661663169233</v>
      </c>
      <c r="UW21" s="76">
        <v>4.757102889535977</v>
      </c>
      <c r="UX21" s="76">
        <v>4.1153175678875105</v>
      </c>
      <c r="UY21" s="76">
        <v>4.1866574903594227</v>
      </c>
      <c r="UZ21" s="76">
        <v>4.1452244668605749</v>
      </c>
      <c r="VA21" s="76">
        <v>4.2380554490758264</v>
      </c>
      <c r="VB21" s="76">
        <v>4.657813282361051</v>
      </c>
      <c r="VC21" s="76">
        <v>5.1533949439146696</v>
      </c>
      <c r="VD21" s="76">
        <v>4.2715148598134745</v>
      </c>
      <c r="VE21" s="76">
        <v>5.3323173545238198</v>
      </c>
      <c r="VF21" s="718"/>
      <c r="VG21" s="76">
        <v>8.3849868395099421</v>
      </c>
      <c r="VH21" s="76">
        <v>6.5019919071492414</v>
      </c>
      <c r="VI21" s="76">
        <v>8.9883909532195823</v>
      </c>
      <c r="VJ21" s="76">
        <v>8.6275838465553338</v>
      </c>
      <c r="VK21" s="76">
        <v>7.3690794476165165</v>
      </c>
      <c r="VL21" s="76">
        <v>9.5043295203844345</v>
      </c>
      <c r="VM21" s="76">
        <v>7.5072341960394642</v>
      </c>
      <c r="VN21" s="76">
        <v>6.4729797875832782</v>
      </c>
      <c r="VO21" s="76">
        <v>6.587319839777324</v>
      </c>
      <c r="VP21" s="76">
        <v>6.5209059109885308</v>
      </c>
      <c r="VQ21" s="76">
        <v>6.6697320794794361</v>
      </c>
      <c r="VR21" s="76">
        <v>7.3435451681847175</v>
      </c>
      <c r="VS21" s="76">
        <v>8.1401252740018535</v>
      </c>
      <c r="VT21" s="76">
        <v>6.723308303198575</v>
      </c>
      <c r="VU21" s="76">
        <v>8.4278795414546099</v>
      </c>
      <c r="VV21" s="718"/>
      <c r="VW21" s="76">
        <v>8.8349380876878598</v>
      </c>
      <c r="VX21" s="76">
        <v>6.8232890546681917</v>
      </c>
      <c r="VY21" s="76">
        <v>9.4731497209801638</v>
      </c>
      <c r="VZ21" s="76">
        <v>9.0923020696641643</v>
      </c>
      <c r="WA21" s="76">
        <v>7.7461455267241224</v>
      </c>
      <c r="WB21" s="76">
        <v>10.024324990385871</v>
      </c>
      <c r="WC21" s="76">
        <v>7.8963310068421722</v>
      </c>
      <c r="WD21" s="76">
        <v>6.7925198735274535</v>
      </c>
      <c r="WE21" s="76">
        <v>6.9140935550122355</v>
      </c>
      <c r="WF21" s="76">
        <v>6.8434727633438168</v>
      </c>
      <c r="WG21" s="76">
        <v>7.0017445604146706</v>
      </c>
      <c r="WH21" s="76">
        <v>7.718952134986484</v>
      </c>
      <c r="WI21" s="76">
        <v>8.5676018989709064</v>
      </c>
      <c r="WJ21" s="76">
        <v>7.0586730041911592</v>
      </c>
      <c r="WK21" s="76">
        <v>8.8742831071804105</v>
      </c>
      <c r="WL21" s="718"/>
      <c r="WM21" s="76">
        <v>5.1533234687804033</v>
      </c>
      <c r="WN21" s="76">
        <v>4.0063127686260405</v>
      </c>
      <c r="WO21" s="76">
        <v>5.5232671460411424</v>
      </c>
      <c r="WP21" s="76">
        <v>5.3017712480297225</v>
      </c>
      <c r="WQ21" s="76">
        <v>4.5357826797763847</v>
      </c>
      <c r="WR21" s="76">
        <v>5.8375521758677031</v>
      </c>
      <c r="WS21" s="76">
        <v>4.6189756989628767</v>
      </c>
      <c r="WT21" s="76">
        <v>3.9885566201361988</v>
      </c>
      <c r="WU21" s="76">
        <v>4.0584208663440116</v>
      </c>
      <c r="WV21" s="76">
        <v>4.0178424656130174</v>
      </c>
      <c r="WW21" s="76">
        <v>4.1087672312777084</v>
      </c>
      <c r="WX21" s="76">
        <v>4.5201969210970958</v>
      </c>
      <c r="WY21" s="76">
        <v>5.0063024083565013</v>
      </c>
      <c r="WZ21" s="76">
        <v>4.1415172976037482</v>
      </c>
      <c r="XA21" s="76">
        <v>5.1818580963496608</v>
      </c>
      <c r="XB21" s="718"/>
      <c r="XC21" s="76">
        <v>7.7527013350428557</v>
      </c>
      <c r="XD21" s="76">
        <v>6.0017496814423525</v>
      </c>
      <c r="XE21" s="76">
        <v>8.311479395413647</v>
      </c>
      <c r="XF21" s="76">
        <v>7.9776349533932507</v>
      </c>
      <c r="XG21" s="76">
        <v>6.8067818250180405</v>
      </c>
      <c r="XH21" s="76">
        <v>8.79123306600912</v>
      </c>
      <c r="XI21" s="76">
        <v>6.9361822576881247</v>
      </c>
      <c r="XJ21" s="76">
        <v>5.9748531352925127</v>
      </c>
      <c r="XK21" s="76">
        <v>6.0809667479842906</v>
      </c>
      <c r="XL21" s="76">
        <v>6.0193292232560331</v>
      </c>
      <c r="XM21" s="76">
        <v>6.1574586784712668</v>
      </c>
      <c r="XN21" s="76">
        <v>6.7830689167451519</v>
      </c>
      <c r="XO21" s="76">
        <v>7.5229407289047305</v>
      </c>
      <c r="XP21" s="76">
        <v>6.2071668306736063</v>
      </c>
      <c r="XQ21" s="76">
        <v>7.790252173982136</v>
      </c>
      <c r="XR21" s="718"/>
      <c r="XS21" s="76">
        <v>2.2425586883374637</v>
      </c>
      <c r="XT21" s="76">
        <v>1.7307736869283463</v>
      </c>
      <c r="XU21" s="76">
        <v>2.4046579569268354</v>
      </c>
      <c r="XV21" s="76">
        <v>2.307959178426755</v>
      </c>
      <c r="XW21" s="76">
        <v>1.9654128775353432</v>
      </c>
      <c r="XX21" s="76">
        <v>2.544882231123863</v>
      </c>
      <c r="XY21" s="76">
        <v>2.0037300900458868</v>
      </c>
      <c r="XZ21" s="76">
        <v>1.7229550993626752</v>
      </c>
      <c r="YA21" s="76">
        <v>1.7538605361288788</v>
      </c>
      <c r="YB21" s="76">
        <v>1.7359076933218935</v>
      </c>
      <c r="YC21" s="76">
        <v>1.7761434879835689</v>
      </c>
      <c r="YD21" s="76">
        <v>1.9584981652948488</v>
      </c>
      <c r="YE21" s="76">
        <v>2.1743051563683462</v>
      </c>
      <c r="YF21" s="76">
        <v>1.7906137918942135</v>
      </c>
      <c r="YG21" s="76">
        <v>2.252297437030808</v>
      </c>
      <c r="YH21" s="718"/>
      <c r="YI21" s="76">
        <v>8.0042474786513633</v>
      </c>
      <c r="YJ21" s="76">
        <v>6.1431361310282577</v>
      </c>
      <c r="YK21" s="76">
        <v>8.5858470762937564</v>
      </c>
      <c r="YL21" s="76">
        <v>8.239858499315142</v>
      </c>
      <c r="YM21" s="76">
        <v>6.9921416051870526</v>
      </c>
      <c r="YN21" s="76">
        <v>9.0957564268769087</v>
      </c>
      <c r="YO21" s="76">
        <v>7.134661893552865</v>
      </c>
      <c r="YP21" s="76">
        <v>6.1149800116228192</v>
      </c>
      <c r="YQ21" s="76">
        <v>6.2266581209642151</v>
      </c>
      <c r="YR21" s="76">
        <v>6.1617782955122538</v>
      </c>
      <c r="YS21" s="76">
        <v>6.3072093852483917</v>
      </c>
      <c r="YT21" s="76">
        <v>6.9671010779031448</v>
      </c>
      <c r="YU21" s="76">
        <v>7.7489948271024112</v>
      </c>
      <c r="YV21" s="76">
        <v>6.3594525065306957</v>
      </c>
      <c r="YW21" s="76">
        <v>8.0317144648515146</v>
      </c>
      <c r="YX21" s="718"/>
      <c r="YY21" s="76">
        <v>8.0590866425471077</v>
      </c>
      <c r="YZ21" s="76">
        <v>6.2612416622212068</v>
      </c>
      <c r="ZA21" s="76">
        <v>8.6379861522918304</v>
      </c>
      <c r="ZB21" s="76">
        <v>8.2914968234518724</v>
      </c>
      <c r="ZC21" s="76">
        <v>7.0906244287647961</v>
      </c>
      <c r="ZD21" s="76">
        <v>9.1305999566693696</v>
      </c>
      <c r="ZE21" s="76">
        <v>7.2214088801881049</v>
      </c>
      <c r="ZF21" s="76">
        <v>6.2334439188288302</v>
      </c>
      <c r="ZG21" s="76">
        <v>6.3428641508726926</v>
      </c>
      <c r="ZH21" s="76">
        <v>6.279310149169036</v>
      </c>
      <c r="ZI21" s="76">
        <v>6.4217195166955205</v>
      </c>
      <c r="ZJ21" s="76">
        <v>7.0662077759563049</v>
      </c>
      <c r="ZK21" s="76">
        <v>7.8277870162737297</v>
      </c>
      <c r="ZL21" s="76">
        <v>6.4730065986880359</v>
      </c>
      <c r="ZM21" s="76">
        <v>8.1028467820625227</v>
      </c>
      <c r="ZN21" s="718"/>
      <c r="ZO21" s="76">
        <v>9.4891819760144767</v>
      </c>
      <c r="ZP21" s="76">
        <v>7.3227805153111776</v>
      </c>
      <c r="ZQ21" s="76">
        <v>10.175163196217646</v>
      </c>
      <c r="ZR21" s="76">
        <v>9.7659707440539094</v>
      </c>
      <c r="ZS21" s="76">
        <v>8.3159125641582516</v>
      </c>
      <c r="ZT21" s="76">
        <v>10.768736383926244</v>
      </c>
      <c r="ZU21" s="76">
        <v>8.4781871503161366</v>
      </c>
      <c r="ZV21" s="76">
        <v>7.2896908576821788</v>
      </c>
      <c r="ZW21" s="76">
        <v>7.4204973950588187</v>
      </c>
      <c r="ZX21" s="76">
        <v>7.3445122524102535</v>
      </c>
      <c r="ZY21" s="76">
        <v>7.5148102113273669</v>
      </c>
      <c r="ZZ21" s="76">
        <v>8.2866449063787186</v>
      </c>
      <c r="AAA21" s="76">
        <v>9.2000927586077506</v>
      </c>
      <c r="AAB21" s="76">
        <v>7.5760543261246891</v>
      </c>
      <c r="AAC21" s="76">
        <v>9.5302147493328704</v>
      </c>
      <c r="AAD21" s="718"/>
      <c r="AAE21" s="76">
        <v>4.249313500385858</v>
      </c>
      <c r="AAF21" s="76">
        <v>4.0976387994628967</v>
      </c>
      <c r="AAG21" s="76">
        <v>4.5392667970360847</v>
      </c>
      <c r="AAH21" s="76">
        <v>4.3844920208899136</v>
      </c>
      <c r="AAI21" s="76">
        <v>4.4953549725262061</v>
      </c>
      <c r="AAJ21" s="76">
        <v>4.3460367217951887</v>
      </c>
      <c r="AAK21" s="76">
        <v>4.2237015891298144</v>
      </c>
      <c r="AAL21" s="76">
        <v>4.0738164504744052</v>
      </c>
      <c r="AAM21" s="76">
        <v>4.1032038090253291</v>
      </c>
      <c r="AAN21" s="76">
        <v>4.1026395887331164</v>
      </c>
      <c r="AAO21" s="76">
        <v>3.5247866830200181</v>
      </c>
      <c r="AAP21" s="76">
        <v>4.4528150744491661</v>
      </c>
      <c r="AAQ21" s="76">
        <v>4.3785617049747891</v>
      </c>
      <c r="AAR21" s="76">
        <v>3.6498525659205403</v>
      </c>
      <c r="AAS21" s="76">
        <v>4.8379821697272067</v>
      </c>
      <c r="AAT21" s="718"/>
    </row>
    <row r="22" spans="1:722" ht="14.5" customHeight="1" x14ac:dyDescent="0.2">
      <c r="A22" s="24">
        <v>2039</v>
      </c>
      <c r="B22" s="65">
        <v>1.9538482018334942</v>
      </c>
      <c r="C22" s="65">
        <v>2.8680370265907125</v>
      </c>
      <c r="D22" s="65">
        <v>2.1429328679163318</v>
      </c>
      <c r="E22" s="65">
        <v>2.3415740989633353</v>
      </c>
      <c r="F22" s="65">
        <v>3.7688474052789398</v>
      </c>
      <c r="G22" s="65">
        <v>1.5238361668122991</v>
      </c>
      <c r="H22" s="65">
        <v>6.0926388721530707</v>
      </c>
      <c r="I22" s="65">
        <v>1.8799956699311509</v>
      </c>
      <c r="J22" s="65">
        <v>1.5035043455466572</v>
      </c>
      <c r="K22" s="65">
        <v>2.7946282548284063</v>
      </c>
      <c r="L22" s="65">
        <v>2.5632533064758949</v>
      </c>
      <c r="M22" s="65">
        <v>1.9131090624149356</v>
      </c>
      <c r="N22" s="65">
        <v>3.2047138458728774</v>
      </c>
      <c r="O22" s="65">
        <v>2.0085434345292685</v>
      </c>
      <c r="P22" s="65">
        <v>2.0573837963003654</v>
      </c>
      <c r="Q22" s="65">
        <v>2.2817160861017851</v>
      </c>
      <c r="R22" s="65">
        <v>2.0313513859070929</v>
      </c>
      <c r="S22" s="65">
        <v>1.6184737363523989</v>
      </c>
      <c r="T22" s="65">
        <v>2.225871037294862</v>
      </c>
      <c r="U22" s="65">
        <v>5.5942297911785079</v>
      </c>
      <c r="V22" s="65">
        <v>1.1123607167652401</v>
      </c>
      <c r="W22" s="65">
        <v>2.1383515912533455</v>
      </c>
      <c r="X22" s="65">
        <v>1.9380595405804344</v>
      </c>
      <c r="Y22" s="65">
        <v>1.992428081530117</v>
      </c>
      <c r="Z22" s="65">
        <v>1.3437081120056962</v>
      </c>
      <c r="AA22" s="65">
        <v>0.57576358213565015</v>
      </c>
      <c r="AB22" s="65">
        <v>2.1969713364405932</v>
      </c>
      <c r="AC22" s="65">
        <v>1.8351517568421785</v>
      </c>
      <c r="AD22" s="65">
        <v>1.8723154922594791</v>
      </c>
      <c r="AE22" s="65">
        <v>0.6759254155787322</v>
      </c>
      <c r="AF22" s="744"/>
      <c r="AG22" s="65">
        <v>1.6530885249667859</v>
      </c>
      <c r="AH22" s="65">
        <v>2.7027081545717584</v>
      </c>
      <c r="AI22" s="65">
        <v>2.063408244669982</v>
      </c>
      <c r="AJ22" s="65">
        <v>2.2065933435054479</v>
      </c>
      <c r="AK22" s="65">
        <v>3.4786161446222046</v>
      </c>
      <c r="AL22" s="65">
        <v>1.4265442954976149</v>
      </c>
      <c r="AM22" s="65">
        <v>5.7414268400164836</v>
      </c>
      <c r="AN22" s="65">
        <v>1.7716227442581129</v>
      </c>
      <c r="AO22" s="65">
        <v>1.4057106212128077</v>
      </c>
      <c r="AP22" s="65">
        <v>2.3997002650448787</v>
      </c>
      <c r="AQ22" s="65">
        <v>2.252283758615524</v>
      </c>
      <c r="AR22" s="65">
        <v>1.8814789106324636</v>
      </c>
      <c r="AS22" s="65">
        <v>3.0199771355830847</v>
      </c>
      <c r="AT22" s="65">
        <v>1.8927603336302756</v>
      </c>
      <c r="AU22" s="65">
        <v>1.9387852778018964</v>
      </c>
      <c r="AV22" s="65">
        <v>2.1501858641118914</v>
      </c>
      <c r="AW22" s="65">
        <v>1.9142535136716778</v>
      </c>
      <c r="AX22" s="65">
        <v>1.5251763225663841</v>
      </c>
      <c r="AY22" s="65">
        <v>2.0975600202320637</v>
      </c>
      <c r="AZ22" s="65">
        <v>4.8737886721293364</v>
      </c>
      <c r="BA22" s="65">
        <v>1.0482383428642295</v>
      </c>
      <c r="BB22" s="65">
        <v>2.0150856594386153</v>
      </c>
      <c r="BC22" s="65">
        <v>1.6693787086233878</v>
      </c>
      <c r="BD22" s="65">
        <v>1.8775739550860682</v>
      </c>
      <c r="BE22" s="65">
        <v>1.2662496467136011</v>
      </c>
      <c r="BF22" s="65">
        <v>0.53740347327152982</v>
      </c>
      <c r="BG22" s="65">
        <v>1.9460153964460842</v>
      </c>
      <c r="BH22" s="65">
        <v>1.7631654303621997</v>
      </c>
      <c r="BI22" s="65">
        <v>1.6806159746207443</v>
      </c>
      <c r="BJ22" s="65">
        <v>0.60247126001475437</v>
      </c>
      <c r="BK22" s="745"/>
      <c r="BL22" s="56">
        <v>2.9279196442280031</v>
      </c>
      <c r="BM22" s="56">
        <v>4.2194342428898608</v>
      </c>
      <c r="BN22" s="56">
        <v>3.8901035349560575</v>
      </c>
      <c r="BO22" s="56">
        <v>7.350504539898453</v>
      </c>
      <c r="BP22" s="56">
        <v>8.0716451303182097</v>
      </c>
      <c r="BQ22" s="56">
        <v>2.4649106324050307</v>
      </c>
      <c r="BR22" s="56">
        <v>11.477755237388235</v>
      </c>
      <c r="BS22" s="56">
        <v>3.3835613986647606</v>
      </c>
      <c r="BT22" s="56">
        <v>1.9809995563813052</v>
      </c>
      <c r="BU22" s="56">
        <v>4.2283543913282102</v>
      </c>
      <c r="BV22" s="56">
        <v>5.2362249370705785</v>
      </c>
      <c r="BW22" s="56">
        <v>3.7611380819909712</v>
      </c>
      <c r="BX22" s="56">
        <v>6.2338844579133283</v>
      </c>
      <c r="BY22" s="56">
        <v>3.3589185034198548</v>
      </c>
      <c r="BZ22" s="56">
        <v>3.3674515233256459</v>
      </c>
      <c r="CA22" s="56">
        <v>3.882875247379638</v>
      </c>
      <c r="CB22" s="56">
        <v>3.0400128256063348</v>
      </c>
      <c r="CC22" s="56">
        <v>4.0058114771782938</v>
      </c>
      <c r="CD22" s="56">
        <v>3.9227892899544279</v>
      </c>
      <c r="CE22" s="56">
        <v>9.5222757254439365</v>
      </c>
      <c r="CF22" s="56">
        <v>2.2878370161008759</v>
      </c>
      <c r="CG22" s="56">
        <v>4.1342456192544379</v>
      </c>
      <c r="CH22" s="56">
        <v>3.1676289068813173</v>
      </c>
      <c r="CI22" s="56">
        <v>3.3037406462411987</v>
      </c>
      <c r="CJ22" s="56">
        <v>2.070989367218977</v>
      </c>
      <c r="CK22" s="56">
        <v>1.3301204077605981</v>
      </c>
      <c r="CL22" s="56">
        <v>3.9062173703438834</v>
      </c>
      <c r="CM22" s="56">
        <v>3.8211796461874199</v>
      </c>
      <c r="CN22" s="56">
        <v>2.0883293193927992</v>
      </c>
      <c r="CO22" s="56">
        <v>0.97535075314294462</v>
      </c>
      <c r="CP22" s="749"/>
      <c r="CQ22" s="66">
        <v>3.7032225926818021</v>
      </c>
      <c r="CR22" s="66">
        <v>5.2521106106994395</v>
      </c>
      <c r="CS22" s="66">
        <v>4.8884726353550487</v>
      </c>
      <c r="CT22" s="66">
        <v>10.321535739055642</v>
      </c>
      <c r="CU22" s="66">
        <v>8.8016173481914368</v>
      </c>
      <c r="CV22" s="66">
        <v>3.4831372367588735</v>
      </c>
      <c r="CW22" s="66">
        <v>14.215052922927692</v>
      </c>
      <c r="CX22" s="66">
        <v>4.2689489786188659</v>
      </c>
      <c r="CY22" s="66">
        <v>3.2277598580445765</v>
      </c>
      <c r="CZ22" s="66">
        <v>5.5789902425232629</v>
      </c>
      <c r="DA22" s="66">
        <v>5.5764108675749116</v>
      </c>
      <c r="DB22" s="66">
        <v>4.6717410263759129</v>
      </c>
      <c r="DC22" s="66">
        <v>6.7825140401768085</v>
      </c>
      <c r="DD22" s="66">
        <v>4.2490138163684064</v>
      </c>
      <c r="DE22" s="66">
        <v>4.1754366666554326</v>
      </c>
      <c r="DF22" s="66">
        <v>4.8139397527673342</v>
      </c>
      <c r="DG22" s="66">
        <v>3.9177345797191574</v>
      </c>
      <c r="DH22" s="66">
        <v>5.2190377275036237</v>
      </c>
      <c r="DI22" s="66">
        <v>5.6169539716018768</v>
      </c>
      <c r="DJ22" s="66">
        <v>11.862410968395997</v>
      </c>
      <c r="DK22" s="66">
        <v>2.8575578975048619</v>
      </c>
      <c r="DL22" s="66">
        <v>5.1278177414228638</v>
      </c>
      <c r="DM22" s="66">
        <v>3.8981330544539681</v>
      </c>
      <c r="DN22" s="66">
        <v>4.0732165336544179</v>
      </c>
      <c r="DO22" s="66">
        <v>2.4726522749857964</v>
      </c>
      <c r="DP22" s="66">
        <v>1.6867910365796108</v>
      </c>
      <c r="DQ22" s="66">
        <v>4.6882226259424957</v>
      </c>
      <c r="DR22" s="66">
        <v>4.7036342787953309</v>
      </c>
      <c r="DS22" s="66">
        <v>2.3714431994613099</v>
      </c>
      <c r="DT22" s="66">
        <v>1.422767798358537</v>
      </c>
      <c r="DU22" s="750"/>
      <c r="DV22" s="56">
        <v>3.1136147458704606</v>
      </c>
      <c r="DW22" s="56">
        <v>4.4279729246998967</v>
      </c>
      <c r="DX22" s="56">
        <v>4.8022079668246427</v>
      </c>
      <c r="DY22" s="56">
        <v>9.0632281039971243</v>
      </c>
      <c r="DZ22" s="56">
        <v>6.6730543482930216</v>
      </c>
      <c r="EA22" s="56">
        <v>3.1527012761153168</v>
      </c>
      <c r="EB22" s="56">
        <v>13.103966603797456</v>
      </c>
      <c r="EC22" s="56">
        <v>4.0508898889856617</v>
      </c>
      <c r="ED22" s="56">
        <v>1.8658956861123488</v>
      </c>
      <c r="EE22" s="56">
        <v>5.6460921232191952</v>
      </c>
      <c r="EF22" s="56">
        <v>5.9171677644431444</v>
      </c>
      <c r="EG22" s="56">
        <v>4.2413122734182966</v>
      </c>
      <c r="EH22" s="56">
        <v>6.9650895640911994</v>
      </c>
      <c r="EI22" s="56">
        <v>3.86440663113585</v>
      </c>
      <c r="EJ22" s="56">
        <v>3.7342095024348922</v>
      </c>
      <c r="EK22" s="56">
        <v>4.3318286277731204</v>
      </c>
      <c r="EL22" s="56">
        <v>3.1944400609359311</v>
      </c>
      <c r="EM22" s="56">
        <v>5.5784114361399881</v>
      </c>
      <c r="EN22" s="56">
        <v>5.2629495337632699</v>
      </c>
      <c r="EO22" s="56">
        <v>11.318272030283525</v>
      </c>
      <c r="EP22" s="56">
        <v>2.5730100277882464</v>
      </c>
      <c r="EQ22" s="56">
        <v>4.6278939283869898</v>
      </c>
      <c r="ER22" s="56">
        <v>3.2826925076666242</v>
      </c>
      <c r="ES22" s="56">
        <v>3.4998024457070374</v>
      </c>
      <c r="ET22" s="56">
        <v>2.2357254102199411</v>
      </c>
      <c r="EU22" s="56">
        <v>1.2062042882087138</v>
      </c>
      <c r="EV22" s="56">
        <v>3.9957114842968404</v>
      </c>
      <c r="EW22" s="56">
        <v>4.0216647365823937</v>
      </c>
      <c r="EX22" s="56">
        <v>1.9460257574603057</v>
      </c>
      <c r="EY22" s="56">
        <v>0.8998704534325539</v>
      </c>
      <c r="EZ22" s="725"/>
      <c r="FA22" s="56">
        <v>2.5233039670116901</v>
      </c>
      <c r="FB22" s="56">
        <v>3.5789873978527562</v>
      </c>
      <c r="FC22" s="56">
        <v>3.7359462436482458</v>
      </c>
      <c r="FD22" s="56">
        <v>6.2618268320643447</v>
      </c>
      <c r="FE22" s="56">
        <v>5.5985971030633106</v>
      </c>
      <c r="FF22" s="56">
        <v>2.2374242465751011</v>
      </c>
      <c r="FG22" s="56">
        <v>10.730826097967425</v>
      </c>
      <c r="FH22" s="56">
        <v>2.8307001646875594</v>
      </c>
      <c r="FI22" s="56">
        <v>1.5346485416719378</v>
      </c>
      <c r="FJ22" s="56">
        <v>3.6964560027209807</v>
      </c>
      <c r="FK22" s="56">
        <v>3.4836408786696555</v>
      </c>
      <c r="FL22" s="56">
        <v>3.4736052058189806</v>
      </c>
      <c r="FM22" s="56">
        <v>5.4351603202288379</v>
      </c>
      <c r="FN22" s="56">
        <v>3.0371519290599958</v>
      </c>
      <c r="FO22" s="56">
        <v>3.0867136879625328</v>
      </c>
      <c r="FP22" s="56">
        <v>3.5730461431518257</v>
      </c>
      <c r="FQ22" s="56">
        <v>2.7601135410716444</v>
      </c>
      <c r="FR22" s="56">
        <v>3.4800857138053845</v>
      </c>
      <c r="FS22" s="56">
        <v>3.8065804708016588</v>
      </c>
      <c r="FT22" s="56">
        <v>9.0467406073204764</v>
      </c>
      <c r="FU22" s="56">
        <v>2.0405193593858164</v>
      </c>
      <c r="FV22" s="56">
        <v>3.8096233179393826</v>
      </c>
      <c r="FW22" s="56">
        <v>2.8222014443397945</v>
      </c>
      <c r="FX22" s="56">
        <v>2.972964984498399</v>
      </c>
      <c r="FY22" s="56">
        <v>1.9680000861695841</v>
      </c>
      <c r="FZ22" s="56">
        <v>0.68635542286498985</v>
      </c>
      <c r="GA22" s="56">
        <v>3.0213350498306681</v>
      </c>
      <c r="GB22" s="56">
        <v>3.4342209771737386</v>
      </c>
      <c r="GC22" s="56">
        <v>1.6462913633913809</v>
      </c>
      <c r="GD22" s="56">
        <v>0.84210285091691306</v>
      </c>
      <c r="GE22" s="746"/>
      <c r="GF22" s="67">
        <v>3.1376303694895369</v>
      </c>
      <c r="GG22" s="67">
        <v>4.455048566319344</v>
      </c>
      <c r="GH22" s="67">
        <v>4.5679997342796748</v>
      </c>
      <c r="GI22" s="67">
        <v>8.0877434397192367</v>
      </c>
      <c r="GJ22" s="67">
        <v>7.9119660158535936</v>
      </c>
      <c r="GK22" s="67">
        <v>2.7544794629956462</v>
      </c>
      <c r="GL22" s="67">
        <v>11.00699134657966</v>
      </c>
      <c r="GM22" s="67">
        <v>2.274710803320648</v>
      </c>
      <c r="GN22" s="67">
        <v>1.9708574583887792</v>
      </c>
      <c r="GO22" s="67">
        <v>4.7263567543000073</v>
      </c>
      <c r="GP22" s="67">
        <v>6.2070707434909886</v>
      </c>
      <c r="GQ22" s="67">
        <v>4.1988687058940366</v>
      </c>
      <c r="GR22" s="67">
        <v>6.8691597202554711</v>
      </c>
      <c r="GS22" s="67">
        <v>4.8674560239333555</v>
      </c>
      <c r="GT22" s="67">
        <v>3.7248808363074795</v>
      </c>
      <c r="GU22" s="67">
        <v>4.309957915622312</v>
      </c>
      <c r="GV22" s="67">
        <v>3.2533517558095135</v>
      </c>
      <c r="GW22" s="67">
        <v>6.2236495532303477</v>
      </c>
      <c r="GX22" s="67">
        <v>6.5516889930625979</v>
      </c>
      <c r="GY22" s="67">
        <v>10.953795112090138</v>
      </c>
      <c r="GZ22" s="67">
        <v>2.6673044054474766</v>
      </c>
      <c r="HA22" s="67">
        <v>4.5974267345502611</v>
      </c>
      <c r="HB22" s="67">
        <v>3.3788910802013574</v>
      </c>
      <c r="HC22" s="67">
        <v>3.5658474658137038</v>
      </c>
      <c r="HD22" s="67">
        <v>2.5953487632726695</v>
      </c>
      <c r="HE22" s="67">
        <v>1.1485402672414711</v>
      </c>
      <c r="HF22" s="67">
        <v>4.5353797307748556</v>
      </c>
      <c r="HG22" s="67">
        <v>4.1108812016452809</v>
      </c>
      <c r="HH22" s="67">
        <v>2.3355536623934015</v>
      </c>
      <c r="HI22" s="67">
        <v>1.0384850011688993</v>
      </c>
      <c r="HJ22" s="747"/>
      <c r="HK22" s="67">
        <v>1.8953857127223561</v>
      </c>
      <c r="HL22" s="67">
        <v>2.3334094724437908</v>
      </c>
      <c r="HM22" s="67">
        <v>2.7479132929329375</v>
      </c>
      <c r="HN22" s="67">
        <v>8.6484423021094212</v>
      </c>
      <c r="HO22" s="67">
        <v>3.3921097839753958</v>
      </c>
      <c r="HP22" s="67">
        <v>2.468178872187202</v>
      </c>
      <c r="HQ22" s="67">
        <v>10.340856122506846</v>
      </c>
      <c r="HR22" s="67">
        <v>2.8741258765491362</v>
      </c>
      <c r="HS22" s="67">
        <v>1.4671376360718675</v>
      </c>
      <c r="HT22" s="67">
        <v>2.5418124401135884</v>
      </c>
      <c r="HU22" s="67">
        <v>2.5744886562130489</v>
      </c>
      <c r="HV22" s="67">
        <v>3.1586842470199099</v>
      </c>
      <c r="HW22" s="67">
        <v>5.3321155660874302</v>
      </c>
      <c r="HX22" s="67">
        <v>2.0744520161253273</v>
      </c>
      <c r="HY22" s="67">
        <v>2.3216092147332179</v>
      </c>
      <c r="HZ22" s="67">
        <v>2.8659767976853558</v>
      </c>
      <c r="IA22" s="67">
        <v>1.8762806791562223</v>
      </c>
      <c r="IB22" s="67">
        <v>3.5478878683773742</v>
      </c>
      <c r="IC22" s="67">
        <v>2.909065606568475</v>
      </c>
      <c r="ID22" s="67">
        <v>7.5478061420290423</v>
      </c>
      <c r="IE22" s="67">
        <v>1.5211586177398304</v>
      </c>
      <c r="IF22" s="67">
        <v>3.5363804211193517</v>
      </c>
      <c r="IG22" s="67">
        <v>2.4398252077077345</v>
      </c>
      <c r="IH22" s="67">
        <v>2.3591068439039464</v>
      </c>
      <c r="II22" s="67">
        <v>0.98194232931968295</v>
      </c>
      <c r="IJ22" s="67">
        <v>1.0069555153629557</v>
      </c>
      <c r="IK22" s="67">
        <v>1.835152742159039</v>
      </c>
      <c r="IL22" s="67">
        <v>3.631594163850989</v>
      </c>
      <c r="IM22" s="67">
        <v>1.1291873825050909</v>
      </c>
      <c r="IN22" s="67">
        <v>0.55204884815820543</v>
      </c>
      <c r="IO22" s="743"/>
      <c r="IP22" s="67">
        <v>0.84297261205839114</v>
      </c>
      <c r="IQ22" s="67">
        <v>1.1965282488922677</v>
      </c>
      <c r="IR22" s="67">
        <v>1.075364551024752</v>
      </c>
      <c r="IS22" s="67">
        <v>2.0990254887620483</v>
      </c>
      <c r="IT22" s="67">
        <v>1.6112731834457896</v>
      </c>
      <c r="IU22" s="67">
        <v>1.0023712582588351</v>
      </c>
      <c r="IV22" s="67">
        <v>3.3749736570981947</v>
      </c>
      <c r="IW22" s="67">
        <v>1.0581330475954149</v>
      </c>
      <c r="IX22" s="67">
        <v>0.65160183155429552</v>
      </c>
      <c r="IY22" s="67">
        <v>1.2040384877730688</v>
      </c>
      <c r="IZ22" s="67">
        <v>1.1419054957628707</v>
      </c>
      <c r="JA22" s="67">
        <v>1.1107227953809493</v>
      </c>
      <c r="JB22" s="67">
        <v>1.7778670416742617</v>
      </c>
      <c r="JC22" s="67">
        <v>0.9045701325016029</v>
      </c>
      <c r="JD22" s="67">
        <v>1.005302902476314</v>
      </c>
      <c r="JE22" s="67">
        <v>1.1554803385593038</v>
      </c>
      <c r="JF22" s="67">
        <v>0.89000958342905756</v>
      </c>
      <c r="JG22" s="67">
        <v>1.0791576023285414</v>
      </c>
      <c r="JH22" s="67">
        <v>1.2061562912520056</v>
      </c>
      <c r="JI22" s="67">
        <v>2.71201093978839</v>
      </c>
      <c r="JJ22" s="67">
        <v>0.6006250244499638</v>
      </c>
      <c r="JK22" s="67">
        <v>1.2274993346465006</v>
      </c>
      <c r="JL22" s="67">
        <v>0.98588779334619703</v>
      </c>
      <c r="JM22" s="67">
        <v>1.0154219929477468</v>
      </c>
      <c r="JN22" s="67">
        <v>0.52572185783831404</v>
      </c>
      <c r="JO22" s="67">
        <v>0.472024574167416</v>
      </c>
      <c r="JP22" s="67">
        <v>1.1050022198621527</v>
      </c>
      <c r="JQ22" s="67">
        <v>1.1799743130397347</v>
      </c>
      <c r="JR22" s="67">
        <v>0.6158136539315483</v>
      </c>
      <c r="JS22" s="67">
        <v>0.37955553238300627</v>
      </c>
      <c r="JT22" s="724"/>
      <c r="JU22" s="56">
        <v>3.9214075628496547</v>
      </c>
      <c r="JV22" s="56">
        <v>5.591694836574078</v>
      </c>
      <c r="JW22" s="56">
        <v>4.5733057673910391</v>
      </c>
      <c r="JX22" s="56">
        <v>6.6901365076074448</v>
      </c>
      <c r="JY22" s="56">
        <v>6.9070490617920477</v>
      </c>
      <c r="JZ22" s="56">
        <v>3.2015572786343371</v>
      </c>
      <c r="KA22" s="56">
        <v>14.663942518943955</v>
      </c>
      <c r="KB22" s="56">
        <v>4.4339363008641799</v>
      </c>
      <c r="KC22" s="56">
        <v>3.2394246919891443</v>
      </c>
      <c r="KD22" s="56">
        <v>4.8981102129964516</v>
      </c>
      <c r="KE22" s="56">
        <v>3.9588614824305206</v>
      </c>
      <c r="KF22" s="56">
        <v>4.8913514167731957</v>
      </c>
      <c r="KG22" s="56">
        <v>7.6237738108215494</v>
      </c>
      <c r="KH22" s="56">
        <v>5.7705430437885967</v>
      </c>
      <c r="KI22" s="56">
        <v>4.4547266312703089</v>
      </c>
      <c r="KJ22" s="56">
        <v>5.1012263147837498</v>
      </c>
      <c r="KK22" s="56">
        <v>4.2193057345470466</v>
      </c>
      <c r="KL22" s="56">
        <v>4.3508828433313438</v>
      </c>
      <c r="KM22" s="56">
        <v>4.7487409720236045</v>
      </c>
      <c r="KN22" s="56">
        <v>11.653047991683206</v>
      </c>
      <c r="KO22" s="56">
        <v>2.8320519631948566</v>
      </c>
      <c r="KP22" s="56">
        <v>5.4133189082371551</v>
      </c>
      <c r="KQ22" s="56">
        <v>4.4612921030442187</v>
      </c>
      <c r="KR22" s="56">
        <v>4.5608082811881703</v>
      </c>
      <c r="KS22" s="56">
        <v>3.0436823300058955</v>
      </c>
      <c r="KT22" s="56">
        <v>1.79155866088536</v>
      </c>
      <c r="KU22" s="56">
        <v>5.9197651337098698</v>
      </c>
      <c r="KV22" s="56">
        <v>5.3011975992570104</v>
      </c>
      <c r="KW22" s="56">
        <v>3.4434841488083894</v>
      </c>
      <c r="KX22" s="56">
        <v>1.4156111529928133</v>
      </c>
      <c r="KY22" s="725"/>
      <c r="KZ22" s="56">
        <v>3.9303201611438836</v>
      </c>
      <c r="LA22" s="56">
        <v>5.5096904000779965</v>
      </c>
      <c r="LB22" s="56">
        <v>3.9376702991066597</v>
      </c>
      <c r="LC22" s="56">
        <v>5.3231377768517554</v>
      </c>
      <c r="LD22" s="56">
        <v>6.1610226744894998</v>
      </c>
      <c r="LE22" s="56">
        <v>3.3304195161027303</v>
      </c>
      <c r="LF22" s="56">
        <v>13.470154512526582</v>
      </c>
      <c r="LG22" s="56">
        <v>5.2015814838181775</v>
      </c>
      <c r="LH22" s="56">
        <v>4.0700170641648228</v>
      </c>
      <c r="LI22" s="56">
        <v>4.7815497355127405</v>
      </c>
      <c r="LJ22" s="56">
        <v>3.2577262502296787</v>
      </c>
      <c r="LK22" s="56">
        <v>4.5144549013200628</v>
      </c>
      <c r="LL22" s="56">
        <v>7.4765056752168535</v>
      </c>
      <c r="LM22" s="56">
        <v>3.5554603307019663</v>
      </c>
      <c r="LN22" s="56">
        <v>4.153597490986785</v>
      </c>
      <c r="LO22" s="56">
        <v>4.7419499916073011</v>
      </c>
      <c r="LP22" s="56">
        <v>4.3072655593813725</v>
      </c>
      <c r="LQ22" s="56">
        <v>3.7830893707958251</v>
      </c>
      <c r="LR22" s="56">
        <v>4.3739268126578121</v>
      </c>
      <c r="LS22" s="56">
        <v>10.391455605479754</v>
      </c>
      <c r="LT22" s="56">
        <v>2.5722217262018603</v>
      </c>
      <c r="LU22" s="56">
        <v>5.0214504223824221</v>
      </c>
      <c r="LV22" s="56">
        <v>4.3126461333269237</v>
      </c>
      <c r="LW22" s="56">
        <v>4.3630260551141529</v>
      </c>
      <c r="LX22" s="56">
        <v>2.8996069923187058</v>
      </c>
      <c r="LY22" s="56">
        <v>1.8675898710227643</v>
      </c>
      <c r="LZ22" s="56">
        <v>3.9345057495826978</v>
      </c>
      <c r="MA22" s="56">
        <v>5.091208289340158</v>
      </c>
      <c r="MB22" s="56">
        <v>2.6593137172545331</v>
      </c>
      <c r="MC22" s="56">
        <v>1.4689407599439142</v>
      </c>
      <c r="MD22" s="727"/>
      <c r="ME22" s="68">
        <v>4.3085979048514762</v>
      </c>
      <c r="MF22" s="68">
        <v>0.72561706177154939</v>
      </c>
      <c r="MG22" s="68">
        <v>1.4681686515646699</v>
      </c>
      <c r="MH22" s="68">
        <v>2.0939236049817112</v>
      </c>
      <c r="MI22" s="68">
        <v>6.0356592268367333</v>
      </c>
      <c r="MJ22" s="68">
        <v>1.4177089274552837</v>
      </c>
      <c r="MK22" s="68">
        <v>4.0444158881601613</v>
      </c>
      <c r="ML22" s="68">
        <v>2.3920547540670372</v>
      </c>
      <c r="MM22" s="68">
        <v>0.98946163549969679</v>
      </c>
      <c r="MN22" s="68">
        <v>1.3933202326179008</v>
      </c>
      <c r="MO22" s="68">
        <v>2.0507811287638438</v>
      </c>
      <c r="MP22" s="68">
        <v>2.2840013802757557</v>
      </c>
      <c r="MQ22" s="68">
        <v>2.9049451330647797</v>
      </c>
      <c r="MR22" s="68">
        <v>3.9182222248799148</v>
      </c>
      <c r="MS22" s="729"/>
      <c r="MT22" s="69">
        <v>8.331035282185562</v>
      </c>
      <c r="MU22" s="69">
        <v>2.1922731114762253</v>
      </c>
      <c r="MV22" s="69">
        <v>2.7474653078357307</v>
      </c>
      <c r="MW22" s="69">
        <v>4.2547797432068144</v>
      </c>
      <c r="MX22" s="69">
        <v>9.3595608881520374</v>
      </c>
      <c r="MY22" s="69">
        <v>3.3726312684215864</v>
      </c>
      <c r="MZ22" s="69">
        <v>6.2651654701547912</v>
      </c>
      <c r="NA22" s="69">
        <v>6.2091783135614547</v>
      </c>
      <c r="NB22" s="69">
        <v>4.1486035457194141</v>
      </c>
      <c r="NC22" s="69">
        <v>2.6002354591536427</v>
      </c>
      <c r="ND22" s="69">
        <v>4.4379887796572479</v>
      </c>
      <c r="NE22" s="69">
        <v>6.0366404519066439</v>
      </c>
      <c r="NF22" s="69">
        <v>3.9069099982481821</v>
      </c>
      <c r="NG22" s="69">
        <v>3.7468442577631147</v>
      </c>
      <c r="NH22" s="731"/>
      <c r="NI22" s="70">
        <v>12.60710984544945</v>
      </c>
      <c r="NJ22" s="70">
        <v>3.2121242694894065</v>
      </c>
      <c r="NK22" s="70">
        <v>4.0733543331623157</v>
      </c>
      <c r="NL22" s="70">
        <v>6.3741403425063341</v>
      </c>
      <c r="NM22" s="70">
        <v>14.200067736841055</v>
      </c>
      <c r="NN22" s="70">
        <v>5.0136699760046417</v>
      </c>
      <c r="NO22" s="70">
        <v>7.2716450952321328</v>
      </c>
      <c r="NP22" s="70">
        <v>9.3703521143829001</v>
      </c>
      <c r="NQ22" s="70">
        <v>6.2008880879948505</v>
      </c>
      <c r="NR22" s="70">
        <v>4.5549812092347031</v>
      </c>
      <c r="NS22" s="70">
        <v>6.6619033160405152</v>
      </c>
      <c r="NT22" s="70">
        <v>9.1111650017216697</v>
      </c>
      <c r="NU22" s="70">
        <v>5.8587345099598576</v>
      </c>
      <c r="NV22" s="70">
        <v>5.8696496704674743</v>
      </c>
      <c r="NW22" s="733"/>
      <c r="NX22" s="71">
        <v>12.667871316225925</v>
      </c>
      <c r="NY22" s="71">
        <v>2.7101322536371222</v>
      </c>
      <c r="NZ22" s="71">
        <v>3.5358364972120979</v>
      </c>
      <c r="OA22" s="71">
        <v>6.1909563370078784</v>
      </c>
      <c r="OB22" s="71">
        <v>17.012765579177525</v>
      </c>
      <c r="OC22" s="71">
        <v>4.2068921438560496</v>
      </c>
      <c r="OD22" s="71">
        <v>8.5258799228755109</v>
      </c>
      <c r="OE22" s="71">
        <v>7.8180468119631144</v>
      </c>
      <c r="OF22" s="71">
        <v>5.1923667848445856</v>
      </c>
      <c r="OG22" s="71">
        <v>4.0858888616750022</v>
      </c>
      <c r="OH22" s="71">
        <v>5.5789106821393792</v>
      </c>
      <c r="OI22" s="71">
        <v>9.0097534119869422</v>
      </c>
      <c r="OJ22" s="71">
        <v>4.8998238351260426</v>
      </c>
      <c r="OK22" s="71">
        <v>6.1461981439634323</v>
      </c>
      <c r="OL22" s="719"/>
      <c r="OM22" s="72">
        <v>5.8682458394563444</v>
      </c>
      <c r="ON22" s="72">
        <v>1.5516082259367934</v>
      </c>
      <c r="OO22" s="72">
        <v>2.0621537099485541</v>
      </c>
      <c r="OP22" s="72">
        <v>3.2616809697247597</v>
      </c>
      <c r="OQ22" s="72">
        <v>6.1581540645424608</v>
      </c>
      <c r="OR22" s="72">
        <v>2.3179364393337636</v>
      </c>
      <c r="OS22" s="72">
        <v>4.7624106803595376</v>
      </c>
      <c r="OT22" s="72">
        <v>4.1333107620808738</v>
      </c>
      <c r="OU22" s="72">
        <v>2.8189686618701826</v>
      </c>
      <c r="OV22" s="72">
        <v>1.9006075526044133</v>
      </c>
      <c r="OW22" s="72">
        <v>2.9883161088915267</v>
      </c>
      <c r="OX22" s="72">
        <v>4.0173137115489865</v>
      </c>
      <c r="OY22" s="72">
        <v>2.9920187702069576</v>
      </c>
      <c r="OZ22" s="72">
        <v>3.6242342887181902</v>
      </c>
      <c r="PA22" s="736"/>
      <c r="PB22" s="73">
        <v>11.095651229085423</v>
      </c>
      <c r="PC22" s="73">
        <v>2.6300419759787368</v>
      </c>
      <c r="PD22" s="73">
        <v>2.5574556863476774</v>
      </c>
      <c r="PE22" s="73">
        <v>6.4271345925085983</v>
      </c>
      <c r="PF22" s="73">
        <v>19.249542305725491</v>
      </c>
      <c r="PG22" s="73">
        <v>4.0805471785255989</v>
      </c>
      <c r="PH22" s="73">
        <v>8.683588795701608</v>
      </c>
      <c r="PI22" s="73">
        <v>7.5793577073560909</v>
      </c>
      <c r="PJ22" s="73">
        <v>5.0354888684429246</v>
      </c>
      <c r="PK22" s="73">
        <v>3.2561304640008024</v>
      </c>
      <c r="PL22" s="73">
        <v>5.6317856040463514</v>
      </c>
      <c r="PM22" s="73">
        <v>11.010017713877742</v>
      </c>
      <c r="PN22" s="73">
        <v>4.8643917609800313</v>
      </c>
      <c r="PO22" s="73">
        <v>5.4165179513341277</v>
      </c>
      <c r="PP22" s="738"/>
      <c r="PQ22" s="70">
        <v>3.5696118259835563</v>
      </c>
      <c r="PR22" s="70">
        <v>0.99786274889278936</v>
      </c>
      <c r="PS22" s="70">
        <v>1.563455830817867</v>
      </c>
      <c r="PT22" s="70">
        <v>2.0767500740619638</v>
      </c>
      <c r="PU22" s="70">
        <v>4.7468557302704664</v>
      </c>
      <c r="PV22" s="70">
        <v>1.6072446815166399</v>
      </c>
      <c r="PW22" s="70">
        <v>3.1357241304508681</v>
      </c>
      <c r="PX22" s="70">
        <v>3.0990220556193133</v>
      </c>
      <c r="PY22" s="70">
        <v>2.0107307844330986</v>
      </c>
      <c r="PZ22" s="70">
        <v>1.2170273863854557</v>
      </c>
      <c r="QA22" s="70">
        <v>2.1794753667193039</v>
      </c>
      <c r="QB22" s="70">
        <v>2.6282418806004726</v>
      </c>
      <c r="QC22" s="70">
        <v>1.9127004674732371</v>
      </c>
      <c r="QD22" s="70">
        <v>1.5583373410499897</v>
      </c>
      <c r="QE22" s="740"/>
      <c r="QF22" s="74">
        <v>12.319137339484596</v>
      </c>
      <c r="QG22" s="74">
        <v>4.0610399089794944</v>
      </c>
      <c r="QH22" s="74">
        <v>3.027330423620644</v>
      </c>
      <c r="QI22" s="74">
        <v>6.2512763882899982</v>
      </c>
      <c r="QJ22" s="74">
        <v>13.867566456121645</v>
      </c>
      <c r="QK22" s="74">
        <v>4.9298535073762721</v>
      </c>
      <c r="QL22" s="74">
        <v>9.2555856247366535</v>
      </c>
      <c r="QM22" s="74">
        <v>12.315920056020298</v>
      </c>
      <c r="QN22" s="74">
        <v>8.0501963255918962</v>
      </c>
      <c r="QO22" s="74">
        <v>3.7864221800260451</v>
      </c>
      <c r="QP22" s="74">
        <v>8.6967266398565179</v>
      </c>
      <c r="QQ22" s="74">
        <v>8.9132669650464109</v>
      </c>
      <c r="QR22" s="74">
        <v>5.7439127683185074</v>
      </c>
      <c r="QS22" s="74">
        <v>5.6652209890155438</v>
      </c>
      <c r="QT22" s="742"/>
      <c r="QU22" s="69">
        <v>15.009259443200717</v>
      </c>
      <c r="QV22" s="69">
        <v>3.6594243704130127</v>
      </c>
      <c r="QW22" s="69">
        <v>2.5932935113573539</v>
      </c>
      <c r="QX22" s="69">
        <v>7.4928622393985655</v>
      </c>
      <c r="QY22" s="69">
        <v>16.9802601693283</v>
      </c>
      <c r="QZ22" s="69">
        <v>5.8308061245428995</v>
      </c>
      <c r="RA22" s="69">
        <v>8.8913982344547318</v>
      </c>
      <c r="RB22" s="69">
        <v>11.125187212842382</v>
      </c>
      <c r="RC22" s="69">
        <v>7.2663005165618202</v>
      </c>
      <c r="RD22" s="69">
        <v>4.4337408178393698</v>
      </c>
      <c r="RE22" s="69">
        <v>7.852590687447222</v>
      </c>
      <c r="RF22" s="69">
        <v>10.819370852613416</v>
      </c>
      <c r="RG22" s="69">
        <v>6.8962667551607471</v>
      </c>
      <c r="RH22" s="69">
        <v>6.5917582965348629</v>
      </c>
      <c r="RI22" s="723"/>
      <c r="RJ22" s="75">
        <v>13.286043910679762</v>
      </c>
      <c r="RK22" s="75">
        <v>2.9538022299459619</v>
      </c>
      <c r="RL22" s="75">
        <v>3.552516071697938</v>
      </c>
      <c r="RM22" s="75">
        <v>7.1528651429106267</v>
      </c>
      <c r="RN22" s="75">
        <v>15.645986852411014</v>
      </c>
      <c r="RO22" s="75">
        <v>5.1916108812713997</v>
      </c>
      <c r="RP22" s="75">
        <v>7.5851666546272112</v>
      </c>
      <c r="RQ22" s="75">
        <v>9.7904459470138718</v>
      </c>
      <c r="RR22" s="75">
        <v>7.5305128813810915</v>
      </c>
      <c r="RS22" s="75">
        <v>3.535296896293405</v>
      </c>
      <c r="RT22" s="75">
        <v>7.1083686653647931</v>
      </c>
      <c r="RU22" s="75">
        <v>10.728220624720842</v>
      </c>
      <c r="RV22" s="75">
        <v>6.3661810456349484</v>
      </c>
      <c r="RW22" s="75">
        <v>5.5384808889328623</v>
      </c>
      <c r="RX22" s="719"/>
      <c r="RY22" s="76">
        <v>8.506237365721887</v>
      </c>
      <c r="RZ22" s="76">
        <v>8.8136746654233562</v>
      </c>
      <c r="SA22" s="76">
        <v>8.9318068404544704</v>
      </c>
      <c r="SB22" s="76">
        <v>7.1653836040908212</v>
      </c>
      <c r="SC22" s="76">
        <v>9.5799559088556574</v>
      </c>
      <c r="SD22" s="76">
        <v>10.394096109895868</v>
      </c>
      <c r="SE22" s="721"/>
      <c r="SF22" s="76">
        <v>12.060467136276547</v>
      </c>
      <c r="SG22" s="76">
        <v>12.638449259715307</v>
      </c>
      <c r="SH22" s="76">
        <v>12.860537748773822</v>
      </c>
      <c r="SI22" s="76">
        <v>9.5396620644101535</v>
      </c>
      <c r="SJ22" s="76">
        <v>14.079057997368048</v>
      </c>
      <c r="SK22" s="76">
        <v>15.60964157532365</v>
      </c>
      <c r="SL22" s="721"/>
      <c r="SM22" s="76">
        <v>10.919261854361553</v>
      </c>
      <c r="SN22" s="76">
        <v>11.394446508552971</v>
      </c>
      <c r="SO22" s="76">
        <v>11.577035273141879</v>
      </c>
      <c r="SP22" s="76">
        <v>8.8467965690477435</v>
      </c>
      <c r="SQ22" s="76">
        <v>12.578834635912022</v>
      </c>
      <c r="SR22" s="76">
        <v>13.837195056948378</v>
      </c>
      <c r="SS22" s="721"/>
      <c r="ST22" s="76">
        <v>7.4598900094772267</v>
      </c>
      <c r="SU22" s="76">
        <v>7.6717503412599841</v>
      </c>
      <c r="SV22" s="76">
        <v>7.7531572551920727</v>
      </c>
      <c r="SW22" s="76">
        <v>6.5358846168747036</v>
      </c>
      <c r="SX22" s="76">
        <v>8.1998079277340814</v>
      </c>
      <c r="SY22" s="76">
        <v>8.7608459451690148</v>
      </c>
      <c r="SZ22" s="721"/>
      <c r="TA22" s="76">
        <v>10.108664477397726</v>
      </c>
      <c r="TB22" s="76">
        <v>10.522147176839502</v>
      </c>
      <c r="TC22" s="76">
        <v>10.681027087215453</v>
      </c>
      <c r="TD22" s="76">
        <v>8.3053054397850925</v>
      </c>
      <c r="TE22" s="76">
        <v>11.552744431543639</v>
      </c>
      <c r="TF22" s="76">
        <v>12.647708797861767</v>
      </c>
      <c r="TG22" s="721"/>
      <c r="TH22" s="76">
        <v>6.4487221261078034</v>
      </c>
      <c r="TI22" s="76">
        <v>6.5836132537492373</v>
      </c>
      <c r="TJ22" s="76">
        <v>6.6354449030518934</v>
      </c>
      <c r="TK22" s="76">
        <v>5.860409399954202</v>
      </c>
      <c r="TL22" s="76">
        <v>6.9198266576447081</v>
      </c>
      <c r="TM22" s="76">
        <v>7.2770386481324509</v>
      </c>
      <c r="TN22" s="721"/>
      <c r="TO22" s="76">
        <v>9.8318332718133501</v>
      </c>
      <c r="TP22" s="76">
        <v>10.224243824952064</v>
      </c>
      <c r="TQ22" s="76">
        <v>10.375026804741616</v>
      </c>
      <c r="TR22" s="76">
        <v>8.1203780684574145</v>
      </c>
      <c r="TS22" s="76">
        <v>11.20231918173889</v>
      </c>
      <c r="TT22" s="76">
        <v>12.241481335885046</v>
      </c>
      <c r="TU22" s="721"/>
      <c r="TV22" s="76">
        <v>18.683278151616783</v>
      </c>
      <c r="TW22" s="76">
        <v>19.766740984064018</v>
      </c>
      <c r="TX22" s="76">
        <v>20.183059436921422</v>
      </c>
      <c r="TY22" s="76">
        <v>13.95787490391389</v>
      </c>
      <c r="TZ22" s="76">
        <v>22.467250152166098</v>
      </c>
      <c r="UA22" s="76">
        <v>25.336422660136776</v>
      </c>
      <c r="UB22" s="721"/>
      <c r="UC22" s="76">
        <v>12.127515834970676</v>
      </c>
      <c r="UD22" s="76">
        <v>12.694671712553975</v>
      </c>
      <c r="UE22" s="76">
        <v>12.912600238031064</v>
      </c>
      <c r="UF22" s="76">
        <v>9.6539282363703123</v>
      </c>
      <c r="UG22" s="76">
        <v>12.272942312762439</v>
      </c>
      <c r="UH22" s="76">
        <v>15.610210302574306</v>
      </c>
      <c r="UI22" s="721"/>
      <c r="UJ22" s="76">
        <v>4.3343051340265131</v>
      </c>
      <c r="UK22" s="76">
        <v>4.5156516994059084</v>
      </c>
      <c r="UL22" s="76">
        <v>4.2784457747439726</v>
      </c>
      <c r="UM22" s="76">
        <v>3.6287398999068601</v>
      </c>
      <c r="UN22" s="76">
        <v>4.2503167721440702</v>
      </c>
      <c r="UO22" s="76">
        <v>3.9221480282614856</v>
      </c>
      <c r="UP22" s="721"/>
      <c r="UQ22" s="76">
        <v>4.1989154270769555</v>
      </c>
      <c r="UR22" s="76">
        <v>3.2842588750199084</v>
      </c>
      <c r="US22" s="76">
        <v>4.4201298458935554</v>
      </c>
      <c r="UT22" s="76">
        <v>4.3030230471857793</v>
      </c>
      <c r="UU22" s="76">
        <v>3.6708053383718928</v>
      </c>
      <c r="UV22" s="76">
        <v>4.6752453986541394</v>
      </c>
      <c r="UW22" s="76">
        <v>3.7652369191967394</v>
      </c>
      <c r="UX22" s="76">
        <v>3.271880375286389</v>
      </c>
      <c r="UY22" s="76">
        <v>3.3228607357519406</v>
      </c>
      <c r="UZ22" s="76">
        <v>3.2932528752848027</v>
      </c>
      <c r="VA22" s="76">
        <v>3.3595871177394891</v>
      </c>
      <c r="VB22" s="76">
        <v>3.6594526882295786</v>
      </c>
      <c r="VC22" s="76">
        <v>4.0133862282200692</v>
      </c>
      <c r="VD22" s="76">
        <v>3.3828881342398733</v>
      </c>
      <c r="VE22" s="76">
        <v>4.1411535605289043</v>
      </c>
      <c r="VF22" s="718"/>
      <c r="VG22" s="76">
        <v>6.6060447528825428</v>
      </c>
      <c r="VH22" s="76">
        <v>5.12984632793966</v>
      </c>
      <c r="VI22" s="76">
        <v>6.9563103311175816</v>
      </c>
      <c r="VJ22" s="76">
        <v>6.7721430093874684</v>
      </c>
      <c r="VK22" s="76">
        <v>5.7500359496053317</v>
      </c>
      <c r="VL22" s="76">
        <v>7.3680209932146434</v>
      </c>
      <c r="VM22" s="76">
        <v>5.905177067839861</v>
      </c>
      <c r="VN22" s="76">
        <v>5.1101078858574223</v>
      </c>
      <c r="VO22" s="76">
        <v>5.1917716340233007</v>
      </c>
      <c r="VP22" s="76">
        <v>5.1443381148741665</v>
      </c>
      <c r="VQ22" s="76">
        <v>5.2506294803813951</v>
      </c>
      <c r="VR22" s="76">
        <v>5.7318032277199471</v>
      </c>
      <c r="VS22" s="76">
        <v>6.3005695102397938</v>
      </c>
      <c r="VT22" s="76">
        <v>5.2879088451523115</v>
      </c>
      <c r="VU22" s="76">
        <v>6.5060173546790239</v>
      </c>
      <c r="VV22" s="718"/>
      <c r="VW22" s="76">
        <v>6.9333282124218893</v>
      </c>
      <c r="VX22" s="76">
        <v>5.3562451785299494</v>
      </c>
      <c r="VY22" s="76">
        <v>7.302614269766619</v>
      </c>
      <c r="VZ22" s="76">
        <v>7.1093777785967074</v>
      </c>
      <c r="WA22" s="76">
        <v>6.0161483269396392</v>
      </c>
      <c r="WB22" s="76">
        <v>7.7424398500288101</v>
      </c>
      <c r="WC22" s="76">
        <v>6.1838806621643236</v>
      </c>
      <c r="WD22" s="76">
        <v>5.3353321134657854</v>
      </c>
      <c r="WE22" s="76">
        <v>5.4221292813839703</v>
      </c>
      <c r="WF22" s="76">
        <v>5.371709915401075</v>
      </c>
      <c r="WG22" s="76">
        <v>5.4847067969423833</v>
      </c>
      <c r="WH22" s="76">
        <v>5.9967348365317683</v>
      </c>
      <c r="WI22" s="76">
        <v>6.6025817204090851</v>
      </c>
      <c r="WJ22" s="76">
        <v>5.5242960272458692</v>
      </c>
      <c r="WK22" s="76">
        <v>6.8215168375085122</v>
      </c>
      <c r="WL22" s="718"/>
      <c r="WM22" s="76">
        <v>4.0701129302154229</v>
      </c>
      <c r="WN22" s="76">
        <v>3.1709080597373598</v>
      </c>
      <c r="WO22" s="76">
        <v>4.2852989382512412</v>
      </c>
      <c r="WP22" s="76">
        <v>4.1718094135950299</v>
      </c>
      <c r="WQ22" s="76">
        <v>3.5496798433023624</v>
      </c>
      <c r="WR22" s="76">
        <v>4.5360945913497295</v>
      </c>
      <c r="WS22" s="76">
        <v>3.6434429229456375</v>
      </c>
      <c r="WT22" s="76">
        <v>3.158819908992113</v>
      </c>
      <c r="WU22" s="76">
        <v>3.208730475768061</v>
      </c>
      <c r="WV22" s="76">
        <v>3.1797419977142907</v>
      </c>
      <c r="WW22" s="76">
        <v>3.2446953514706185</v>
      </c>
      <c r="WX22" s="76">
        <v>3.5385493949337441</v>
      </c>
      <c r="WY22" s="76">
        <v>3.8856699328680739</v>
      </c>
      <c r="WZ22" s="76">
        <v>3.2674919001515881</v>
      </c>
      <c r="XA22" s="76">
        <v>4.0110210411449465</v>
      </c>
      <c r="XB22" s="718"/>
      <c r="XC22" s="76">
        <v>6.0981013088032103</v>
      </c>
      <c r="XD22" s="76">
        <v>4.7254110887230496</v>
      </c>
      <c r="XE22" s="76">
        <v>6.422035414222468</v>
      </c>
      <c r="XF22" s="76">
        <v>6.2520486771555266</v>
      </c>
      <c r="XG22" s="76">
        <v>5.301151966525075</v>
      </c>
      <c r="XH22" s="76">
        <v>6.8048698861523862</v>
      </c>
      <c r="XI22" s="76">
        <v>5.44613140851569</v>
      </c>
      <c r="XJ22" s="76">
        <v>4.707119473205676</v>
      </c>
      <c r="XK22" s="76">
        <v>4.7828958696980353</v>
      </c>
      <c r="XL22" s="76">
        <v>4.7388804592705336</v>
      </c>
      <c r="XM22" s="76">
        <v>4.8375176486953828</v>
      </c>
      <c r="XN22" s="76">
        <v>5.2842212043939236</v>
      </c>
      <c r="XO22" s="76">
        <v>5.8124620026391538</v>
      </c>
      <c r="XP22" s="76">
        <v>4.8720973660608058</v>
      </c>
      <c r="XQ22" s="76">
        <v>6.0033049260337323</v>
      </c>
      <c r="XR22" s="718"/>
      <c r="XS22" s="76">
        <v>1.7587218383739169</v>
      </c>
      <c r="XT22" s="76">
        <v>1.3574940418299568</v>
      </c>
      <c r="XU22" s="76">
        <v>1.8524666795621649</v>
      </c>
      <c r="XV22" s="76">
        <v>1.8034522703913216</v>
      </c>
      <c r="XW22" s="76">
        <v>1.5252691422680229</v>
      </c>
      <c r="XX22" s="76">
        <v>1.9643623826646708</v>
      </c>
      <c r="XY22" s="76">
        <v>1.5680253548504115</v>
      </c>
      <c r="XZ22" s="76">
        <v>1.3521808142458076</v>
      </c>
      <c r="YA22" s="76">
        <v>1.3742442728107391</v>
      </c>
      <c r="YB22" s="76">
        <v>1.3614277168807181</v>
      </c>
      <c r="YC22" s="76">
        <v>1.3901520364976654</v>
      </c>
      <c r="YD22" s="76">
        <v>1.5203328611073637</v>
      </c>
      <c r="YE22" s="76">
        <v>1.6743923109510417</v>
      </c>
      <c r="YF22" s="76">
        <v>1.4002140346705985</v>
      </c>
      <c r="YG22" s="76">
        <v>1.7300687409173106</v>
      </c>
      <c r="YH22" s="718"/>
      <c r="YI22" s="76">
        <v>6.2433920659353728</v>
      </c>
      <c r="YJ22" s="76">
        <v>4.7842929956827867</v>
      </c>
      <c r="YK22" s="76">
        <v>6.5782707723023206</v>
      </c>
      <c r="YL22" s="76">
        <v>6.4043405186770324</v>
      </c>
      <c r="YM22" s="76">
        <v>5.3911448323415456</v>
      </c>
      <c r="YN22" s="76">
        <v>6.9851623770069899</v>
      </c>
      <c r="YO22" s="76">
        <v>5.5490713466813881</v>
      </c>
      <c r="YP22" s="76">
        <v>4.765184854231971</v>
      </c>
      <c r="YQ22" s="76">
        <v>4.8448714249607283</v>
      </c>
      <c r="YR22" s="76">
        <v>4.7985767553016272</v>
      </c>
      <c r="YS22" s="76">
        <v>4.9023499642039656</v>
      </c>
      <c r="YT22" s="76">
        <v>5.3732737029094233</v>
      </c>
      <c r="YU22" s="76">
        <v>5.9313287429251664</v>
      </c>
      <c r="YV22" s="76">
        <v>4.9386494865517996</v>
      </c>
      <c r="YW22" s="76">
        <v>6.1331221265950271</v>
      </c>
      <c r="YX22" s="718"/>
      <c r="YY22" s="76">
        <v>6.3610757933860462</v>
      </c>
      <c r="YZ22" s="76">
        <v>4.9516424208004972</v>
      </c>
      <c r="ZA22" s="76">
        <v>6.697630201737458</v>
      </c>
      <c r="ZB22" s="76">
        <v>6.5202684253522216</v>
      </c>
      <c r="ZC22" s="76">
        <v>5.5449395362659013</v>
      </c>
      <c r="ZD22" s="76">
        <v>7.0907295532759562</v>
      </c>
      <c r="ZE22" s="76">
        <v>5.6922022486688899</v>
      </c>
      <c r="ZF22" s="76">
        <v>4.9327211702216145</v>
      </c>
      <c r="ZG22" s="76">
        <v>5.0108853792566661</v>
      </c>
      <c r="ZH22" s="76">
        <v>4.9654863303740511</v>
      </c>
      <c r="ZI22" s="76">
        <v>5.0672123923478853</v>
      </c>
      <c r="ZJ22" s="76">
        <v>5.5275031563788302</v>
      </c>
      <c r="ZK22" s="76">
        <v>6.0713207834040288</v>
      </c>
      <c r="ZL22" s="76">
        <v>5.1029087528868207</v>
      </c>
      <c r="ZM22" s="76">
        <v>6.2677163994072425</v>
      </c>
      <c r="ZN22" s="718"/>
      <c r="ZO22" s="76">
        <v>7.4410526676690045</v>
      </c>
      <c r="ZP22" s="76">
        <v>5.7426424880140434</v>
      </c>
      <c r="ZQ22" s="76">
        <v>7.8377321438124277</v>
      </c>
      <c r="ZR22" s="76">
        <v>7.6303566118553618</v>
      </c>
      <c r="ZS22" s="76">
        <v>6.4527608829749434</v>
      </c>
      <c r="ZT22" s="76">
        <v>8.3113896146572817</v>
      </c>
      <c r="ZU22" s="76">
        <v>6.6338081388480123</v>
      </c>
      <c r="ZV22" s="76">
        <v>5.7201565813242157</v>
      </c>
      <c r="ZW22" s="76">
        <v>5.8135386722685514</v>
      </c>
      <c r="ZX22" s="76">
        <v>5.7592933455048163</v>
      </c>
      <c r="ZY22" s="76">
        <v>5.8808677928224569</v>
      </c>
      <c r="ZZ22" s="76">
        <v>6.4318673767568191</v>
      </c>
      <c r="AAA22" s="76">
        <v>7.0839530546141356</v>
      </c>
      <c r="AAB22" s="76">
        <v>5.9234535192756219</v>
      </c>
      <c r="AAC22" s="76">
        <v>7.3196168101473589</v>
      </c>
      <c r="AAD22" s="718"/>
      <c r="AAE22" s="76">
        <v>3.295430050591913</v>
      </c>
      <c r="AAF22" s="76">
        <v>3.1876872408395136</v>
      </c>
      <c r="AAG22" s="76">
        <v>3.5012540946428197</v>
      </c>
      <c r="AAH22" s="76">
        <v>3.3913833448378785</v>
      </c>
      <c r="AAI22" s="76">
        <v>3.4700814886358429</v>
      </c>
      <c r="AAJ22" s="76">
        <v>3.3640860551796616</v>
      </c>
      <c r="AAK22" s="76">
        <v>3.2772508783035987</v>
      </c>
      <c r="AAL22" s="76">
        <v>3.1708700218996269</v>
      </c>
      <c r="AAM22" s="76">
        <v>3.1917266790994754</v>
      </c>
      <c r="AAN22" s="76">
        <v>3.1913262383411731</v>
      </c>
      <c r="AAO22" s="76">
        <v>2.7813899440715648</v>
      </c>
      <c r="AAP22" s="76">
        <v>3.4398833064924808</v>
      </c>
      <c r="AAQ22" s="76">
        <v>3.3871737082585507</v>
      </c>
      <c r="AAR22" s="76">
        <v>2.8700666347591972</v>
      </c>
      <c r="AAS22" s="76">
        <v>3.7133208674533797</v>
      </c>
      <c r="AAT22" s="718"/>
    </row>
    <row r="23" spans="1:722" ht="14.5" customHeight="1" x14ac:dyDescent="0.2">
      <c r="A23" s="23">
        <v>2040</v>
      </c>
      <c r="B23" s="65">
        <v>1.5376254867266588</v>
      </c>
      <c r="C23" s="65">
        <v>2.2073871499683784</v>
      </c>
      <c r="D23" s="65">
        <v>1.6787227248723398</v>
      </c>
      <c r="E23" s="65">
        <v>1.8452491733649894</v>
      </c>
      <c r="F23" s="65">
        <v>2.8694379157270395</v>
      </c>
      <c r="G23" s="65">
        <v>1.2197574550776966</v>
      </c>
      <c r="H23" s="65">
        <v>4.6209233988415637</v>
      </c>
      <c r="I23" s="65">
        <v>1.4830687887151539</v>
      </c>
      <c r="J23" s="65">
        <v>1.2004788059527578</v>
      </c>
      <c r="K23" s="65">
        <v>2.1522418898226148</v>
      </c>
      <c r="L23" s="65">
        <v>1.9862280685627591</v>
      </c>
      <c r="M23" s="65">
        <v>1.5131639012096643</v>
      </c>
      <c r="N23" s="65">
        <v>2.4733793282777388</v>
      </c>
      <c r="O23" s="65">
        <v>1.5798195219542577</v>
      </c>
      <c r="P23" s="65">
        <v>1.611672194153545</v>
      </c>
      <c r="Q23" s="65">
        <v>1.7790907211598501</v>
      </c>
      <c r="R23" s="65">
        <v>1.5606959114003234</v>
      </c>
      <c r="S23" s="65">
        <v>1.2958285304663701</v>
      </c>
      <c r="T23" s="65">
        <v>1.7359385055043977</v>
      </c>
      <c r="U23" s="65">
        <v>4.2383228024014317</v>
      </c>
      <c r="V23" s="65">
        <v>0.91477945645747238</v>
      </c>
      <c r="W23" s="65">
        <v>1.6793180772996272</v>
      </c>
      <c r="X23" s="65">
        <v>1.5261975728566348</v>
      </c>
      <c r="Y23" s="65">
        <v>1.5617951181997181</v>
      </c>
      <c r="Z23" s="65">
        <v>1.0858083095441244</v>
      </c>
      <c r="AA23" s="65">
        <v>0.51039141880420091</v>
      </c>
      <c r="AB23" s="65">
        <v>1.7093614934521546</v>
      </c>
      <c r="AC23" s="65">
        <v>1.4509784575323859</v>
      </c>
      <c r="AD23" s="65">
        <v>1.4713502450392966</v>
      </c>
      <c r="AE23" s="65">
        <v>0.60610898078853304</v>
      </c>
      <c r="AF23" s="744"/>
      <c r="AG23" s="65">
        <v>1.3095214425513186</v>
      </c>
      <c r="AH23" s="65">
        <v>2.0735201992203369</v>
      </c>
      <c r="AI23" s="65">
        <v>1.6081670876344591</v>
      </c>
      <c r="AJ23" s="65">
        <v>1.7333440731598648</v>
      </c>
      <c r="AK23" s="65">
        <v>2.6449698169812241</v>
      </c>
      <c r="AL23" s="65">
        <v>1.1389172667734531</v>
      </c>
      <c r="AM23" s="65">
        <v>4.3406875892546237</v>
      </c>
      <c r="AN23" s="65">
        <v>1.3931281108880982</v>
      </c>
      <c r="AO23" s="65">
        <v>1.1196115704073231</v>
      </c>
      <c r="AP23" s="65">
        <v>1.8577825942355826</v>
      </c>
      <c r="AQ23" s="65">
        <v>1.7507045575071929</v>
      </c>
      <c r="AR23" s="65">
        <v>1.4777875649387622</v>
      </c>
      <c r="AS23" s="65">
        <v>2.3233812870530617</v>
      </c>
      <c r="AT23" s="65">
        <v>1.4840113977929501</v>
      </c>
      <c r="AU23" s="65">
        <v>1.5139323653066519</v>
      </c>
      <c r="AV23" s="65">
        <v>1.6711977990010822</v>
      </c>
      <c r="AW23" s="65">
        <v>1.4660475382288616</v>
      </c>
      <c r="AX23" s="65">
        <v>1.2172430344566043</v>
      </c>
      <c r="AY23" s="65">
        <v>1.6306625486241944</v>
      </c>
      <c r="AZ23" s="65">
        <v>3.7069155525949822</v>
      </c>
      <c r="BA23" s="65">
        <v>0.85930267412471895</v>
      </c>
      <c r="BB23" s="65">
        <v>1.577475865185914</v>
      </c>
      <c r="BC23" s="65">
        <v>1.3211754034600618</v>
      </c>
      <c r="BD23" s="65">
        <v>1.4670800836533004</v>
      </c>
      <c r="BE23" s="65">
        <v>1.0199594857446201</v>
      </c>
      <c r="BF23" s="65">
        <v>0.47527870966741337</v>
      </c>
      <c r="BG23" s="65">
        <v>1.5177981029726253</v>
      </c>
      <c r="BH23" s="65">
        <v>1.3872083472911001</v>
      </c>
      <c r="BI23" s="65">
        <v>1.3222740676733609</v>
      </c>
      <c r="BJ23" s="65">
        <v>0.54122821739255245</v>
      </c>
      <c r="BK23" s="745"/>
      <c r="BL23" s="56">
        <v>2.3260559251084096</v>
      </c>
      <c r="BM23" s="56">
        <v>3.2842722840214926</v>
      </c>
      <c r="BN23" s="56">
        <v>3.0272035398605173</v>
      </c>
      <c r="BO23" s="56">
        <v>5.5464485817861933</v>
      </c>
      <c r="BP23" s="56">
        <v>6.1435821899477494</v>
      </c>
      <c r="BQ23" s="56">
        <v>1.9777256672605676</v>
      </c>
      <c r="BR23" s="56">
        <v>8.6044218763056026</v>
      </c>
      <c r="BS23" s="56">
        <v>2.6460741991690981</v>
      </c>
      <c r="BT23" s="56">
        <v>1.6123349260274122</v>
      </c>
      <c r="BU23" s="56">
        <v>3.2879071131059163</v>
      </c>
      <c r="BV23" s="56">
        <v>4.0376391004343377</v>
      </c>
      <c r="BW23" s="56">
        <v>2.9337074338872844</v>
      </c>
      <c r="BX23" s="56">
        <v>4.7492310411115515</v>
      </c>
      <c r="BY23" s="56">
        <v>2.6425770541826505</v>
      </c>
      <c r="BZ23" s="56">
        <v>2.6423641167803043</v>
      </c>
      <c r="CA23" s="56">
        <v>3.0215147595660916</v>
      </c>
      <c r="CB23" s="56">
        <v>2.355556820609809</v>
      </c>
      <c r="CC23" s="56">
        <v>3.1144994844358407</v>
      </c>
      <c r="CD23" s="56">
        <v>3.0436959687567762</v>
      </c>
      <c r="CE23" s="56">
        <v>7.1924804693383653</v>
      </c>
      <c r="CF23" s="56">
        <v>1.8510471727209503</v>
      </c>
      <c r="CG23" s="56">
        <v>3.2059927680318103</v>
      </c>
      <c r="CH23" s="56">
        <v>2.4971739512230657</v>
      </c>
      <c r="CI23" s="56">
        <v>2.5921223284738479</v>
      </c>
      <c r="CJ23" s="56">
        <v>1.6877310851418124</v>
      </c>
      <c r="CK23" s="56">
        <v>1.121839382081141</v>
      </c>
      <c r="CL23" s="56">
        <v>3.0460914109831947</v>
      </c>
      <c r="CM23" s="56">
        <v>2.9656929511448555</v>
      </c>
      <c r="CN23" s="56">
        <v>1.695682477140722</v>
      </c>
      <c r="CO23" s="56">
        <v>0.8650760918370507</v>
      </c>
      <c r="CP23" s="749"/>
      <c r="CQ23" s="66">
        <v>2.9460608604457001</v>
      </c>
      <c r="CR23" s="66">
        <v>4.0946293359499562</v>
      </c>
      <c r="CS23" s="66">
        <v>3.8092767817521325</v>
      </c>
      <c r="CT23" s="66">
        <v>7.7703747765146449</v>
      </c>
      <c r="CU23" s="66">
        <v>6.7264353240370554</v>
      </c>
      <c r="CV23" s="66">
        <v>2.7765431306535371</v>
      </c>
      <c r="CW23" s="66">
        <v>10.66414555956875</v>
      </c>
      <c r="CX23" s="66">
        <v>3.3428160880232594</v>
      </c>
      <c r="CY23" s="66">
        <v>2.5787304766102412</v>
      </c>
      <c r="CZ23" s="66">
        <v>4.3342306630225016</v>
      </c>
      <c r="DA23" s="66">
        <v>4.3327623373319719</v>
      </c>
      <c r="DB23" s="66">
        <v>3.6515625258151578</v>
      </c>
      <c r="DC23" s="66">
        <v>5.1969612107845462</v>
      </c>
      <c r="DD23" s="66">
        <v>3.3468971801897096</v>
      </c>
      <c r="DE23" s="66">
        <v>3.2838415623457959</v>
      </c>
      <c r="DF23" s="66">
        <v>3.753575693367877</v>
      </c>
      <c r="DG23" s="66">
        <v>3.0359707572187942</v>
      </c>
      <c r="DH23" s="66">
        <v>4.0560713434991005</v>
      </c>
      <c r="DI23" s="66">
        <v>4.338694360545186</v>
      </c>
      <c r="DJ23" s="66">
        <v>8.9669580727602032</v>
      </c>
      <c r="DK23" s="66">
        <v>2.3184586671745691</v>
      </c>
      <c r="DL23" s="66">
        <v>3.9844580415624415</v>
      </c>
      <c r="DM23" s="66">
        <v>3.0822544036038151</v>
      </c>
      <c r="DN23" s="66">
        <v>3.2041347690039901</v>
      </c>
      <c r="DO23" s="66">
        <v>2.029766220579206</v>
      </c>
      <c r="DP23" s="66">
        <v>1.453614247136005</v>
      </c>
      <c r="DQ23" s="66">
        <v>3.6685864407240469</v>
      </c>
      <c r="DR23" s="66">
        <v>3.6593692985263973</v>
      </c>
      <c r="DS23" s="66">
        <v>1.9477036334140023</v>
      </c>
      <c r="DT23" s="66">
        <v>1.2183577410489188</v>
      </c>
      <c r="DU23" s="750"/>
      <c r="DV23" s="56">
        <v>2.4860011256257066</v>
      </c>
      <c r="DW23" s="56">
        <v>3.4600155627632736</v>
      </c>
      <c r="DX23" s="56">
        <v>3.7239805971087372</v>
      </c>
      <c r="DY23" s="56">
        <v>6.82491488718731</v>
      </c>
      <c r="DZ23" s="56">
        <v>5.1222475219250105</v>
      </c>
      <c r="EA23" s="56">
        <v>2.5096305730950434</v>
      </c>
      <c r="EB23" s="56">
        <v>9.8241262054809688</v>
      </c>
      <c r="EC23" s="56">
        <v>3.1605609542453448</v>
      </c>
      <c r="ED23" s="56">
        <v>1.5478600531295665</v>
      </c>
      <c r="EE23" s="56">
        <v>4.3634720327073477</v>
      </c>
      <c r="EF23" s="56">
        <v>4.5649957404842132</v>
      </c>
      <c r="EG23" s="56">
        <v>3.3110158200033224</v>
      </c>
      <c r="EH23" s="56">
        <v>5.3104606740387021</v>
      </c>
      <c r="EI23" s="56">
        <v>3.0395586914616612</v>
      </c>
      <c r="EJ23" s="56">
        <v>2.9354665646025073</v>
      </c>
      <c r="EK23" s="56">
        <v>3.3752517207551671</v>
      </c>
      <c r="EL23" s="56">
        <v>2.484734610346488</v>
      </c>
      <c r="EM23" s="56">
        <v>4.299079613172581</v>
      </c>
      <c r="EN23" s="56">
        <v>4.0562584203774215</v>
      </c>
      <c r="EO23" s="56">
        <v>8.5426487724707556</v>
      </c>
      <c r="EP23" s="56">
        <v>2.0849736216074666</v>
      </c>
      <c r="EQ23" s="56">
        <v>3.5928978712483035</v>
      </c>
      <c r="ER23" s="56">
        <v>2.604332370077123</v>
      </c>
      <c r="ES23" s="56">
        <v>2.7581087856122353</v>
      </c>
      <c r="ET23" s="56">
        <v>1.8319400136500406</v>
      </c>
      <c r="EU23" s="56">
        <v>1.0701832709793662</v>
      </c>
      <c r="EV23" s="56">
        <v>3.132894160404303</v>
      </c>
      <c r="EW23" s="56">
        <v>3.1347667955506062</v>
      </c>
      <c r="EX23" s="56">
        <v>1.6104515388059815</v>
      </c>
      <c r="EY23" s="56">
        <v>0.84972313299969948</v>
      </c>
      <c r="EZ23" s="725"/>
      <c r="FA23" s="56">
        <v>2.0064408649833889</v>
      </c>
      <c r="FB23" s="56">
        <v>2.7893499124310002</v>
      </c>
      <c r="FC23" s="56">
        <v>2.8945584716920933</v>
      </c>
      <c r="FD23" s="56">
        <v>4.7284827208192821</v>
      </c>
      <c r="FE23" s="56">
        <v>4.285666120576531</v>
      </c>
      <c r="FF23" s="56">
        <v>1.7901438988216452</v>
      </c>
      <c r="FG23" s="56">
        <v>8.0356970538181276</v>
      </c>
      <c r="FH23" s="56">
        <v>2.2190832525947712</v>
      </c>
      <c r="FI23" s="56">
        <v>1.2632646263563641</v>
      </c>
      <c r="FJ23" s="56">
        <v>2.874271989810719</v>
      </c>
      <c r="FK23" s="56">
        <v>2.7163986103720834</v>
      </c>
      <c r="FL23" s="56">
        <v>2.7018648874611944</v>
      </c>
      <c r="FM23" s="56">
        <v>4.1410308044944131</v>
      </c>
      <c r="FN23" s="56">
        <v>2.3848606355798752</v>
      </c>
      <c r="FO23" s="56">
        <v>2.4159281452843091</v>
      </c>
      <c r="FP23" s="56">
        <v>2.7737119648046531</v>
      </c>
      <c r="FQ23" s="56">
        <v>2.1352714183118482</v>
      </c>
      <c r="FR23" s="56">
        <v>2.7065494224908369</v>
      </c>
      <c r="FS23" s="56">
        <v>2.9400979391172788</v>
      </c>
      <c r="FT23" s="56">
        <v>6.8218941228757055</v>
      </c>
      <c r="FU23" s="56">
        <v>1.6482351608919394</v>
      </c>
      <c r="FV23" s="56">
        <v>2.9468912944014214</v>
      </c>
      <c r="FW23" s="56">
        <v>2.2223030646156565</v>
      </c>
      <c r="FX23" s="56">
        <v>2.3289485439648243</v>
      </c>
      <c r="FY23" s="56">
        <v>1.5923326575877734</v>
      </c>
      <c r="FZ23" s="56">
        <v>0.63965856870045346</v>
      </c>
      <c r="GA23" s="56">
        <v>2.3699611200825688</v>
      </c>
      <c r="GB23" s="56">
        <v>2.6617880474615512</v>
      </c>
      <c r="GC23" s="56">
        <v>1.3488850184175205</v>
      </c>
      <c r="GD23" s="56">
        <v>0.75307235707689257</v>
      </c>
      <c r="GE23" s="746"/>
      <c r="GF23" s="67">
        <v>2.4994730765592332</v>
      </c>
      <c r="GG23" s="67">
        <v>3.4761595182972003</v>
      </c>
      <c r="GH23" s="67">
        <v>3.5463033967387938</v>
      </c>
      <c r="GI23" s="67">
        <v>6.1053816135868457</v>
      </c>
      <c r="GJ23" s="67">
        <v>6.0405306380991339</v>
      </c>
      <c r="GK23" s="67">
        <v>2.2099659300592949</v>
      </c>
      <c r="GL23" s="67">
        <v>8.2742364850919028</v>
      </c>
      <c r="GM23" s="67">
        <v>1.8428320935403482</v>
      </c>
      <c r="GN23" s="67">
        <v>1.6215468905818533</v>
      </c>
      <c r="GO23" s="67">
        <v>3.675013267412123</v>
      </c>
      <c r="GP23" s="67">
        <v>4.776338937523148</v>
      </c>
      <c r="GQ23" s="67">
        <v>3.275208828804923</v>
      </c>
      <c r="GR23" s="67">
        <v>5.2353900734037184</v>
      </c>
      <c r="GS23" s="67">
        <v>3.7792150711188737</v>
      </c>
      <c r="GT23" s="67">
        <v>2.9243705583313813</v>
      </c>
      <c r="GU23" s="67">
        <v>3.3548470834509097</v>
      </c>
      <c r="GV23" s="67">
        <v>2.525536538882688</v>
      </c>
      <c r="GW23" s="67">
        <v>4.7713930755859391</v>
      </c>
      <c r="GX23" s="67">
        <v>5.0064000979075978</v>
      </c>
      <c r="GY23" s="67">
        <v>8.2687370295965792</v>
      </c>
      <c r="GZ23" s="67">
        <v>2.1506667151133962</v>
      </c>
      <c r="HA23" s="67">
        <v>3.5659206853437779</v>
      </c>
      <c r="HB23" s="67">
        <v>2.6712524134139515</v>
      </c>
      <c r="HC23" s="67">
        <v>2.8030425230844269</v>
      </c>
      <c r="HD23" s="67">
        <v>2.0945668139044948</v>
      </c>
      <c r="HE23" s="67">
        <v>1.022588326815725</v>
      </c>
      <c r="HF23" s="67">
        <v>3.5305936903869979</v>
      </c>
      <c r="HG23" s="67">
        <v>3.1964556949217751</v>
      </c>
      <c r="HH23" s="67">
        <v>1.8962045623201682</v>
      </c>
      <c r="HI23" s="67">
        <v>0.93200393944486282</v>
      </c>
      <c r="HJ23" s="747"/>
      <c r="HK23" s="67">
        <v>1.4335773266226777</v>
      </c>
      <c r="HL23" s="67">
        <v>1.7509091468236</v>
      </c>
      <c r="HM23" s="67">
        <v>2.0655419802720161</v>
      </c>
      <c r="HN23" s="67">
        <v>6.5130689707884848</v>
      </c>
      <c r="HO23" s="67">
        <v>2.5330361362232794</v>
      </c>
      <c r="HP23" s="67">
        <v>1.8577616797859757</v>
      </c>
      <c r="HQ23" s="67">
        <v>7.7225818109944875</v>
      </c>
      <c r="HR23" s="67">
        <v>2.1630350542464938</v>
      </c>
      <c r="HS23" s="67">
        <v>1.1129942399627868</v>
      </c>
      <c r="HT23" s="67">
        <v>1.9074427818762822</v>
      </c>
      <c r="HU23" s="67">
        <v>1.9355479648870333</v>
      </c>
      <c r="HV23" s="67">
        <v>2.3757117460012025</v>
      </c>
      <c r="HW23" s="67">
        <v>3.9979483195743861</v>
      </c>
      <c r="HX23" s="67">
        <v>1.564596364599629</v>
      </c>
      <c r="HY23" s="67">
        <v>1.7464022113748943</v>
      </c>
      <c r="HZ23" s="67">
        <v>2.151291654431474</v>
      </c>
      <c r="IA23" s="67">
        <v>1.4027676057794836</v>
      </c>
      <c r="IB23" s="67">
        <v>2.6705212473091438</v>
      </c>
      <c r="IC23" s="67">
        <v>2.1848673485379111</v>
      </c>
      <c r="ID23" s="67">
        <v>5.636019139855426</v>
      </c>
      <c r="IE23" s="67">
        <v>1.1539301564539213</v>
      </c>
      <c r="IF23" s="67">
        <v>2.6537093088968264</v>
      </c>
      <c r="IG23" s="67">
        <v>1.8366233924778317</v>
      </c>
      <c r="IH23" s="67">
        <v>1.7740632957861089</v>
      </c>
      <c r="II23" s="67">
        <v>0.75374089571094016</v>
      </c>
      <c r="IJ23" s="67">
        <v>0.75996231718583351</v>
      </c>
      <c r="IK23" s="67">
        <v>1.3820867856297279</v>
      </c>
      <c r="IL23" s="67">
        <v>2.7289459888440533</v>
      </c>
      <c r="IM23" s="67">
        <v>0.86090415027223322</v>
      </c>
      <c r="IN23" s="67">
        <v>0.43909244233579786</v>
      </c>
      <c r="IO23" s="743"/>
      <c r="IP23" s="67">
        <v>0.66875700263699089</v>
      </c>
      <c r="IQ23" s="67">
        <v>0.93107971064776818</v>
      </c>
      <c r="IR23" s="67">
        <v>0.83760204909551561</v>
      </c>
      <c r="IS23" s="67">
        <v>1.5832415999346641</v>
      </c>
      <c r="IT23" s="67">
        <v>1.2374977532751399</v>
      </c>
      <c r="IU23" s="67">
        <v>0.78554519609144302</v>
      </c>
      <c r="IV23" s="67">
        <v>2.5283093355911457</v>
      </c>
      <c r="IW23" s="67">
        <v>0.82304073266131761</v>
      </c>
      <c r="IX23" s="67">
        <v>0.52357650501065545</v>
      </c>
      <c r="IY23" s="67">
        <v>0.93581185131025046</v>
      </c>
      <c r="IZ23" s="67">
        <v>0.88972275035333614</v>
      </c>
      <c r="JA23" s="67">
        <v>0.86429536313468336</v>
      </c>
      <c r="JB23" s="67">
        <v>1.3539441453384538</v>
      </c>
      <c r="JC23" s="67">
        <v>0.71353033800135213</v>
      </c>
      <c r="JD23" s="67">
        <v>0.78641667268554316</v>
      </c>
      <c r="JE23" s="67">
        <v>0.89685365159656727</v>
      </c>
      <c r="JF23" s="67">
        <v>0.68851756066082959</v>
      </c>
      <c r="JG23" s="67">
        <v>0.84094173963967256</v>
      </c>
      <c r="JH23" s="67">
        <v>0.93226987846351861</v>
      </c>
      <c r="JI23" s="67">
        <v>2.0480054039104498</v>
      </c>
      <c r="JJ23" s="67">
        <v>0.4888502942800223</v>
      </c>
      <c r="JK23" s="67">
        <v>0.94953709985994073</v>
      </c>
      <c r="JL23" s="67">
        <v>0.77278136536868902</v>
      </c>
      <c r="JM23" s="67">
        <v>0.79309820094783068</v>
      </c>
      <c r="JN23" s="67">
        <v>0.43261723133626617</v>
      </c>
      <c r="JO23" s="67">
        <v>0.3957356811269962</v>
      </c>
      <c r="JP23" s="67">
        <v>0.86152514968236127</v>
      </c>
      <c r="JQ23" s="67">
        <v>0.91189260004369443</v>
      </c>
      <c r="JR23" s="67">
        <v>0.49816241658282684</v>
      </c>
      <c r="JS23" s="67">
        <v>0.31388976209130109</v>
      </c>
      <c r="JT23" s="724"/>
      <c r="JU23" s="56">
        <v>3.1146577541775566</v>
      </c>
      <c r="JV23" s="56">
        <v>4.3537440469403625</v>
      </c>
      <c r="JW23" s="56">
        <v>3.5822292527630908</v>
      </c>
      <c r="JX23" s="56">
        <v>5.1158759973831618</v>
      </c>
      <c r="JY23" s="56">
        <v>5.3220081676928466</v>
      </c>
      <c r="JZ23" s="56">
        <v>2.5741741080416762</v>
      </c>
      <c r="KA23" s="56">
        <v>11.001232786530895</v>
      </c>
      <c r="KB23" s="56">
        <v>3.4710262184101826</v>
      </c>
      <c r="KC23" s="56">
        <v>2.5935517516774693</v>
      </c>
      <c r="KD23" s="56">
        <v>3.8337120414672698</v>
      </c>
      <c r="KE23" s="56">
        <v>3.1363791961427778</v>
      </c>
      <c r="KF23" s="56">
        <v>3.8205262107821722</v>
      </c>
      <c r="KG23" s="56">
        <v>5.82445335886944</v>
      </c>
      <c r="KH23" s="56">
        <v>4.4820341275513238</v>
      </c>
      <c r="KI23" s="56">
        <v>3.4972564353259039</v>
      </c>
      <c r="KJ23" s="56">
        <v>3.9726539076534939</v>
      </c>
      <c r="KK23" s="56">
        <v>3.2640223506263593</v>
      </c>
      <c r="KL23" s="56">
        <v>3.4212114816882737</v>
      </c>
      <c r="KM23" s="56">
        <v>3.7018715375793603</v>
      </c>
      <c r="KN23" s="56">
        <v>8.8185634409439047</v>
      </c>
      <c r="KO23" s="56">
        <v>2.3060088191142651</v>
      </c>
      <c r="KP23" s="56">
        <v>4.201832475120705</v>
      </c>
      <c r="KQ23" s="56">
        <v>3.5059832461916782</v>
      </c>
      <c r="KR23" s="56">
        <v>3.5720125304165591</v>
      </c>
      <c r="KS23" s="56">
        <v>2.4601700171689536</v>
      </c>
      <c r="KT23" s="56">
        <v>1.5370012324360842</v>
      </c>
      <c r="KU23" s="56">
        <v>4.5912744581459073</v>
      </c>
      <c r="KV23" s="56">
        <v>4.1068006053025901</v>
      </c>
      <c r="KW23" s="56">
        <v>2.7515516308845109</v>
      </c>
      <c r="KX23" s="56">
        <v>1.2146927127786831</v>
      </c>
      <c r="KY23" s="725"/>
      <c r="KZ23" s="56">
        <v>3.0987697795558051</v>
      </c>
      <c r="LA23" s="56">
        <v>4.271827230894611</v>
      </c>
      <c r="LB23" s="56">
        <v>3.0896524054331778</v>
      </c>
      <c r="LC23" s="56">
        <v>4.0902241150865004</v>
      </c>
      <c r="LD23" s="56">
        <v>4.7464830214704401</v>
      </c>
      <c r="LE23" s="56">
        <v>2.6473761708992645</v>
      </c>
      <c r="LF23" s="56">
        <v>10.099769691937507</v>
      </c>
      <c r="LG23" s="56">
        <v>4.0172586225737827</v>
      </c>
      <c r="LH23" s="56">
        <v>3.1881323739514693</v>
      </c>
      <c r="LI23" s="56">
        <v>3.7258199923883994</v>
      </c>
      <c r="LJ23" s="56">
        <v>2.5935026487858535</v>
      </c>
      <c r="LK23" s="56">
        <v>3.5190532993103583</v>
      </c>
      <c r="LL23" s="56">
        <v>5.6939007099713566</v>
      </c>
      <c r="LM23" s="56">
        <v>2.8163905024467373</v>
      </c>
      <c r="LN23" s="56">
        <v>3.2523405849177238</v>
      </c>
      <c r="LO23" s="56">
        <v>3.6848456011943798</v>
      </c>
      <c r="LP23" s="56">
        <v>3.3143203049804484</v>
      </c>
      <c r="LQ23" s="56">
        <v>2.9785810122161114</v>
      </c>
      <c r="LR23" s="56">
        <v>3.4035609421841491</v>
      </c>
      <c r="LS23" s="56">
        <v>7.8631185359253477</v>
      </c>
      <c r="LT23" s="56">
        <v>2.090385137065994</v>
      </c>
      <c r="LU23" s="56">
        <v>3.8894973750668815</v>
      </c>
      <c r="LV23" s="56">
        <v>3.3734160033225784</v>
      </c>
      <c r="LW23" s="56">
        <v>3.404256400518491</v>
      </c>
      <c r="LX23" s="56">
        <v>2.3307725448949914</v>
      </c>
      <c r="LY23" s="56">
        <v>1.5294671899658876</v>
      </c>
      <c r="LZ23" s="56">
        <v>3.0928337249262396</v>
      </c>
      <c r="MA23" s="56">
        <v>3.9302030823697662</v>
      </c>
      <c r="MB23" s="56">
        <v>2.1468634570053009</v>
      </c>
      <c r="MC23" s="56">
        <v>1.2122690677713697</v>
      </c>
      <c r="MD23" s="727"/>
      <c r="ME23" s="68">
        <v>3.2878296773587588</v>
      </c>
      <c r="MF23" s="68">
        <v>0.62160631740328587</v>
      </c>
      <c r="MG23" s="68">
        <v>1.1663567057480737</v>
      </c>
      <c r="MH23" s="68">
        <v>1.6433667585004876</v>
      </c>
      <c r="MI23" s="68">
        <v>4.545988429631489</v>
      </c>
      <c r="MJ23" s="68">
        <v>1.1265410375225369</v>
      </c>
      <c r="MK23" s="68">
        <v>3.075718683561242</v>
      </c>
      <c r="ML23" s="68">
        <v>1.8600292284868312</v>
      </c>
      <c r="MM23" s="68">
        <v>0.81608018288857875</v>
      </c>
      <c r="MN23" s="68">
        <v>1.1152467541819828</v>
      </c>
      <c r="MO23" s="68">
        <v>1.6061324377228645</v>
      </c>
      <c r="MP23" s="68">
        <v>1.7840174621357654</v>
      </c>
      <c r="MQ23" s="68">
        <v>2.2426661539852923</v>
      </c>
      <c r="MR23" s="68">
        <v>2.9831013610648514</v>
      </c>
      <c r="MS23" s="729"/>
      <c r="MT23" s="69">
        <v>6.275343265276252</v>
      </c>
      <c r="MU23" s="69">
        <v>1.8009824057910193</v>
      </c>
      <c r="MV23" s="69">
        <v>2.1798103172843031</v>
      </c>
      <c r="MW23" s="69">
        <v>3.2915102306779929</v>
      </c>
      <c r="MX23" s="69">
        <v>7.0996634200013089</v>
      </c>
      <c r="MY23" s="69">
        <v>2.6241444941469139</v>
      </c>
      <c r="MZ23" s="69">
        <v>4.7911326801654699</v>
      </c>
      <c r="NA23" s="69">
        <v>4.7212796958239389</v>
      </c>
      <c r="NB23" s="69">
        <v>3.2400395813427401</v>
      </c>
      <c r="NC23" s="69">
        <v>2.0838862710115786</v>
      </c>
      <c r="ND23" s="69">
        <v>3.4159883225432379</v>
      </c>
      <c r="NE23" s="69">
        <v>4.590586695787148</v>
      </c>
      <c r="NF23" s="69">
        <v>3.0226790666762424</v>
      </c>
      <c r="NG23" s="69">
        <v>2.9196801832543806</v>
      </c>
      <c r="NH23" s="731"/>
      <c r="NI23" s="70">
        <v>9.4584978823241048</v>
      </c>
      <c r="NJ23" s="70">
        <v>2.6114540918556628</v>
      </c>
      <c r="NK23" s="70">
        <v>3.2043554597859258</v>
      </c>
      <c r="NL23" s="70">
        <v>4.8982115289379751</v>
      </c>
      <c r="NM23" s="70">
        <v>10.740243831325886</v>
      </c>
      <c r="NN23" s="70">
        <v>3.8668062544251516</v>
      </c>
      <c r="NO23" s="70">
        <v>5.5793227802852243</v>
      </c>
      <c r="NP23" s="70">
        <v>7.0919232299950989</v>
      </c>
      <c r="NQ23" s="70">
        <v>4.8087233771563511</v>
      </c>
      <c r="NR23" s="70">
        <v>3.5792404621167293</v>
      </c>
      <c r="NS23" s="70">
        <v>5.0963233980199085</v>
      </c>
      <c r="NT23" s="70">
        <v>6.89678147464703</v>
      </c>
      <c r="NU23" s="70">
        <v>4.5039796313689378</v>
      </c>
      <c r="NV23" s="70">
        <v>4.535121956634482</v>
      </c>
      <c r="NW23" s="733"/>
      <c r="NX23" s="71">
        <v>9.4781064508184887</v>
      </c>
      <c r="NY23" s="71">
        <v>2.2121528275239668</v>
      </c>
      <c r="NZ23" s="71">
        <v>2.7850266797869079</v>
      </c>
      <c r="OA23" s="71">
        <v>4.7401123623403807</v>
      </c>
      <c r="OB23" s="71">
        <v>12.812047375643571</v>
      </c>
      <c r="OC23" s="71">
        <v>3.2554386759164839</v>
      </c>
      <c r="OD23" s="71">
        <v>6.4896209609242961</v>
      </c>
      <c r="OE23" s="71">
        <v>5.9274021324242181</v>
      </c>
      <c r="OF23" s="71">
        <v>4.0374156801960774</v>
      </c>
      <c r="OG23" s="71">
        <v>3.2086289221157922</v>
      </c>
      <c r="OH23" s="71">
        <v>4.2774582317129992</v>
      </c>
      <c r="OI23" s="71">
        <v>6.8007500639746876</v>
      </c>
      <c r="OJ23" s="71">
        <v>3.7758696710041919</v>
      </c>
      <c r="OK23" s="71">
        <v>4.7196362082730197</v>
      </c>
      <c r="OL23" s="719"/>
      <c r="OM23" s="72">
        <v>4.4491863777587142</v>
      </c>
      <c r="ON23" s="72">
        <v>1.3008802535524102</v>
      </c>
      <c r="OO23" s="72">
        <v>1.6538118349387987</v>
      </c>
      <c r="OP23" s="72">
        <v>2.5403353210993114</v>
      </c>
      <c r="OQ23" s="72">
        <v>4.7011208105018802</v>
      </c>
      <c r="OR23" s="72">
        <v>1.8362782921293392</v>
      </c>
      <c r="OS23" s="72">
        <v>3.6579942013588349</v>
      </c>
      <c r="OT23" s="72">
        <v>3.174498653798441</v>
      </c>
      <c r="OU23" s="72">
        <v>2.234322188941154</v>
      </c>
      <c r="OV23" s="72">
        <v>1.5453325330761811</v>
      </c>
      <c r="OW23" s="72">
        <v>2.3302916360551622</v>
      </c>
      <c r="OX23" s="72">
        <v>3.0854973444318659</v>
      </c>
      <c r="OY23" s="72">
        <v>2.3298246224044092</v>
      </c>
      <c r="OZ23" s="72">
        <v>2.8109803318886404</v>
      </c>
      <c r="PA23" s="736"/>
      <c r="PB23" s="73">
        <v>8.3210923580713523</v>
      </c>
      <c r="PC23" s="73">
        <v>2.147546200341119</v>
      </c>
      <c r="PD23" s="73">
        <v>2.0557749022459038</v>
      </c>
      <c r="PE23" s="73">
        <v>4.9093667508941881</v>
      </c>
      <c r="PF23" s="73">
        <v>14.471680573909477</v>
      </c>
      <c r="PG23" s="73">
        <v>3.1586189461698178</v>
      </c>
      <c r="PH23" s="73">
        <v>6.602581341283404</v>
      </c>
      <c r="PI23" s="73">
        <v>5.7473449599590154</v>
      </c>
      <c r="PJ23" s="73">
        <v>3.916378530330209</v>
      </c>
      <c r="PK23" s="73">
        <v>2.5885667197958111</v>
      </c>
      <c r="PL23" s="73">
        <v>4.312009677563875</v>
      </c>
      <c r="PM23" s="73">
        <v>8.2691049582137683</v>
      </c>
      <c r="PN23" s="73">
        <v>3.7456963710087896</v>
      </c>
      <c r="PO23" s="73">
        <v>4.1744061785097752</v>
      </c>
      <c r="PP23" s="738"/>
      <c r="PQ23" s="70">
        <v>2.6637592129558869</v>
      </c>
      <c r="PR23" s="70">
        <v>0.79239526143550187</v>
      </c>
      <c r="PS23" s="70">
        <v>1.1991557524032346</v>
      </c>
      <c r="PT23" s="70">
        <v>1.5737224849862796</v>
      </c>
      <c r="PU23" s="70">
        <v>3.5695272593114962</v>
      </c>
      <c r="PV23" s="70">
        <v>1.216351825694409</v>
      </c>
      <c r="PW23" s="70">
        <v>2.3670965074747667</v>
      </c>
      <c r="PX23" s="70">
        <v>2.3233698763448105</v>
      </c>
      <c r="PY23" s="70">
        <v>1.5362147243277016</v>
      </c>
      <c r="PZ23" s="70">
        <v>0.94649843006305368</v>
      </c>
      <c r="QA23" s="70">
        <v>1.6461150230394894</v>
      </c>
      <c r="QB23" s="70">
        <v>1.9761601815319463</v>
      </c>
      <c r="QC23" s="70">
        <v>1.4510179598400692</v>
      </c>
      <c r="QD23" s="70">
        <v>1.195398115209555</v>
      </c>
      <c r="QE23" s="740"/>
      <c r="QF23" s="74">
        <v>9.2548353181629572</v>
      </c>
      <c r="QG23" s="74">
        <v>3.2545624582213915</v>
      </c>
      <c r="QH23" s="74">
        <v>2.4353267122544557</v>
      </c>
      <c r="QI23" s="74">
        <v>4.8146201365174406</v>
      </c>
      <c r="QJ23" s="74">
        <v>10.498899179234957</v>
      </c>
      <c r="QK23" s="74">
        <v>3.8135149339984187</v>
      </c>
      <c r="QL23" s="74">
        <v>7.0578900525869095</v>
      </c>
      <c r="QM23" s="74">
        <v>9.2661027838460122</v>
      </c>
      <c r="QN23" s="74">
        <v>6.1852580078875725</v>
      </c>
      <c r="QO23" s="74">
        <v>3.015742339801605</v>
      </c>
      <c r="QP23" s="74">
        <v>6.6001402146615931</v>
      </c>
      <c r="QQ23" s="74">
        <v>6.7573957960387148</v>
      </c>
      <c r="QR23" s="74">
        <v>4.4251834767109504</v>
      </c>
      <c r="QS23" s="74">
        <v>4.3895876255937294</v>
      </c>
      <c r="QT23" s="742"/>
      <c r="QU23" s="69">
        <v>11.200570280630423</v>
      </c>
      <c r="QV23" s="69">
        <v>2.9299700877972725</v>
      </c>
      <c r="QW23" s="69">
        <v>2.092206710149171</v>
      </c>
      <c r="QX23" s="69">
        <v>5.7048815475079158</v>
      </c>
      <c r="QY23" s="69">
        <v>12.79336622576562</v>
      </c>
      <c r="QZ23" s="69">
        <v>4.4414218770795788</v>
      </c>
      <c r="RA23" s="69">
        <v>6.7665160694916482</v>
      </c>
      <c r="RB23" s="69">
        <v>8.3671516776669552</v>
      </c>
      <c r="RC23" s="69">
        <v>5.5797053398507073</v>
      </c>
      <c r="RD23" s="69">
        <v>3.4728417415658877</v>
      </c>
      <c r="RE23" s="69">
        <v>5.9565358788523408</v>
      </c>
      <c r="RF23" s="69">
        <v>8.1388116897681471</v>
      </c>
      <c r="RG23" s="69">
        <v>5.2551906422510353</v>
      </c>
      <c r="RH23" s="69">
        <v>5.0556711198949076</v>
      </c>
      <c r="RI23" s="723"/>
      <c r="RJ23" s="75">
        <v>9.9776590127295073</v>
      </c>
      <c r="RK23" s="75">
        <v>2.2878317909232151</v>
      </c>
      <c r="RL23" s="75">
        <v>2.7304726533458554</v>
      </c>
      <c r="RM23" s="75">
        <v>5.4412212234003716</v>
      </c>
      <c r="RN23" s="75">
        <v>11.680582204776256</v>
      </c>
      <c r="RO23" s="75">
        <v>3.9072873672799191</v>
      </c>
      <c r="RP23" s="75">
        <v>5.718497263152825</v>
      </c>
      <c r="RQ23" s="75">
        <v>7.3918151683391375</v>
      </c>
      <c r="RR23" s="75">
        <v>5.6951243531103062</v>
      </c>
      <c r="RS23" s="75">
        <v>2.7222358537415672</v>
      </c>
      <c r="RT23" s="75">
        <v>5.398000559866257</v>
      </c>
      <c r="RU23" s="75">
        <v>8.131830926495633</v>
      </c>
      <c r="RV23" s="75">
        <v>4.8475660884625151</v>
      </c>
      <c r="RW23" s="75">
        <v>4.202000294476476</v>
      </c>
      <c r="RX23" s="719"/>
      <c r="RY23" s="76">
        <v>6.431372883136901</v>
      </c>
      <c r="RZ23" s="76">
        <v>6.646686055721684</v>
      </c>
      <c r="SA23" s="76">
        <v>6.7294197169104493</v>
      </c>
      <c r="SB23" s="76">
        <v>5.4923083074677654</v>
      </c>
      <c r="SC23" s="76">
        <v>7.1833497779695437</v>
      </c>
      <c r="SD23" s="76">
        <v>7.7535314370753126</v>
      </c>
      <c r="SE23" s="721"/>
      <c r="SF23" s="76">
        <v>8.9205714570786814</v>
      </c>
      <c r="SG23" s="76">
        <v>9.3253602215380731</v>
      </c>
      <c r="SH23" s="76">
        <v>9.4808995045729638</v>
      </c>
      <c r="SI23" s="76">
        <v>7.1551300548207148</v>
      </c>
      <c r="SJ23" s="76">
        <v>10.334288019364058</v>
      </c>
      <c r="SK23" s="76">
        <v>11.406229538482906</v>
      </c>
      <c r="SL23" s="721"/>
      <c r="SM23" s="76">
        <v>8.1422794488039045</v>
      </c>
      <c r="SN23" s="76">
        <v>8.4750227801240356</v>
      </c>
      <c r="SO23" s="76">
        <v>8.6028787478095321</v>
      </c>
      <c r="SP23" s="76">
        <v>6.6910562306339489</v>
      </c>
      <c r="SQ23" s="76">
        <v>9.3043787948801668</v>
      </c>
      <c r="SR23" s="76">
        <v>10.185533173086105</v>
      </c>
      <c r="SS23" s="721"/>
      <c r="ST23" s="76">
        <v>5.7198886965171196</v>
      </c>
      <c r="SU23" s="76">
        <v>5.8682417882051059</v>
      </c>
      <c r="SV23" s="76">
        <v>5.9252461705969299</v>
      </c>
      <c r="SW23" s="76">
        <v>5.0728631038756573</v>
      </c>
      <c r="SX23" s="76">
        <v>6.2380088648613317</v>
      </c>
      <c r="SY23" s="76">
        <v>6.6308701605111313</v>
      </c>
      <c r="SZ23" s="721"/>
      <c r="TA23" s="76">
        <v>7.5746666919709487</v>
      </c>
      <c r="TB23" s="76">
        <v>7.8642038427226133</v>
      </c>
      <c r="TC23" s="76">
        <v>7.9754579208836498</v>
      </c>
      <c r="TD23" s="76">
        <v>6.3118824491536785</v>
      </c>
      <c r="TE23" s="76">
        <v>8.5858693274028006</v>
      </c>
      <c r="TF23" s="76">
        <v>9.3526072422571929</v>
      </c>
      <c r="TG23" s="721"/>
      <c r="TH23" s="76">
        <v>5.0118284360089298</v>
      </c>
      <c r="TI23" s="76">
        <v>5.1062846074804513</v>
      </c>
      <c r="TJ23" s="76">
        <v>5.1425792047589125</v>
      </c>
      <c r="TK23" s="76">
        <v>4.5998682966574576</v>
      </c>
      <c r="TL23" s="76">
        <v>5.3417147019918678</v>
      </c>
      <c r="TM23" s="76">
        <v>5.5918488480632327</v>
      </c>
      <c r="TN23" s="721"/>
      <c r="TO23" s="76">
        <v>7.3808183916375629</v>
      </c>
      <c r="TP23" s="76">
        <v>7.6555999813728954</v>
      </c>
      <c r="TQ23" s="76">
        <v>7.7611842643647897</v>
      </c>
      <c r="TR23" s="76">
        <v>6.1823888953423651</v>
      </c>
      <c r="TS23" s="76">
        <v>8.3404875290424716</v>
      </c>
      <c r="TT23" s="76">
        <v>9.0681504994318924</v>
      </c>
      <c r="TU23" s="721"/>
      <c r="TV23" s="76">
        <v>14.595840367276944</v>
      </c>
      <c r="TW23" s="76">
        <v>15.431342742832719</v>
      </c>
      <c r="TX23" s="76">
        <v>15.752382880005127</v>
      </c>
      <c r="TY23" s="76">
        <v>10.951889212997731</v>
      </c>
      <c r="TZ23" s="76">
        <v>17.513815493709767</v>
      </c>
      <c r="UA23" s="76">
        <v>19.726351424337139</v>
      </c>
      <c r="UB23" s="721"/>
      <c r="UC23" s="76">
        <v>8.9883472900998456</v>
      </c>
      <c r="UD23" s="76">
        <v>9.3854925565141905</v>
      </c>
      <c r="UE23" s="76">
        <v>9.5380948405259147</v>
      </c>
      <c r="UF23" s="76">
        <v>7.2562421587356969</v>
      </c>
      <c r="UG23" s="76">
        <v>9.0901807358051254</v>
      </c>
      <c r="UH23" s="76">
        <v>11.427069477146341</v>
      </c>
      <c r="UI23" s="721"/>
      <c r="UJ23" s="76">
        <v>3.2938469170325395</v>
      </c>
      <c r="UK23" s="76">
        <v>3.4197835749185246</v>
      </c>
      <c r="UL23" s="76">
        <v>3.2550552200131992</v>
      </c>
      <c r="UM23" s="76">
        <v>2.8038650565011616</v>
      </c>
      <c r="UN23" s="76">
        <v>3.2355209510862597</v>
      </c>
      <c r="UO23" s="76">
        <v>3.0076231977389547</v>
      </c>
      <c r="UP23" s="721"/>
      <c r="UQ23" s="76">
        <v>3.2954186651437225</v>
      </c>
      <c r="UR23" s="76">
        <v>2.5947180251842124</v>
      </c>
      <c r="US23" s="76">
        <v>3.414571003516127</v>
      </c>
      <c r="UT23" s="76">
        <v>3.3653047316538096</v>
      </c>
      <c r="UU23" s="76">
        <v>2.866431775256598</v>
      </c>
      <c r="UV23" s="76">
        <v>3.6129765833680652</v>
      </c>
      <c r="UW23" s="76">
        <v>2.9579653965097781</v>
      </c>
      <c r="UX23" s="76">
        <v>2.5864665982682604</v>
      </c>
      <c r="UY23" s="76">
        <v>2.6222544973570514</v>
      </c>
      <c r="UZ23" s="76">
        <v>2.6014704492282292</v>
      </c>
      <c r="VA23" s="76">
        <v>2.6480338630804447</v>
      </c>
      <c r="VB23" s="76">
        <v>2.8584663514545037</v>
      </c>
      <c r="VC23" s="76">
        <v>3.1067696986639488</v>
      </c>
      <c r="VD23" s="76">
        <v>2.6639493906243081</v>
      </c>
      <c r="VE23" s="76">
        <v>3.196394363806228</v>
      </c>
      <c r="VF23" s="718"/>
      <c r="VG23" s="76">
        <v>5.1466241376117647</v>
      </c>
      <c r="VH23" s="76">
        <v>4.0157148671088034</v>
      </c>
      <c r="VI23" s="76">
        <v>5.3338615224041259</v>
      </c>
      <c r="VJ23" s="76">
        <v>5.2579600852874622</v>
      </c>
      <c r="VK23" s="76">
        <v>4.451488873069164</v>
      </c>
      <c r="VL23" s="76">
        <v>5.6540494425658485</v>
      </c>
      <c r="VM23" s="76">
        <v>4.6012760005707998</v>
      </c>
      <c r="VN23" s="76">
        <v>4.0025788535260611</v>
      </c>
      <c r="VO23" s="76">
        <v>4.0598736803474349</v>
      </c>
      <c r="VP23" s="76">
        <v>4.0265949658731088</v>
      </c>
      <c r="VQ23" s="76">
        <v>4.1011662190851688</v>
      </c>
      <c r="VR23" s="76">
        <v>4.4387000340359846</v>
      </c>
      <c r="VS23" s="76">
        <v>4.8376230963163245</v>
      </c>
      <c r="VT23" s="76">
        <v>4.1266065196026052</v>
      </c>
      <c r="VU23" s="76">
        <v>4.9817123137238113</v>
      </c>
      <c r="VV23" s="718"/>
      <c r="VW23" s="76">
        <v>5.3732725619160897</v>
      </c>
      <c r="VX23" s="76">
        <v>4.1650598104537746</v>
      </c>
      <c r="VY23" s="76">
        <v>5.5696206971745115</v>
      </c>
      <c r="VZ23" s="76">
        <v>5.4911585170758368</v>
      </c>
      <c r="WA23" s="76">
        <v>4.6286112972332392</v>
      </c>
      <c r="WB23" s="76">
        <v>5.9116714180918306</v>
      </c>
      <c r="WC23" s="76">
        <v>4.7901314676021896</v>
      </c>
      <c r="WD23" s="76">
        <v>4.1511579091385205</v>
      </c>
      <c r="WE23" s="76">
        <v>4.2120304103350206</v>
      </c>
      <c r="WF23" s="76">
        <v>4.1766704521172668</v>
      </c>
      <c r="WG23" s="76">
        <v>4.2559167318556828</v>
      </c>
      <c r="WH23" s="76">
        <v>4.6149970825291833</v>
      </c>
      <c r="WI23" s="76">
        <v>5.0398570234228917</v>
      </c>
      <c r="WJ23" s="76">
        <v>4.2829164644990492</v>
      </c>
      <c r="WK23" s="76">
        <v>5.1933865822307022</v>
      </c>
      <c r="WL23" s="718"/>
      <c r="WM23" s="76">
        <v>3.1814612970094411</v>
      </c>
      <c r="WN23" s="76">
        <v>2.492590333978788</v>
      </c>
      <c r="WO23" s="76">
        <v>3.2968834088141232</v>
      </c>
      <c r="WP23" s="76">
        <v>3.2496733474311821</v>
      </c>
      <c r="WQ23" s="76">
        <v>2.7587801812239077</v>
      </c>
      <c r="WR23" s="76">
        <v>3.4919283363963234</v>
      </c>
      <c r="WS23" s="76">
        <v>2.8494648522420638</v>
      </c>
      <c r="WT23" s="76">
        <v>2.484539739579636</v>
      </c>
      <c r="WU23" s="76">
        <v>2.5195655939062274</v>
      </c>
      <c r="WV23" s="76">
        <v>2.4992226227785745</v>
      </c>
      <c r="WW23" s="76">
        <v>2.5448031226855456</v>
      </c>
      <c r="WX23" s="76">
        <v>2.7509719799117409</v>
      </c>
      <c r="WY23" s="76">
        <v>2.9944627764243887</v>
      </c>
      <c r="WZ23" s="76">
        <v>2.5603662836822636</v>
      </c>
      <c r="XA23" s="76">
        <v>3.0823837862645567</v>
      </c>
      <c r="XB23" s="718"/>
      <c r="XC23" s="76">
        <v>4.7406892792189756</v>
      </c>
      <c r="XD23" s="76">
        <v>3.6890713574532108</v>
      </c>
      <c r="XE23" s="76">
        <v>4.9134702012717</v>
      </c>
      <c r="XF23" s="76">
        <v>4.8438370968128597</v>
      </c>
      <c r="XG23" s="76">
        <v>4.0935678259548762</v>
      </c>
      <c r="XH23" s="76">
        <v>5.2112002751242761</v>
      </c>
      <c r="XI23" s="76">
        <v>4.2333913268280137</v>
      </c>
      <c r="XJ23" s="76">
        <v>3.6769039157149668</v>
      </c>
      <c r="XK23" s="76">
        <v>3.7300595973282227</v>
      </c>
      <c r="XL23" s="76">
        <v>3.6991838764857636</v>
      </c>
      <c r="XM23" s="76">
        <v>3.7683745706901628</v>
      </c>
      <c r="XN23" s="76">
        <v>4.0816932344830725</v>
      </c>
      <c r="XO23" s="76">
        <v>4.4521668879289056</v>
      </c>
      <c r="XP23" s="76">
        <v>3.7919664900637242</v>
      </c>
      <c r="XQ23" s="76">
        <v>4.5860062681425759</v>
      </c>
      <c r="XR23" s="718"/>
      <c r="XS23" s="76">
        <v>1.3617884707435113</v>
      </c>
      <c r="XT23" s="76">
        <v>1.0544047759435633</v>
      </c>
      <c r="XU23" s="76">
        <v>1.4115874790039011</v>
      </c>
      <c r="XV23" s="76">
        <v>1.3917356961222211</v>
      </c>
      <c r="XW23" s="76">
        <v>1.1722536974148299</v>
      </c>
      <c r="XX23" s="76">
        <v>1.4986082595164629</v>
      </c>
      <c r="XY23" s="76">
        <v>1.2134088688116054</v>
      </c>
      <c r="XZ23" s="76">
        <v>1.0508734905796409</v>
      </c>
      <c r="YA23" s="76">
        <v>1.0663460075553886</v>
      </c>
      <c r="YB23" s="76">
        <v>1.0573581103660916</v>
      </c>
      <c r="YC23" s="76">
        <v>1.0775016383238836</v>
      </c>
      <c r="YD23" s="76">
        <v>1.1687921212523491</v>
      </c>
      <c r="YE23" s="76">
        <v>1.2768258338240559</v>
      </c>
      <c r="YF23" s="76">
        <v>1.0843631797629936</v>
      </c>
      <c r="YG23" s="76">
        <v>1.315868472295123</v>
      </c>
      <c r="YH23" s="718"/>
      <c r="YI23" s="76">
        <v>4.7988095192933669</v>
      </c>
      <c r="YJ23" s="76">
        <v>3.6809626272720806</v>
      </c>
      <c r="YK23" s="76">
        <v>4.975386640941923</v>
      </c>
      <c r="YL23" s="76">
        <v>4.9064161831304043</v>
      </c>
      <c r="YM23" s="76">
        <v>4.1070720563622993</v>
      </c>
      <c r="YN23" s="76">
        <v>5.2918216865411924</v>
      </c>
      <c r="YO23" s="76">
        <v>4.258572293978526</v>
      </c>
      <c r="YP23" s="76">
        <v>3.6682825535700032</v>
      </c>
      <c r="YQ23" s="76">
        <v>3.7241351242194569</v>
      </c>
      <c r="YR23" s="76">
        <v>3.6916867157561057</v>
      </c>
      <c r="YS23" s="76">
        <v>3.7644235783296689</v>
      </c>
      <c r="YT23" s="76">
        <v>4.0945433943893184</v>
      </c>
      <c r="YU23" s="76">
        <v>4.485790569013429</v>
      </c>
      <c r="YV23" s="76">
        <v>3.7891563318759958</v>
      </c>
      <c r="YW23" s="76">
        <v>4.6272733244086481</v>
      </c>
      <c r="YX23" s="718"/>
      <c r="YY23" s="76">
        <v>4.9680500974696544</v>
      </c>
      <c r="YZ23" s="76">
        <v>3.8882962729467661</v>
      </c>
      <c r="ZA23" s="76">
        <v>5.1484159795179902</v>
      </c>
      <c r="ZB23" s="76">
        <v>5.0748093509592973</v>
      </c>
      <c r="ZC23" s="76">
        <v>4.3052294229390418</v>
      </c>
      <c r="ZD23" s="76">
        <v>5.4541308157992558</v>
      </c>
      <c r="ZE23" s="76">
        <v>4.4475935990674742</v>
      </c>
      <c r="ZF23" s="76">
        <v>3.8756972450294782</v>
      </c>
      <c r="ZG23" s="76">
        <v>3.9305471725823415</v>
      </c>
      <c r="ZH23" s="76">
        <v>3.8986899280481477</v>
      </c>
      <c r="ZI23" s="76">
        <v>3.9700710175162275</v>
      </c>
      <c r="ZJ23" s="76">
        <v>4.2929979246429495</v>
      </c>
      <c r="ZK23" s="76">
        <v>4.6744531117769954</v>
      </c>
      <c r="ZL23" s="76">
        <v>3.9944383506997854</v>
      </c>
      <c r="ZM23" s="76">
        <v>4.8122017884534278</v>
      </c>
      <c r="ZN23" s="718"/>
      <c r="ZO23" s="76">
        <v>5.7607944075440214</v>
      </c>
      <c r="ZP23" s="76">
        <v>4.4596288520403311</v>
      </c>
      <c r="ZQ23" s="76">
        <v>5.9714861960990779</v>
      </c>
      <c r="ZR23" s="76">
        <v>5.8875306555302798</v>
      </c>
      <c r="ZS23" s="76">
        <v>4.9584278575089913</v>
      </c>
      <c r="ZT23" s="76">
        <v>6.339847396368425</v>
      </c>
      <c r="ZU23" s="76">
        <v>5.1326832918180143</v>
      </c>
      <c r="ZV23" s="76">
        <v>4.4446847074787286</v>
      </c>
      <c r="ZW23" s="76">
        <v>4.510170374084173</v>
      </c>
      <c r="ZX23" s="76">
        <v>4.4721300268059867</v>
      </c>
      <c r="ZY23" s="76">
        <v>4.5573857680987864</v>
      </c>
      <c r="ZZ23" s="76">
        <v>4.9437763325815274</v>
      </c>
      <c r="AAA23" s="76">
        <v>5.4010472942650489</v>
      </c>
      <c r="AAB23" s="76">
        <v>4.586425593396827</v>
      </c>
      <c r="AAC23" s="76">
        <v>5.5663040047796191</v>
      </c>
      <c r="AAD23" s="718"/>
      <c r="AAE23" s="76">
        <v>2.5249534278897277</v>
      </c>
      <c r="AAF23" s="76">
        <v>2.4497843792584697</v>
      </c>
      <c r="AAG23" s="76">
        <v>2.6684448399154697</v>
      </c>
      <c r="AAH23" s="76">
        <v>2.5918452625821451</v>
      </c>
      <c r="AAI23" s="76">
        <v>2.6467114453126328</v>
      </c>
      <c r="AAJ23" s="76">
        <v>2.5728150170259236</v>
      </c>
      <c r="AAK23" s="76">
        <v>2.5122808106876091</v>
      </c>
      <c r="AAL23" s="76">
        <v>2.4381280663107683</v>
      </c>
      <c r="AAM23" s="76">
        <v>2.4526654660586602</v>
      </c>
      <c r="AAN23" s="76">
        <v>2.4523863492582807</v>
      </c>
      <c r="AAO23" s="76">
        <v>2.1667821004694767</v>
      </c>
      <c r="AAP23" s="76">
        <v>2.6256577831868504</v>
      </c>
      <c r="AAQ23" s="76">
        <v>2.5889104993662704</v>
      </c>
      <c r="AAR23" s="76">
        <v>2.2285294626496759</v>
      </c>
      <c r="AAS23" s="76">
        <v>2.8163051386170275</v>
      </c>
      <c r="AAT23" s="718"/>
    </row>
    <row r="24" spans="1:722" ht="14.5" customHeight="1" x14ac:dyDescent="0.2">
      <c r="A24" s="24">
        <v>2041</v>
      </c>
      <c r="B24" s="65">
        <v>1.3059618295698725</v>
      </c>
      <c r="C24" s="65">
        <v>1.8400805580377666</v>
      </c>
      <c r="D24" s="65">
        <v>1.4217640357678072</v>
      </c>
      <c r="E24" s="65">
        <v>1.5741768080496388</v>
      </c>
      <c r="F24" s="65">
        <v>2.3691015834382436</v>
      </c>
      <c r="G24" s="65">
        <v>1.0515910783015807</v>
      </c>
      <c r="H24" s="65">
        <v>3.8059983816856913</v>
      </c>
      <c r="I24" s="65">
        <v>1.2639943597598249</v>
      </c>
      <c r="J24" s="65">
        <v>1.0326415850534179</v>
      </c>
      <c r="K24" s="65">
        <v>1.7954895574309293</v>
      </c>
      <c r="L24" s="65">
        <v>1.6654743132165335</v>
      </c>
      <c r="M24" s="65">
        <v>1.2925566882332444</v>
      </c>
      <c r="N24" s="65">
        <v>2.0692634462099515</v>
      </c>
      <c r="O24" s="65">
        <v>1.3419863535336019</v>
      </c>
      <c r="P24" s="65">
        <v>1.364205145256542</v>
      </c>
      <c r="Q24" s="65">
        <v>1.5005669236427415</v>
      </c>
      <c r="R24" s="65">
        <v>1.2983981217507961</v>
      </c>
      <c r="S24" s="65">
        <v>1.1183013274131428</v>
      </c>
      <c r="T24" s="65">
        <v>1.4647067998016916</v>
      </c>
      <c r="U24" s="65">
        <v>3.4854007154710334</v>
      </c>
      <c r="V24" s="65">
        <v>0.80618558185252942</v>
      </c>
      <c r="W24" s="65">
        <v>1.4256198130671907</v>
      </c>
      <c r="X24" s="65">
        <v>1.2973922985156017</v>
      </c>
      <c r="Y24" s="65">
        <v>1.32292451563778</v>
      </c>
      <c r="Z24" s="65">
        <v>0.94246893037663471</v>
      </c>
      <c r="AA24" s="65">
        <v>0.47532238878264832</v>
      </c>
      <c r="AB24" s="65">
        <v>1.4376854119112714</v>
      </c>
      <c r="AC24" s="65">
        <v>1.2399302154969216</v>
      </c>
      <c r="AD24" s="65">
        <v>1.248010242500639</v>
      </c>
      <c r="AE24" s="65">
        <v>0.56701557787857371</v>
      </c>
      <c r="AF24" s="744"/>
      <c r="AG24" s="65">
        <v>1.1195641607067401</v>
      </c>
      <c r="AH24" s="65">
        <v>1.7229755002234353</v>
      </c>
      <c r="AI24" s="65">
        <v>1.3550343224350954</v>
      </c>
      <c r="AJ24" s="65">
        <v>1.4739942017439593</v>
      </c>
      <c r="AK24" s="65">
        <v>2.1808833168991795</v>
      </c>
      <c r="AL24" s="65">
        <v>0.97934404663154873</v>
      </c>
      <c r="AM24" s="65">
        <v>3.563779823057017</v>
      </c>
      <c r="AN24" s="65">
        <v>1.1835521574170593</v>
      </c>
      <c r="AO24" s="65">
        <v>0.96068771304486666</v>
      </c>
      <c r="AP24" s="65">
        <v>1.5579648651311249</v>
      </c>
      <c r="AQ24" s="65">
        <v>1.4725700646864623</v>
      </c>
      <c r="AR24" s="65">
        <v>1.2535224790737489</v>
      </c>
      <c r="AS24" s="65">
        <v>1.937572899052654</v>
      </c>
      <c r="AT24" s="65">
        <v>1.256580641903138</v>
      </c>
      <c r="AU24" s="65">
        <v>1.2773854015730175</v>
      </c>
      <c r="AV24" s="65">
        <v>1.4050689436331889</v>
      </c>
      <c r="AW24" s="65">
        <v>1.2157664204106173</v>
      </c>
      <c r="AX24" s="65">
        <v>1.0471312142197224</v>
      </c>
      <c r="AY24" s="65">
        <v>1.3714910035026793</v>
      </c>
      <c r="AZ24" s="65">
        <v>3.060307713882426</v>
      </c>
      <c r="BA24" s="65">
        <v>0.7548789101095289</v>
      </c>
      <c r="BB24" s="65">
        <v>1.3348915621211996</v>
      </c>
      <c r="BC24" s="65">
        <v>1.1287045022751701</v>
      </c>
      <c r="BD24" s="65">
        <v>1.2387319235194416</v>
      </c>
      <c r="BE24" s="65">
        <v>0.88248901368338872</v>
      </c>
      <c r="BF24" s="65">
        <v>0.44159082044710973</v>
      </c>
      <c r="BG24" s="65">
        <v>1.2796747673349744</v>
      </c>
      <c r="BH24" s="65">
        <v>1.1795955729164442</v>
      </c>
      <c r="BI24" s="65">
        <v>1.1228986936973695</v>
      </c>
      <c r="BJ24" s="65">
        <v>0.50724544697011387</v>
      </c>
      <c r="BK24" s="745"/>
      <c r="BL24" s="56">
        <v>1.9930462597227492</v>
      </c>
      <c r="BM24" s="56">
        <v>2.7677911114102227</v>
      </c>
      <c r="BN24" s="56">
        <v>2.5465786238217412</v>
      </c>
      <c r="BO24" s="56">
        <v>4.521685132715648</v>
      </c>
      <c r="BP24" s="56">
        <v>5.0758455400285269</v>
      </c>
      <c r="BQ24" s="56">
        <v>1.7067655313301677</v>
      </c>
      <c r="BR24" s="56">
        <v>7.0036049657597239</v>
      </c>
      <c r="BS24" s="56">
        <v>2.2334775252405081</v>
      </c>
      <c r="BT24" s="56">
        <v>1.4074190271717844</v>
      </c>
      <c r="BU24" s="56">
        <v>2.7690841044975136</v>
      </c>
      <c r="BV24" s="56">
        <v>3.3739262780559867</v>
      </c>
      <c r="BW24" s="56">
        <v>2.4702651882530233</v>
      </c>
      <c r="BX24" s="56">
        <v>3.9210880600022877</v>
      </c>
      <c r="BY24" s="56">
        <v>2.2447694913636318</v>
      </c>
      <c r="BZ24" s="56">
        <v>2.2397018159373872</v>
      </c>
      <c r="CA24" s="56">
        <v>2.542768316084115</v>
      </c>
      <c r="CB24" s="56">
        <v>1.975600393066967</v>
      </c>
      <c r="CC24" s="56">
        <v>2.6078845200130933</v>
      </c>
      <c r="CD24" s="56">
        <v>2.5543144271326499</v>
      </c>
      <c r="CE24" s="56">
        <v>5.8962210943378359</v>
      </c>
      <c r="CF24" s="56">
        <v>1.6042231036069725</v>
      </c>
      <c r="CG24" s="56">
        <v>2.686340494402037</v>
      </c>
      <c r="CH24" s="56">
        <v>2.1237086015339228</v>
      </c>
      <c r="CI24" s="56">
        <v>2.1972695447156001</v>
      </c>
      <c r="CJ24" s="56">
        <v>1.4761487996233995</v>
      </c>
      <c r="CK24" s="56">
        <v>1.0021941693435936</v>
      </c>
      <c r="CL24" s="56">
        <v>2.5706303384621085</v>
      </c>
      <c r="CM24" s="56">
        <v>2.4861286916952272</v>
      </c>
      <c r="CN24" s="56">
        <v>1.4792257365178783</v>
      </c>
      <c r="CO24" s="56">
        <v>0.81284219490764409</v>
      </c>
      <c r="CP24" s="749"/>
      <c r="CQ24" s="66">
        <v>2.5271251992903716</v>
      </c>
      <c r="CR24" s="66">
        <v>3.4553632918289843</v>
      </c>
      <c r="CS24" s="66">
        <v>3.2081776746999084</v>
      </c>
      <c r="CT24" s="66">
        <v>6.3212309762063361</v>
      </c>
      <c r="CU24" s="66">
        <v>5.5772260030916216</v>
      </c>
      <c r="CV24" s="66">
        <v>2.3835530986619937</v>
      </c>
      <c r="CW24" s="66">
        <v>8.6858326244817192</v>
      </c>
      <c r="CX24" s="66">
        <v>2.8246791623424703</v>
      </c>
      <c r="CY24" s="66">
        <v>2.2179786492579368</v>
      </c>
      <c r="CZ24" s="66">
        <v>3.6475255972675393</v>
      </c>
      <c r="DA24" s="66">
        <v>3.6440962019380025</v>
      </c>
      <c r="DB24" s="66">
        <v>3.0801625947983133</v>
      </c>
      <c r="DC24" s="66">
        <v>4.3125363127044798</v>
      </c>
      <c r="DD24" s="66">
        <v>2.8459226507961075</v>
      </c>
      <c r="DE24" s="66">
        <v>2.7887126539123965</v>
      </c>
      <c r="DF24" s="66">
        <v>3.1642225370346959</v>
      </c>
      <c r="DG24" s="66">
        <v>2.5464844652029042</v>
      </c>
      <c r="DH24" s="66">
        <v>3.3950500871324234</v>
      </c>
      <c r="DI24" s="66">
        <v>3.627101354466447</v>
      </c>
      <c r="DJ24" s="66">
        <v>7.3559761845430476</v>
      </c>
      <c r="DK24" s="66">
        <v>2.0138209387496504</v>
      </c>
      <c r="DL24" s="66">
        <v>3.344385170440578</v>
      </c>
      <c r="DM24" s="66">
        <v>2.6277832969736883</v>
      </c>
      <c r="DN24" s="66">
        <v>2.7219108780249206</v>
      </c>
      <c r="DO24" s="66">
        <v>1.7852657153123379</v>
      </c>
      <c r="DP24" s="66">
        <v>1.3196678807426785</v>
      </c>
      <c r="DQ24" s="66">
        <v>3.1049511859927379</v>
      </c>
      <c r="DR24" s="66">
        <v>3.0739806947831974</v>
      </c>
      <c r="DS24" s="66">
        <v>1.7141062235546518</v>
      </c>
      <c r="DT24" s="66">
        <v>1.12153464734449</v>
      </c>
      <c r="DU24" s="750"/>
      <c r="DV24" s="56">
        <v>2.1387441054236649</v>
      </c>
      <c r="DW24" s="56">
        <v>2.9254217968495047</v>
      </c>
      <c r="DX24" s="56">
        <v>3.1234209239301092</v>
      </c>
      <c r="DY24" s="56">
        <v>5.5534789531499023</v>
      </c>
      <c r="DZ24" s="56">
        <v>4.2634304932963261</v>
      </c>
      <c r="EA24" s="56">
        <v>2.151970674761436</v>
      </c>
      <c r="EB24" s="56">
        <v>7.9968324968462454</v>
      </c>
      <c r="EC24" s="56">
        <v>2.6624550109456471</v>
      </c>
      <c r="ED24" s="56">
        <v>1.3710854123449976</v>
      </c>
      <c r="EE24" s="56">
        <v>3.6558801988314196</v>
      </c>
      <c r="EF24" s="56">
        <v>3.8162350902820723</v>
      </c>
      <c r="EG24" s="56">
        <v>2.7899586432304888</v>
      </c>
      <c r="EH24" s="56">
        <v>4.3875049955414251</v>
      </c>
      <c r="EI24" s="56">
        <v>2.5814939669821717</v>
      </c>
      <c r="EJ24" s="56">
        <v>2.4919011872061652</v>
      </c>
      <c r="EK24" s="56">
        <v>2.843583738962431</v>
      </c>
      <c r="EL24" s="56">
        <v>2.0907616659276327</v>
      </c>
      <c r="EM24" s="56">
        <v>3.5719171254523019</v>
      </c>
      <c r="EN24" s="56">
        <v>3.3845068064209225</v>
      </c>
      <c r="EO24" s="56">
        <v>6.9983381039772832</v>
      </c>
      <c r="EP24" s="56">
        <v>1.8091908087169997</v>
      </c>
      <c r="EQ24" s="56">
        <v>3.0134888733857399</v>
      </c>
      <c r="ER24" s="56">
        <v>2.2264635753699449</v>
      </c>
      <c r="ES24" s="56">
        <v>2.3465682180463219</v>
      </c>
      <c r="ET24" s="56">
        <v>1.6090254908321957</v>
      </c>
      <c r="EU24" s="56">
        <v>0.99204718781916112</v>
      </c>
      <c r="EV24" s="56">
        <v>2.6559453533799942</v>
      </c>
      <c r="EW24" s="56">
        <v>2.6375941840266517</v>
      </c>
      <c r="EX24" s="56">
        <v>1.42545756001743</v>
      </c>
      <c r="EY24" s="56">
        <v>0.82596980711543622</v>
      </c>
      <c r="EZ24" s="725"/>
      <c r="FA24" s="56">
        <v>1.7204618248970101</v>
      </c>
      <c r="FB24" s="56">
        <v>2.3532405406362376</v>
      </c>
      <c r="FC24" s="56">
        <v>2.4259156051363875</v>
      </c>
      <c r="FD24" s="56">
        <v>3.8574925539201894</v>
      </c>
      <c r="FE24" s="56">
        <v>3.5585816984537595</v>
      </c>
      <c r="FF24" s="56">
        <v>1.5413777165763956</v>
      </c>
      <c r="FG24" s="56">
        <v>6.5341629093943379</v>
      </c>
      <c r="FH24" s="56">
        <v>1.8769063255639951</v>
      </c>
      <c r="FI24" s="56">
        <v>1.112420541073575</v>
      </c>
      <c r="FJ24" s="56">
        <v>2.42069208896379</v>
      </c>
      <c r="FK24" s="56">
        <v>2.291540818986137</v>
      </c>
      <c r="FL24" s="56">
        <v>2.2696146837662821</v>
      </c>
      <c r="FM24" s="56">
        <v>3.4191624795553235</v>
      </c>
      <c r="FN24" s="56">
        <v>2.0226221947026843</v>
      </c>
      <c r="FO24" s="56">
        <v>2.043421261908879</v>
      </c>
      <c r="FP24" s="56">
        <v>2.3294399086198183</v>
      </c>
      <c r="FQ24" s="56">
        <v>1.7884079544675893</v>
      </c>
      <c r="FR24" s="56">
        <v>2.266877271891536</v>
      </c>
      <c r="FS24" s="56">
        <v>2.4577366847189666</v>
      </c>
      <c r="FT24" s="56">
        <v>5.5840265008859129</v>
      </c>
      <c r="FU24" s="56">
        <v>1.4265606334529985</v>
      </c>
      <c r="FV24" s="56">
        <v>2.4639187325889567</v>
      </c>
      <c r="FW24" s="56">
        <v>1.8881400365541188</v>
      </c>
      <c r="FX24" s="56">
        <v>1.9716057409737753</v>
      </c>
      <c r="FY24" s="56">
        <v>1.3849409928770253</v>
      </c>
      <c r="FZ24" s="56">
        <v>0.61283396942423995</v>
      </c>
      <c r="GA24" s="56">
        <v>2.0098941509603927</v>
      </c>
      <c r="GB24" s="56">
        <v>2.2287816336172059</v>
      </c>
      <c r="GC24" s="56">
        <v>1.1849320684730866</v>
      </c>
      <c r="GD24" s="56">
        <v>0.71090120385145761</v>
      </c>
      <c r="GE24" s="746"/>
      <c r="GF24" s="67">
        <v>2.1463822690704499</v>
      </c>
      <c r="GG24" s="67">
        <v>2.935528284761352</v>
      </c>
      <c r="GH24" s="67">
        <v>2.9772308283777966</v>
      </c>
      <c r="GI24" s="67">
        <v>4.9793345344380944</v>
      </c>
      <c r="GJ24" s="67">
        <v>5.0041536096604631</v>
      </c>
      <c r="GK24" s="67">
        <v>1.907121073472585</v>
      </c>
      <c r="GL24" s="67">
        <v>6.751739912331634</v>
      </c>
      <c r="GM24" s="67">
        <v>1.6012120093981683</v>
      </c>
      <c r="GN24" s="67">
        <v>1.4273886147710857</v>
      </c>
      <c r="GO24" s="67">
        <v>3.0950113857765098</v>
      </c>
      <c r="GP24" s="67">
        <v>3.9840760757573426</v>
      </c>
      <c r="GQ24" s="67">
        <v>2.7578687851148773</v>
      </c>
      <c r="GR24" s="67">
        <v>4.3240697272018123</v>
      </c>
      <c r="GS24" s="67">
        <v>3.1748796921456752</v>
      </c>
      <c r="GT24" s="67">
        <v>2.4798237251240351</v>
      </c>
      <c r="GU24" s="67">
        <v>2.8239939499459634</v>
      </c>
      <c r="GV24" s="67">
        <v>2.1215104689583852</v>
      </c>
      <c r="GW24" s="67">
        <v>3.9459415280411063</v>
      </c>
      <c r="GX24" s="67">
        <v>4.1461548389226657</v>
      </c>
      <c r="GY24" s="67">
        <v>6.7748153200678214</v>
      </c>
      <c r="GZ24" s="67">
        <v>1.858721701009697</v>
      </c>
      <c r="HA24" s="67">
        <v>2.9884654553092012</v>
      </c>
      <c r="HB24" s="67">
        <v>2.2770745198583002</v>
      </c>
      <c r="HC24" s="67">
        <v>2.3797880233321091</v>
      </c>
      <c r="HD24" s="67">
        <v>1.8181041923548023</v>
      </c>
      <c r="HE24" s="67">
        <v>0.95023633672068319</v>
      </c>
      <c r="HF24" s="67">
        <v>2.9751673098460385</v>
      </c>
      <c r="HG24" s="67">
        <v>2.6838518245227267</v>
      </c>
      <c r="HH24" s="67">
        <v>1.6540019925707905</v>
      </c>
      <c r="HI24" s="67">
        <v>0.88156696020446645</v>
      </c>
      <c r="HJ24" s="747"/>
      <c r="HK24" s="67">
        <v>1.1780599208679245</v>
      </c>
      <c r="HL24" s="67">
        <v>1.4269308999764003</v>
      </c>
      <c r="HM24" s="67">
        <v>1.6873370946895814</v>
      </c>
      <c r="HN24" s="67">
        <v>5.3461033068855999</v>
      </c>
      <c r="HO24" s="67">
        <v>2.05520988041396</v>
      </c>
      <c r="HP24" s="67">
        <v>1.520008717654652</v>
      </c>
      <c r="HQ24" s="67">
        <v>6.2723494232685715</v>
      </c>
      <c r="HR24" s="67">
        <v>1.7703380044444881</v>
      </c>
      <c r="HS24" s="67">
        <v>0.91675976352467958</v>
      </c>
      <c r="HT24" s="67">
        <v>1.5558076683243183</v>
      </c>
      <c r="HU24" s="67">
        <v>1.5810255109837568</v>
      </c>
      <c r="HV24" s="67">
        <v>1.942985711025482</v>
      </c>
      <c r="HW24" s="67">
        <v>3.2604185570013082</v>
      </c>
      <c r="HX24" s="67">
        <v>1.2816039124057115</v>
      </c>
      <c r="HY24" s="67">
        <v>1.4268766225085041</v>
      </c>
      <c r="HZ24" s="67">
        <v>1.7550694496543948</v>
      </c>
      <c r="IA24" s="67">
        <v>1.1387837209840637</v>
      </c>
      <c r="IB24" s="67">
        <v>2.1874256112276709</v>
      </c>
      <c r="IC24" s="67">
        <v>1.7837513312049398</v>
      </c>
      <c r="ID24" s="67">
        <v>4.5757581851943812</v>
      </c>
      <c r="IE24" s="67">
        <v>0.95189229956190002</v>
      </c>
      <c r="IF24" s="67">
        <v>2.1656127492206143</v>
      </c>
      <c r="IG24" s="67">
        <v>1.5021374296706866</v>
      </c>
      <c r="IH24" s="67">
        <v>1.4493760134369338</v>
      </c>
      <c r="II24" s="67">
        <v>0.62681065594918539</v>
      </c>
      <c r="IJ24" s="67">
        <v>0.62733531578326962</v>
      </c>
      <c r="IK24" s="67">
        <v>1.1296585905261265</v>
      </c>
      <c r="IL24" s="67">
        <v>2.2323128863436539</v>
      </c>
      <c r="IM24" s="67">
        <v>0.71169615496164496</v>
      </c>
      <c r="IN24" s="67">
        <v>0.37638537546543527</v>
      </c>
      <c r="IO24" s="743"/>
      <c r="IP24" s="67">
        <v>0.57236394893499243</v>
      </c>
      <c r="IQ24" s="67">
        <v>0.78447497443034409</v>
      </c>
      <c r="IR24" s="67">
        <v>0.70517119595330857</v>
      </c>
      <c r="IS24" s="67">
        <v>1.290259292754546</v>
      </c>
      <c r="IT24" s="67">
        <v>1.030505690269228</v>
      </c>
      <c r="IU24" s="67">
        <v>0.66495194407943026</v>
      </c>
      <c r="IV24" s="67">
        <v>2.056608215985011</v>
      </c>
      <c r="IW24" s="67">
        <v>0.69151532140765215</v>
      </c>
      <c r="IX24" s="67">
        <v>0.4524158275141677</v>
      </c>
      <c r="IY24" s="67">
        <v>0.78783742069505758</v>
      </c>
      <c r="IZ24" s="67">
        <v>0.75007741449602572</v>
      </c>
      <c r="JA24" s="67">
        <v>0.72627185282861717</v>
      </c>
      <c r="JB24" s="67">
        <v>1.1174790100018328</v>
      </c>
      <c r="JC24" s="67">
        <v>0.60743976466859806</v>
      </c>
      <c r="JD24" s="67">
        <v>0.66486273020251097</v>
      </c>
      <c r="JE24" s="67">
        <v>0.75310825309653939</v>
      </c>
      <c r="JF24" s="67">
        <v>0.57666495276416063</v>
      </c>
      <c r="JG24" s="67">
        <v>0.70554165326842688</v>
      </c>
      <c r="JH24" s="67">
        <v>0.7798003377579581</v>
      </c>
      <c r="JI24" s="67">
        <v>1.6785637550452208</v>
      </c>
      <c r="JJ24" s="67">
        <v>0.42568789674994773</v>
      </c>
      <c r="JK24" s="67">
        <v>0.79392895160615617</v>
      </c>
      <c r="JL24" s="67">
        <v>0.65407411147497307</v>
      </c>
      <c r="JM24" s="67">
        <v>0.66973829582021094</v>
      </c>
      <c r="JN24" s="67">
        <v>0.3812177167298858</v>
      </c>
      <c r="JO24" s="67">
        <v>0.35191219404958796</v>
      </c>
      <c r="JP24" s="67">
        <v>0.72693571233062726</v>
      </c>
      <c r="JQ24" s="67">
        <v>0.76161275476972756</v>
      </c>
      <c r="JR24" s="67">
        <v>0.43330412504358279</v>
      </c>
      <c r="JS24" s="67">
        <v>0.28278579825601435</v>
      </c>
      <c r="JT24" s="724"/>
      <c r="JU24" s="56">
        <v>2.6682851364214462</v>
      </c>
      <c r="JV24" s="56">
        <v>3.6700354450220636</v>
      </c>
      <c r="JW24" s="56">
        <v>3.0302115573888773</v>
      </c>
      <c r="JX24" s="56">
        <v>4.2216439626512283</v>
      </c>
      <c r="JY24" s="56">
        <v>4.4442327492590117</v>
      </c>
      <c r="JZ24" s="56">
        <v>2.2252392242777153</v>
      </c>
      <c r="KA24" s="56">
        <v>8.9606315261680614</v>
      </c>
      <c r="KB24" s="56">
        <v>2.9323138209821096</v>
      </c>
      <c r="KC24" s="56">
        <v>2.2345543778761163</v>
      </c>
      <c r="KD24" s="56">
        <v>3.2465081923010208</v>
      </c>
      <c r="KE24" s="56">
        <v>2.6809324330471531</v>
      </c>
      <c r="KF24" s="56">
        <v>3.2207591616843456</v>
      </c>
      <c r="KG24" s="56">
        <v>4.8207884050242313</v>
      </c>
      <c r="KH24" s="56">
        <v>3.7664834747379974</v>
      </c>
      <c r="KI24" s="56">
        <v>2.9655451566479654</v>
      </c>
      <c r="KJ24" s="56">
        <v>3.3453903707608443</v>
      </c>
      <c r="KK24" s="56">
        <v>2.7337237496996507</v>
      </c>
      <c r="KL24" s="56">
        <v>2.8927933434396356</v>
      </c>
      <c r="KM24" s="56">
        <v>3.1190908869317893</v>
      </c>
      <c r="KN24" s="56">
        <v>7.2415033269441293</v>
      </c>
      <c r="KO24" s="56">
        <v>2.0087489095276188</v>
      </c>
      <c r="KP24" s="56">
        <v>3.5236210604060729</v>
      </c>
      <c r="KQ24" s="56">
        <v>2.9738449522248769</v>
      </c>
      <c r="KR24" s="56">
        <v>3.023363423145911</v>
      </c>
      <c r="KS24" s="56">
        <v>2.1380351161068081</v>
      </c>
      <c r="KT24" s="56">
        <v>1.3907729450470594</v>
      </c>
      <c r="KU24" s="56">
        <v>3.8569103867401417</v>
      </c>
      <c r="KV24" s="56">
        <v>3.4372517821427917</v>
      </c>
      <c r="KW24" s="56">
        <v>2.3701059105987841</v>
      </c>
      <c r="KX24" s="56">
        <v>1.1195234964502796</v>
      </c>
      <c r="KY24" s="725"/>
      <c r="KZ24" s="56">
        <v>2.6386750678675255</v>
      </c>
      <c r="LA24" s="56">
        <v>3.5881670209286396</v>
      </c>
      <c r="LB24" s="56">
        <v>2.6173166408454516</v>
      </c>
      <c r="LC24" s="56">
        <v>3.3898883795149652</v>
      </c>
      <c r="LD24" s="56">
        <v>3.9631290143640796</v>
      </c>
      <c r="LE24" s="56">
        <v>2.2674844851864142</v>
      </c>
      <c r="LF24" s="56">
        <v>8.222031073466443</v>
      </c>
      <c r="LG24" s="56">
        <v>3.3546740058628837</v>
      </c>
      <c r="LH24" s="56">
        <v>2.6979519251012101</v>
      </c>
      <c r="LI24" s="56">
        <v>3.1433983146516931</v>
      </c>
      <c r="LJ24" s="56">
        <v>2.2256910930930016</v>
      </c>
      <c r="LK24" s="56">
        <v>2.961530859453247</v>
      </c>
      <c r="LL24" s="56">
        <v>4.6995596918240334</v>
      </c>
      <c r="LM24" s="56">
        <v>2.4059611360539956</v>
      </c>
      <c r="LN24" s="56">
        <v>2.751846194624318</v>
      </c>
      <c r="LO24" s="56">
        <v>3.0973041775286614</v>
      </c>
      <c r="LP24" s="56">
        <v>2.7631147799303637</v>
      </c>
      <c r="LQ24" s="56">
        <v>2.5213045739112645</v>
      </c>
      <c r="LR24" s="56">
        <v>2.8633689805561424</v>
      </c>
      <c r="LS24" s="56">
        <v>6.4563937943488474</v>
      </c>
      <c r="LT24" s="56">
        <v>1.8181057574489441</v>
      </c>
      <c r="LU24" s="56">
        <v>3.2558101486771016</v>
      </c>
      <c r="LV24" s="56">
        <v>2.8502340863565587</v>
      </c>
      <c r="LW24" s="56">
        <v>2.8722677520421911</v>
      </c>
      <c r="LX24" s="56">
        <v>2.0167407337225955</v>
      </c>
      <c r="LY24" s="56">
        <v>1.3352355744144095</v>
      </c>
      <c r="LZ24" s="56">
        <v>2.6275736322630672</v>
      </c>
      <c r="MA24" s="56">
        <v>3.2793728526018842</v>
      </c>
      <c r="MB24" s="56">
        <v>1.8643619795232422</v>
      </c>
      <c r="MC24" s="56">
        <v>1.0906911589855321</v>
      </c>
      <c r="MD24" s="727"/>
      <c r="ME24" s="68">
        <v>2.7218551285884129</v>
      </c>
      <c r="MF24" s="68">
        <v>0.56458857429468057</v>
      </c>
      <c r="MG24" s="68">
        <v>0.99916994219557309</v>
      </c>
      <c r="MH24" s="68">
        <v>1.3963262537125343</v>
      </c>
      <c r="MI24" s="68">
        <v>3.7182900555671479</v>
      </c>
      <c r="MJ24" s="68">
        <v>0.96461626506053832</v>
      </c>
      <c r="MK24" s="68">
        <v>2.537847513581116</v>
      </c>
      <c r="ML24" s="68">
        <v>1.5657257597467837</v>
      </c>
      <c r="MM24" s="68">
        <v>0.72286185040741424</v>
      </c>
      <c r="MN24" s="68">
        <v>0.96196807420382668</v>
      </c>
      <c r="MO24" s="68">
        <v>1.3608399123031538</v>
      </c>
      <c r="MP24" s="68">
        <v>1.5108794028440358</v>
      </c>
      <c r="MQ24" s="68">
        <v>1.8807108704295765</v>
      </c>
      <c r="MR24" s="68">
        <v>2.4640819478525042</v>
      </c>
      <c r="MS24" s="729"/>
      <c r="MT24" s="69">
        <v>5.1238465870428751</v>
      </c>
      <c r="MU24" s="69">
        <v>1.574919841647588</v>
      </c>
      <c r="MV24" s="69">
        <v>1.8636084023182633</v>
      </c>
      <c r="MW24" s="69">
        <v>2.7489667336175785</v>
      </c>
      <c r="MX24" s="69">
        <v>5.8468091902375754</v>
      </c>
      <c r="MY24" s="69">
        <v>2.1991969464664427</v>
      </c>
      <c r="MZ24" s="69">
        <v>3.9730908843984039</v>
      </c>
      <c r="NA24" s="69">
        <v>3.8877007554574274</v>
      </c>
      <c r="NB24" s="69">
        <v>2.7185285043420766</v>
      </c>
      <c r="NC24" s="69">
        <v>1.7922296796550623</v>
      </c>
      <c r="ND24" s="69">
        <v>2.8425610950194486</v>
      </c>
      <c r="NE24" s="69">
        <v>3.7792119909409583</v>
      </c>
      <c r="NF24" s="69">
        <v>2.5275748819018782</v>
      </c>
      <c r="NG24" s="69">
        <v>2.4603416557403737</v>
      </c>
      <c r="NH24" s="731"/>
      <c r="NI24" s="70">
        <v>7.694801673572103</v>
      </c>
      <c r="NJ24" s="70">
        <v>2.2644255563258247</v>
      </c>
      <c r="NK24" s="70">
        <v>2.7202954014078231</v>
      </c>
      <c r="NL24" s="70">
        <v>4.0669222900380282</v>
      </c>
      <c r="NM24" s="70">
        <v>8.8221678675480213</v>
      </c>
      <c r="NN24" s="70">
        <v>3.2156832917232654</v>
      </c>
      <c r="NO24" s="70">
        <v>4.6401371699394209</v>
      </c>
      <c r="NP24" s="70">
        <v>5.8154583468994883</v>
      </c>
      <c r="NQ24" s="70">
        <v>4.0096279406453972</v>
      </c>
      <c r="NR24" s="70">
        <v>3.0280994380045891</v>
      </c>
      <c r="NS24" s="70">
        <v>4.2179028986860905</v>
      </c>
      <c r="NT24" s="70">
        <v>5.6543001539540114</v>
      </c>
      <c r="NU24" s="70">
        <v>3.7454166974287793</v>
      </c>
      <c r="NV24" s="70">
        <v>3.7940356185186115</v>
      </c>
      <c r="NW24" s="733"/>
      <c r="NX24" s="71">
        <v>7.6913584279388374</v>
      </c>
      <c r="NY24" s="71">
        <v>1.9244523932376993</v>
      </c>
      <c r="NZ24" s="71">
        <v>2.366801691022999</v>
      </c>
      <c r="OA24" s="71">
        <v>3.9229516887520699</v>
      </c>
      <c r="OB24" s="71">
        <v>10.483230407832352</v>
      </c>
      <c r="OC24" s="71">
        <v>2.7152583656834732</v>
      </c>
      <c r="OD24" s="71">
        <v>5.3595613386458663</v>
      </c>
      <c r="OE24" s="71">
        <v>4.8681891122682668</v>
      </c>
      <c r="OF24" s="71">
        <v>3.3744796425759036</v>
      </c>
      <c r="OG24" s="71">
        <v>2.7131141627606015</v>
      </c>
      <c r="OH24" s="71">
        <v>3.5472352017649902</v>
      </c>
      <c r="OI24" s="71">
        <v>5.5612875392152867</v>
      </c>
      <c r="OJ24" s="71">
        <v>3.1465381352231154</v>
      </c>
      <c r="OK24" s="71">
        <v>3.9274416737887412</v>
      </c>
      <c r="OL24" s="719"/>
      <c r="OM24" s="72">
        <v>3.6542996715208744</v>
      </c>
      <c r="ON24" s="72">
        <v>1.1560257821423576</v>
      </c>
      <c r="OO24" s="72">
        <v>1.4263524009726134</v>
      </c>
      <c r="OP24" s="72">
        <v>2.134050905674242</v>
      </c>
      <c r="OQ24" s="72">
        <v>3.8933628033543592</v>
      </c>
      <c r="OR24" s="72">
        <v>1.5628206232571196</v>
      </c>
      <c r="OS24" s="72">
        <v>3.0450778226376936</v>
      </c>
      <c r="OT24" s="72">
        <v>2.6373346483314712</v>
      </c>
      <c r="OU24" s="72">
        <v>1.8987380983141007</v>
      </c>
      <c r="OV24" s="72">
        <v>1.3446576727891628</v>
      </c>
      <c r="OW24" s="72">
        <v>1.9610851973742187</v>
      </c>
      <c r="OX24" s="72">
        <v>2.5626590843457544</v>
      </c>
      <c r="OY24" s="72">
        <v>1.9590446801926027</v>
      </c>
      <c r="OZ24" s="72">
        <v>2.3593663334846502</v>
      </c>
      <c r="PA24" s="736"/>
      <c r="PB24" s="73">
        <v>6.7669221335164558</v>
      </c>
      <c r="PC24" s="73">
        <v>1.8687912218961067</v>
      </c>
      <c r="PD24" s="73">
        <v>1.7763227221804252</v>
      </c>
      <c r="PE24" s="73">
        <v>4.0545124636931469</v>
      </c>
      <c r="PF24" s="73">
        <v>11.822903642967436</v>
      </c>
      <c r="PG24" s="73">
        <v>2.6352013589230303</v>
      </c>
      <c r="PH24" s="73">
        <v>5.4476877143721261</v>
      </c>
      <c r="PI24" s="73">
        <v>4.7209798390374482</v>
      </c>
      <c r="PJ24" s="73">
        <v>3.2740149097213505</v>
      </c>
      <c r="PK24" s="73">
        <v>2.2114975375073844</v>
      </c>
      <c r="PL24" s="73">
        <v>3.5715056540993682</v>
      </c>
      <c r="PM24" s="73">
        <v>6.7311902930605862</v>
      </c>
      <c r="PN24" s="73">
        <v>3.1193093613642526</v>
      </c>
      <c r="PO24" s="73">
        <v>3.4846400120139562</v>
      </c>
      <c r="PP24" s="738"/>
      <c r="PQ24" s="70">
        <v>2.1563455214639857</v>
      </c>
      <c r="PR24" s="70">
        <v>0.67368938269155199</v>
      </c>
      <c r="PS24" s="70">
        <v>0.99622900229207023</v>
      </c>
      <c r="PT24" s="70">
        <v>1.2904016243701024</v>
      </c>
      <c r="PU24" s="70">
        <v>2.9168335086214601</v>
      </c>
      <c r="PV24" s="70">
        <v>0.99442544543412725</v>
      </c>
      <c r="PW24" s="70">
        <v>1.9405323731856674</v>
      </c>
      <c r="PX24" s="70">
        <v>1.8888192194756077</v>
      </c>
      <c r="PY24" s="70">
        <v>1.2638449284053506</v>
      </c>
      <c r="PZ24" s="70">
        <v>0.79369185056956681</v>
      </c>
      <c r="QA24" s="70">
        <v>1.3468555256307386</v>
      </c>
      <c r="QB24" s="70">
        <v>1.6102798718419886</v>
      </c>
      <c r="QC24" s="70">
        <v>1.1925097654253538</v>
      </c>
      <c r="QD24" s="70">
        <v>0.99385168117996792</v>
      </c>
      <c r="QE24" s="740"/>
      <c r="QF24" s="74">
        <v>7.5383653559160031</v>
      </c>
      <c r="QG24" s="74">
        <v>2.7886317376769929</v>
      </c>
      <c r="QH24" s="74">
        <v>2.1055617840554635</v>
      </c>
      <c r="QI24" s="74">
        <v>4.005450431909904</v>
      </c>
      <c r="QJ24" s="74">
        <v>8.6313591222217703</v>
      </c>
      <c r="QK24" s="74">
        <v>3.1797223868986499</v>
      </c>
      <c r="QL24" s="74">
        <v>5.8382381936864505</v>
      </c>
      <c r="QM24" s="74">
        <v>7.5574759864663168</v>
      </c>
      <c r="QN24" s="74">
        <v>5.1147929347179204</v>
      </c>
      <c r="QO24" s="74">
        <v>2.5804286792227433</v>
      </c>
      <c r="QP24" s="74">
        <v>5.4237809159010997</v>
      </c>
      <c r="QQ24" s="74">
        <v>5.5477455143409706</v>
      </c>
      <c r="QR24" s="74">
        <v>3.6867922176552108</v>
      </c>
      <c r="QS24" s="74">
        <v>3.6812063396319084</v>
      </c>
      <c r="QT24" s="742"/>
      <c r="QU24" s="69">
        <v>9.0671315733492861</v>
      </c>
      <c r="QV24" s="69">
        <v>2.5085383922379476</v>
      </c>
      <c r="QW24" s="69">
        <v>1.8130853974794467</v>
      </c>
      <c r="QX24" s="69">
        <v>4.6978349373559833</v>
      </c>
      <c r="QY24" s="69">
        <v>10.472213226263781</v>
      </c>
      <c r="QZ24" s="69">
        <v>3.6526097710573158</v>
      </c>
      <c r="RA24" s="69">
        <v>5.5872733594075639</v>
      </c>
      <c r="RB24" s="69">
        <v>6.8219924097588933</v>
      </c>
      <c r="RC24" s="69">
        <v>4.611608319104155</v>
      </c>
      <c r="RD24" s="69">
        <v>2.9300839418839351</v>
      </c>
      <c r="RE24" s="69">
        <v>4.8926914895886036</v>
      </c>
      <c r="RF24" s="69">
        <v>6.6347611727162752</v>
      </c>
      <c r="RG24" s="69">
        <v>4.3363089089572009</v>
      </c>
      <c r="RH24" s="69">
        <v>4.2026553233976971</v>
      </c>
      <c r="RI24" s="723"/>
      <c r="RJ24" s="75">
        <v>8.1432938754296362</v>
      </c>
      <c r="RK24" s="75">
        <v>1.9227528595036034</v>
      </c>
      <c r="RL24" s="75">
        <v>2.2751070506290079</v>
      </c>
      <c r="RM24" s="75">
        <v>4.5027261562509118</v>
      </c>
      <c r="RN24" s="75">
        <v>9.4773041479652509</v>
      </c>
      <c r="RO24" s="75">
        <v>3.1930472331129951</v>
      </c>
      <c r="RP24" s="75">
        <v>4.6820251387451499</v>
      </c>
      <c r="RQ24" s="75">
        <v>6.0649514664128787</v>
      </c>
      <c r="RR24" s="75">
        <v>4.708329886436827</v>
      </c>
      <c r="RS24" s="75">
        <v>2.2740632194975974</v>
      </c>
      <c r="RT24" s="75">
        <v>4.4544680128281362</v>
      </c>
      <c r="RU24" s="75">
        <v>6.7134396190781978</v>
      </c>
      <c r="RV24" s="75">
        <v>4.0175975634169276</v>
      </c>
      <c r="RW24" s="75">
        <v>3.4602144989222174</v>
      </c>
      <c r="RX24" s="719"/>
      <c r="RY24" s="76">
        <v>5.2739873249194833</v>
      </c>
      <c r="RZ24" s="76">
        <v>5.4362047874281014</v>
      </c>
      <c r="SA24" s="76">
        <v>5.4985365269170288</v>
      </c>
      <c r="SB24" s="76">
        <v>4.5664938131753496</v>
      </c>
      <c r="SC24" s="76">
        <v>5.8405285275801226</v>
      </c>
      <c r="SD24" s="76">
        <v>6.2701047620423722</v>
      </c>
      <c r="SE24" s="721"/>
      <c r="SF24" s="76">
        <v>7.1493555223106862</v>
      </c>
      <c r="SG24" s="76">
        <v>7.4543243518268856</v>
      </c>
      <c r="SH24" s="76">
        <v>7.5715080220660784</v>
      </c>
      <c r="SI24" s="76">
        <v>5.8192677202317196</v>
      </c>
      <c r="SJ24" s="76">
        <v>8.2144529833126949</v>
      </c>
      <c r="SK24" s="76">
        <v>9.0220563041017261</v>
      </c>
      <c r="SL24" s="721"/>
      <c r="SM24" s="76">
        <v>6.581975212432825</v>
      </c>
      <c r="SN24" s="76">
        <v>6.8326259609877154</v>
      </c>
      <c r="SO24" s="76">
        <v>6.9289380159293854</v>
      </c>
      <c r="SP24" s="76">
        <v>5.4887897096268459</v>
      </c>
      <c r="SQ24" s="76">
        <v>7.4573678757013244</v>
      </c>
      <c r="SR24" s="76">
        <v>8.1211287499267648</v>
      </c>
      <c r="SS24" s="721"/>
      <c r="ST24" s="76">
        <v>4.7572232243337353</v>
      </c>
      <c r="SU24" s="76">
        <v>4.8689754669241383</v>
      </c>
      <c r="SV24" s="76">
        <v>4.9119160453595727</v>
      </c>
      <c r="SW24" s="76">
        <v>4.2698281847807937</v>
      </c>
      <c r="SX24" s="76">
        <v>5.1475156684275802</v>
      </c>
      <c r="SY24" s="76">
        <v>5.4434524117491989</v>
      </c>
      <c r="SZ24" s="721"/>
      <c r="TA24" s="76">
        <v>6.1544007158229901</v>
      </c>
      <c r="TB24" s="76">
        <v>6.3725048722081175</v>
      </c>
      <c r="TC24" s="76">
        <v>6.4563109634082432</v>
      </c>
      <c r="TD24" s="76">
        <v>5.2031635731589745</v>
      </c>
      <c r="TE24" s="76">
        <v>6.9161250650566597</v>
      </c>
      <c r="TF24" s="76">
        <v>7.4936976689648924</v>
      </c>
      <c r="TG24" s="721"/>
      <c r="TH24" s="76">
        <v>4.2238516504716044</v>
      </c>
      <c r="TI24" s="76">
        <v>4.2950041210291205</v>
      </c>
      <c r="TJ24" s="76">
        <v>4.322344317270626</v>
      </c>
      <c r="TK24" s="76">
        <v>3.9135280238686145</v>
      </c>
      <c r="TL24" s="76">
        <v>4.4723502129478216</v>
      </c>
      <c r="TM24" s="76">
        <v>4.6607726546634325</v>
      </c>
      <c r="TN24" s="721"/>
      <c r="TO24" s="76">
        <v>6.0083775892530706</v>
      </c>
      <c r="TP24" s="76">
        <v>6.2153665945112992</v>
      </c>
      <c r="TQ24" s="76">
        <v>6.2949017108502296</v>
      </c>
      <c r="TR24" s="76">
        <v>5.1056179482261914</v>
      </c>
      <c r="TS24" s="76">
        <v>6.731282498274795</v>
      </c>
      <c r="TT24" s="76">
        <v>7.2794205105383867</v>
      </c>
      <c r="TU24" s="721"/>
      <c r="TV24" s="76">
        <v>12.352320827315996</v>
      </c>
      <c r="TW24" s="76">
        <v>13.050378872437271</v>
      </c>
      <c r="TX24" s="76">
        <v>13.318606297177944</v>
      </c>
      <c r="TY24" s="76">
        <v>9.3078179106348653</v>
      </c>
      <c r="TZ24" s="76">
        <v>14.790274413163377</v>
      </c>
      <c r="UA24" s="76">
        <v>16.638837088364564</v>
      </c>
      <c r="UB24" s="721"/>
      <c r="UC24" s="76">
        <v>7.2193059048547781</v>
      </c>
      <c r="UD24" s="76">
        <v>7.5184697015170618</v>
      </c>
      <c r="UE24" s="76">
        <v>7.6334227993506705</v>
      </c>
      <c r="UF24" s="76">
        <v>5.9145361111831196</v>
      </c>
      <c r="UG24" s="76">
        <v>7.2960155696065403</v>
      </c>
      <c r="UH24" s="76">
        <v>9.0563601270249627</v>
      </c>
      <c r="UI24" s="721"/>
      <c r="UJ24" s="76">
        <v>2.7151412174458982</v>
      </c>
      <c r="UK24" s="76">
        <v>2.8090588213538208</v>
      </c>
      <c r="UL24" s="76">
        <v>2.6862122042678851</v>
      </c>
      <c r="UM24" s="76">
        <v>2.3497359170994745</v>
      </c>
      <c r="UN24" s="76">
        <v>2.6716444702775792</v>
      </c>
      <c r="UO24" s="76">
        <v>2.5016891031139123</v>
      </c>
      <c r="UP24" s="721"/>
      <c r="UQ24" s="76">
        <v>2.8006530693291474</v>
      </c>
      <c r="UR24" s="76">
        <v>2.214917025583377</v>
      </c>
      <c r="US24" s="76">
        <v>2.8554050642762459</v>
      </c>
      <c r="UT24" s="76">
        <v>2.850275956190317</v>
      </c>
      <c r="UU24" s="76">
        <v>2.4202898587138959</v>
      </c>
      <c r="UV24" s="76">
        <v>3.0239023689558424</v>
      </c>
      <c r="UW24" s="76">
        <v>2.5139125009750929</v>
      </c>
      <c r="UX24" s="76">
        <v>2.2091171652066954</v>
      </c>
      <c r="UY24" s="76">
        <v>2.2361209939756077</v>
      </c>
      <c r="UZ24" s="76">
        <v>2.220438824393935</v>
      </c>
      <c r="VA24" s="76">
        <v>2.2555705996048427</v>
      </c>
      <c r="VB24" s="76">
        <v>2.4142834886459905</v>
      </c>
      <c r="VC24" s="76">
        <v>2.6014896868517421</v>
      </c>
      <c r="VD24" s="76">
        <v>2.2671500767721389</v>
      </c>
      <c r="VE24" s="76">
        <v>2.6690507672298374</v>
      </c>
      <c r="VF24" s="718"/>
      <c r="VG24" s="76">
        <v>4.3474280135288321</v>
      </c>
      <c r="VH24" s="76">
        <v>3.4020481893316616</v>
      </c>
      <c r="VI24" s="76">
        <v>4.4316586141705692</v>
      </c>
      <c r="VJ24" s="76">
        <v>4.4263161210927926</v>
      </c>
      <c r="VK24" s="76">
        <v>3.7312560011644345</v>
      </c>
      <c r="VL24" s="76">
        <v>4.7035777444472942</v>
      </c>
      <c r="VM24" s="76">
        <v>3.8840439068578716</v>
      </c>
      <c r="VN24" s="76">
        <v>3.3928370209827556</v>
      </c>
      <c r="VO24" s="76">
        <v>3.4360372107714916</v>
      </c>
      <c r="VP24" s="76">
        <v>3.4109454897234444</v>
      </c>
      <c r="VQ24" s="76">
        <v>3.4671699583417759</v>
      </c>
      <c r="VR24" s="76">
        <v>3.7216162935193671</v>
      </c>
      <c r="VS24" s="76">
        <v>4.0222865596332937</v>
      </c>
      <c r="VT24" s="76">
        <v>3.4856562716918384</v>
      </c>
      <c r="VU24" s="76">
        <v>4.1308791010223098</v>
      </c>
      <c r="VV24" s="718"/>
      <c r="VW24" s="76">
        <v>4.5189674930469703</v>
      </c>
      <c r="VX24" s="76">
        <v>3.5089516283018098</v>
      </c>
      <c r="VY24" s="76">
        <v>4.6059466306981269</v>
      </c>
      <c r="VZ24" s="76">
        <v>4.6023740378906082</v>
      </c>
      <c r="WA24" s="76">
        <v>3.8590205770836614</v>
      </c>
      <c r="WB24" s="76">
        <v>4.896430774391356</v>
      </c>
      <c r="WC24" s="76">
        <v>4.0234769429455053</v>
      </c>
      <c r="WD24" s="76">
        <v>3.4992196498974844</v>
      </c>
      <c r="WE24" s="76">
        <v>3.5450941329953167</v>
      </c>
      <c r="WF24" s="76">
        <v>3.5184464046638055</v>
      </c>
      <c r="WG24" s="76">
        <v>3.5781670962343735</v>
      </c>
      <c r="WH24" s="76">
        <v>3.8487615014148715</v>
      </c>
      <c r="WI24" s="76">
        <v>4.1689115601419537</v>
      </c>
      <c r="WJ24" s="76">
        <v>3.597769693508726</v>
      </c>
      <c r="WK24" s="76">
        <v>4.2846004412844971</v>
      </c>
      <c r="WL24" s="718"/>
      <c r="WM24" s="76">
        <v>2.6948250706283177</v>
      </c>
      <c r="WN24" s="76">
        <v>2.1189710620365121</v>
      </c>
      <c r="WO24" s="76">
        <v>2.7472504340095094</v>
      </c>
      <c r="WP24" s="76">
        <v>2.7432029062543335</v>
      </c>
      <c r="WQ24" s="76">
        <v>2.3201114988941769</v>
      </c>
      <c r="WR24" s="76">
        <v>2.9128927782576945</v>
      </c>
      <c r="WS24" s="76">
        <v>2.4127242372461826</v>
      </c>
      <c r="WT24" s="76">
        <v>2.1133198309875088</v>
      </c>
      <c r="WU24" s="76">
        <v>2.1397379023195322</v>
      </c>
      <c r="WV24" s="76">
        <v>2.1243946517341517</v>
      </c>
      <c r="WW24" s="76">
        <v>2.1587715974389612</v>
      </c>
      <c r="WX24" s="76">
        <v>2.3142249658537009</v>
      </c>
      <c r="WY24" s="76">
        <v>2.4977707927083412</v>
      </c>
      <c r="WZ24" s="76">
        <v>2.1700869143840684</v>
      </c>
      <c r="XA24" s="76">
        <v>2.5640390994890958</v>
      </c>
      <c r="XB24" s="718"/>
      <c r="XC24" s="76">
        <v>3.9973542725211373</v>
      </c>
      <c r="XD24" s="76">
        <v>3.1182525786148965</v>
      </c>
      <c r="XE24" s="76">
        <v>4.074595091576616</v>
      </c>
      <c r="XF24" s="76">
        <v>4.0703964229939356</v>
      </c>
      <c r="XG24" s="76">
        <v>3.4237871076851261</v>
      </c>
      <c r="XH24" s="76">
        <v>4.3274412297302938</v>
      </c>
      <c r="XI24" s="76">
        <v>3.5663038232183921</v>
      </c>
      <c r="XJ24" s="76">
        <v>3.1097264390065567</v>
      </c>
      <c r="XK24" s="76">
        <v>3.1497973386469407</v>
      </c>
      <c r="XL24" s="76">
        <v>3.1265222080889625</v>
      </c>
      <c r="XM24" s="76">
        <v>3.178679591756592</v>
      </c>
      <c r="XN24" s="76">
        <v>3.4148375195243497</v>
      </c>
      <c r="XO24" s="76">
        <v>3.6940404814255983</v>
      </c>
      <c r="XP24" s="76">
        <v>3.1958166869375702</v>
      </c>
      <c r="XQ24" s="76">
        <v>3.7949016414102617</v>
      </c>
      <c r="XR24" s="718"/>
      <c r="XS24" s="76">
        <v>1.1444230274915339</v>
      </c>
      <c r="XT24" s="76">
        <v>0.88746237335876388</v>
      </c>
      <c r="XU24" s="76">
        <v>1.166425662626617</v>
      </c>
      <c r="XV24" s="76">
        <v>1.1656060796141501</v>
      </c>
      <c r="XW24" s="76">
        <v>0.97645538384767527</v>
      </c>
      <c r="XX24" s="76">
        <v>1.2403273608826295</v>
      </c>
      <c r="XY24" s="76">
        <v>1.0183462746230461</v>
      </c>
      <c r="XZ24" s="76">
        <v>0.88499099510753987</v>
      </c>
      <c r="YA24" s="76">
        <v>0.89665035066187038</v>
      </c>
      <c r="YB24" s="76">
        <v>0.88987750971909341</v>
      </c>
      <c r="YC24" s="76">
        <v>0.90505664592057466</v>
      </c>
      <c r="YD24" s="76">
        <v>0.97384700789210554</v>
      </c>
      <c r="YE24" s="76">
        <v>1.0552521169217037</v>
      </c>
      <c r="YF24" s="76">
        <v>0.9100376150053161</v>
      </c>
      <c r="YG24" s="76">
        <v>1.0846710834622437</v>
      </c>
      <c r="YH24" s="718"/>
      <c r="YI24" s="76">
        <v>4.0077388984498077</v>
      </c>
      <c r="YJ24" s="76">
        <v>3.0732452209542465</v>
      </c>
      <c r="YK24" s="76">
        <v>4.084063156892217</v>
      </c>
      <c r="YL24" s="76">
        <v>4.0837020231367545</v>
      </c>
      <c r="YM24" s="76">
        <v>3.3948672854384991</v>
      </c>
      <c r="YN24" s="76">
        <v>4.3527906968196701</v>
      </c>
      <c r="YO24" s="76">
        <v>3.5487121974274833</v>
      </c>
      <c r="YP24" s="76">
        <v>3.0643911887371482</v>
      </c>
      <c r="YQ24" s="76">
        <v>3.1064503100456089</v>
      </c>
      <c r="YR24" s="76">
        <v>3.0820150987924881</v>
      </c>
      <c r="YS24" s="76">
        <v>3.1367905795751083</v>
      </c>
      <c r="YT24" s="76">
        <v>3.3854300635860599</v>
      </c>
      <c r="YU24" s="76">
        <v>3.6801560788208407</v>
      </c>
      <c r="YV24" s="76">
        <v>3.1547238449588324</v>
      </c>
      <c r="YW24" s="76">
        <v>3.7867419741980246</v>
      </c>
      <c r="YX24" s="718"/>
      <c r="YY24" s="76">
        <v>4.2052126226010733</v>
      </c>
      <c r="YZ24" s="76">
        <v>3.3026022854581694</v>
      </c>
      <c r="ZA24" s="76">
        <v>4.2869369798375478</v>
      </c>
      <c r="ZB24" s="76">
        <v>4.2809110077826986</v>
      </c>
      <c r="ZC24" s="76">
        <v>3.617630188853151</v>
      </c>
      <c r="ZD24" s="76">
        <v>4.5465657044884304</v>
      </c>
      <c r="ZE24" s="76">
        <v>3.7629762687998554</v>
      </c>
      <c r="ZF24" s="76">
        <v>3.2937606218133197</v>
      </c>
      <c r="ZG24" s="76">
        <v>3.3351274436120457</v>
      </c>
      <c r="ZH24" s="76">
        <v>3.311101762701524</v>
      </c>
      <c r="ZI24" s="76">
        <v>3.3649333392873975</v>
      </c>
      <c r="ZJ24" s="76">
        <v>3.6084093832300237</v>
      </c>
      <c r="ZK24" s="76">
        <v>3.8959439068264077</v>
      </c>
      <c r="ZL24" s="76">
        <v>3.3826472921162924</v>
      </c>
      <c r="ZM24" s="76">
        <v>3.9997658656569253</v>
      </c>
      <c r="ZN24" s="718"/>
      <c r="ZO24" s="76">
        <v>4.8406649569256555</v>
      </c>
      <c r="ZP24" s="76">
        <v>3.7529414069666567</v>
      </c>
      <c r="ZQ24" s="76">
        <v>4.9337138408398591</v>
      </c>
      <c r="ZR24" s="76">
        <v>4.9303076779425146</v>
      </c>
      <c r="ZS24" s="76">
        <v>4.1296032534874447</v>
      </c>
      <c r="ZT24" s="76">
        <v>5.246541571414622</v>
      </c>
      <c r="ZU24" s="76">
        <v>4.306965034515863</v>
      </c>
      <c r="ZV24" s="76">
        <v>3.7424831985224305</v>
      </c>
      <c r="ZW24" s="76">
        <v>3.7918294008047146</v>
      </c>
      <c r="ZX24" s="76">
        <v>3.7631644441636656</v>
      </c>
      <c r="ZY24" s="76">
        <v>3.8274079749071319</v>
      </c>
      <c r="ZZ24" s="76">
        <v>4.1185630801523514</v>
      </c>
      <c r="AAA24" s="76">
        <v>4.4631219258798698</v>
      </c>
      <c r="AAB24" s="76">
        <v>3.848488226268949</v>
      </c>
      <c r="AAC24" s="76">
        <v>4.5876437451987107</v>
      </c>
      <c r="AAD24" s="718"/>
      <c r="AAE24" s="76">
        <v>2.099285741176268</v>
      </c>
      <c r="AAF24" s="76">
        <v>2.043008666545846</v>
      </c>
      <c r="AAG24" s="76">
        <v>2.2066103901620728</v>
      </c>
      <c r="AAH24" s="76">
        <v>2.149315108584521</v>
      </c>
      <c r="AAI24" s="76">
        <v>2.1903536548993818</v>
      </c>
      <c r="AAJ24" s="76">
        <v>2.1350816150303489</v>
      </c>
      <c r="AAK24" s="76">
        <v>2.0898083070409639</v>
      </c>
      <c r="AAL24" s="76">
        <v>2.034356654252119</v>
      </c>
      <c r="AAM24" s="76">
        <v>2.0452270566170396</v>
      </c>
      <c r="AAN24" s="76">
        <v>2.0450183422818244</v>
      </c>
      <c r="AAO24" s="76">
        <v>1.8315810846968967</v>
      </c>
      <c r="AAP24" s="76">
        <v>2.1746057246502435</v>
      </c>
      <c r="AAQ24" s="76">
        <v>2.147120056223641</v>
      </c>
      <c r="AAR24" s="76">
        <v>1.8776927325708039</v>
      </c>
      <c r="AAS24" s="76">
        <v>2.3172191034845504</v>
      </c>
      <c r="AAT24" s="718"/>
    </row>
    <row r="25" spans="1:722" ht="14.5" customHeight="1" x14ac:dyDescent="0.2">
      <c r="A25" s="23">
        <v>2042</v>
      </c>
      <c r="B25" s="65">
        <v>1.1311667753950498</v>
      </c>
      <c r="C25" s="65">
        <v>1.5632090108355774</v>
      </c>
      <c r="D25" s="65">
        <v>1.2276481122005223</v>
      </c>
      <c r="E25" s="65">
        <v>1.3686458063397609</v>
      </c>
      <c r="F25" s="65">
        <v>1.992108645236961</v>
      </c>
      <c r="G25" s="65">
        <v>0.92465516832683881</v>
      </c>
      <c r="H25" s="65">
        <v>3.1895679100496119</v>
      </c>
      <c r="I25" s="65">
        <v>1.0983895137899089</v>
      </c>
      <c r="J25" s="65">
        <v>0.90596898016432403</v>
      </c>
      <c r="K25" s="65">
        <v>1.5260764188609297</v>
      </c>
      <c r="L25" s="65">
        <v>1.4234553641742123</v>
      </c>
      <c r="M25" s="65">
        <v>1.1258264116675334</v>
      </c>
      <c r="N25" s="65">
        <v>1.7634632431885828</v>
      </c>
      <c r="O25" s="65">
        <v>1.1624579708200971</v>
      </c>
      <c r="P25" s="65">
        <v>1.177372929916136</v>
      </c>
      <c r="Q25" s="65">
        <v>1.2903780881186437</v>
      </c>
      <c r="R25" s="65">
        <v>1.1008994712712086</v>
      </c>
      <c r="S25" s="65">
        <v>0.98345257807892705</v>
      </c>
      <c r="T25" s="65">
        <v>1.2598256850886052</v>
      </c>
      <c r="U25" s="65">
        <v>2.9169650584417521</v>
      </c>
      <c r="V25" s="65">
        <v>0.72436348092603187</v>
      </c>
      <c r="W25" s="65">
        <v>1.234109102160162</v>
      </c>
      <c r="X25" s="65">
        <v>1.1246730757003394</v>
      </c>
      <c r="Y25" s="65">
        <v>1.1426014520937027</v>
      </c>
      <c r="Z25" s="65">
        <v>0.83426052736711032</v>
      </c>
      <c r="AA25" s="65">
        <v>0.44933617520634339</v>
      </c>
      <c r="AB25" s="65">
        <v>1.2328213670340689</v>
      </c>
      <c r="AC25" s="65">
        <v>1.0804748343125916</v>
      </c>
      <c r="AD25" s="65">
        <v>1.0795923307374204</v>
      </c>
      <c r="AE25" s="65">
        <v>0.53736844432871878</v>
      </c>
      <c r="AF25" s="744"/>
      <c r="AG25" s="65">
        <v>0.97611586191288668</v>
      </c>
      <c r="AH25" s="65">
        <v>1.4590458748182711</v>
      </c>
      <c r="AI25" s="65">
        <v>1.1640246122563489</v>
      </c>
      <c r="AJ25" s="65">
        <v>1.2774472280964835</v>
      </c>
      <c r="AK25" s="65">
        <v>1.8314098655386373</v>
      </c>
      <c r="AL25" s="65">
        <v>0.85888669043445276</v>
      </c>
      <c r="AM25" s="65">
        <v>2.9770336975751426</v>
      </c>
      <c r="AN25" s="65">
        <v>1.0251992394684186</v>
      </c>
      <c r="AO25" s="65">
        <v>0.84074403240803708</v>
      </c>
      <c r="AP25" s="65">
        <v>1.3311351903962563</v>
      </c>
      <c r="AQ25" s="65">
        <v>1.2625200607791434</v>
      </c>
      <c r="AR25" s="65">
        <v>1.0841775473252719</v>
      </c>
      <c r="AS25" s="65">
        <v>1.6459563324757369</v>
      </c>
      <c r="AT25" s="65">
        <v>1.084998547998441</v>
      </c>
      <c r="AU25" s="65">
        <v>1.0989196611645728</v>
      </c>
      <c r="AV25" s="65">
        <v>1.2043948143690839</v>
      </c>
      <c r="AW25" s="65">
        <v>1.0275419480145409</v>
      </c>
      <c r="AX25" s="65">
        <v>0.91792103114762502</v>
      </c>
      <c r="AY25" s="65">
        <v>1.1758782453768573</v>
      </c>
      <c r="AZ25" s="65">
        <v>2.5712173608435958</v>
      </c>
      <c r="BA25" s="65">
        <v>0.67609612111255646</v>
      </c>
      <c r="BB25" s="65">
        <v>1.1518752656242581</v>
      </c>
      <c r="BC25" s="65">
        <v>0.98331292355339062</v>
      </c>
      <c r="BD25" s="65">
        <v>1.0664651519297277</v>
      </c>
      <c r="BE25" s="65">
        <v>0.77867026900520386</v>
      </c>
      <c r="BF25" s="65">
        <v>0.4164740649926385</v>
      </c>
      <c r="BG25" s="65">
        <v>1.0999906674018196</v>
      </c>
      <c r="BH25" s="65">
        <v>1.0228246345890066</v>
      </c>
      <c r="BI25" s="65">
        <v>0.9725239098318782</v>
      </c>
      <c r="BJ25" s="65">
        <v>0.48160400231147904</v>
      </c>
      <c r="BK25" s="745"/>
      <c r="BL25" s="56">
        <v>1.7415936677790564</v>
      </c>
      <c r="BM25" s="56">
        <v>2.377023879322226</v>
      </c>
      <c r="BN25" s="56">
        <v>2.1840614488442807</v>
      </c>
      <c r="BO25" s="56">
        <v>3.7489910391973096</v>
      </c>
      <c r="BP25" s="56">
        <v>4.2683456708670411</v>
      </c>
      <c r="BQ25" s="56">
        <v>1.5022149930601638</v>
      </c>
      <c r="BR25" s="56">
        <v>5.7997680849889406</v>
      </c>
      <c r="BS25" s="56">
        <v>1.9221744774865321</v>
      </c>
      <c r="BT25" s="56">
        <v>1.2527645094952375</v>
      </c>
      <c r="BU25" s="56">
        <v>2.3760250029398486</v>
      </c>
      <c r="BV25" s="56">
        <v>2.8724268599454033</v>
      </c>
      <c r="BW25" s="56">
        <v>2.1206680408581327</v>
      </c>
      <c r="BX25" s="56">
        <v>3.2973058515664411</v>
      </c>
      <c r="BY25" s="56">
        <v>1.9445425520224155</v>
      </c>
      <c r="BZ25" s="56">
        <v>1.9357154965723271</v>
      </c>
      <c r="CA25" s="56">
        <v>2.1818087017948011</v>
      </c>
      <c r="CB25" s="56">
        <v>1.6888271477655998</v>
      </c>
      <c r="CC25" s="56">
        <v>2.2232025289969997</v>
      </c>
      <c r="CD25" s="56">
        <v>2.1852681982436253</v>
      </c>
      <c r="CE25" s="56">
        <v>4.9193199332390938</v>
      </c>
      <c r="CF25" s="56">
        <v>1.4170553207149719</v>
      </c>
      <c r="CG25" s="56">
        <v>2.2950229561060311</v>
      </c>
      <c r="CH25" s="56">
        <v>1.8418927677665766</v>
      </c>
      <c r="CI25" s="56">
        <v>1.8992167554918189</v>
      </c>
      <c r="CJ25" s="56">
        <v>1.3165232194885439</v>
      </c>
      <c r="CK25" s="56">
        <v>0.91016150926690864</v>
      </c>
      <c r="CL25" s="56">
        <v>2.2111075656838439</v>
      </c>
      <c r="CM25" s="56">
        <v>2.1245892237886408</v>
      </c>
      <c r="CN25" s="56">
        <v>1.3157131153319099</v>
      </c>
      <c r="CO25" s="56">
        <v>0.77721809528420294</v>
      </c>
      <c r="CP25" s="749"/>
      <c r="CQ25" s="66">
        <v>2.2107906636751542</v>
      </c>
      <c r="CR25" s="66">
        <v>2.9716976020110701</v>
      </c>
      <c r="CS25" s="66">
        <v>2.7547913792785002</v>
      </c>
      <c r="CT25" s="66">
        <v>5.2285447995354657</v>
      </c>
      <c r="CU25" s="66">
        <v>4.7081105930578824</v>
      </c>
      <c r="CV25" s="66">
        <v>2.0868809616238555</v>
      </c>
      <c r="CW25" s="66">
        <v>7.1981134123255011</v>
      </c>
      <c r="CX25" s="66">
        <v>2.433746286945075</v>
      </c>
      <c r="CY25" s="66">
        <v>1.9457113426620181</v>
      </c>
      <c r="CZ25" s="66">
        <v>3.1272794406741449</v>
      </c>
      <c r="DA25" s="66">
        <v>3.1237421353479435</v>
      </c>
      <c r="DB25" s="66">
        <v>2.6491276863778741</v>
      </c>
      <c r="DC25" s="66">
        <v>3.6463608711387376</v>
      </c>
      <c r="DD25" s="66">
        <v>2.4678351941828858</v>
      </c>
      <c r="DE25" s="66">
        <v>2.414919492320581</v>
      </c>
      <c r="DF25" s="66">
        <v>2.7198689739189348</v>
      </c>
      <c r="DG25" s="66">
        <v>2.1770432284808283</v>
      </c>
      <c r="DH25" s="66">
        <v>2.8931245798730187</v>
      </c>
      <c r="DI25" s="66">
        <v>3.090483821803427</v>
      </c>
      <c r="DJ25" s="66">
        <v>6.1418904024381042</v>
      </c>
      <c r="DK25" s="66">
        <v>1.7828128023907222</v>
      </c>
      <c r="DL25" s="66">
        <v>2.8623864321152004</v>
      </c>
      <c r="DM25" s="66">
        <v>2.2848407617565827</v>
      </c>
      <c r="DN25" s="66">
        <v>2.3579064144660284</v>
      </c>
      <c r="DO25" s="66">
        <v>1.6008054004950434</v>
      </c>
      <c r="DP25" s="66">
        <v>1.2166345865161428</v>
      </c>
      <c r="DQ25" s="66">
        <v>2.6787549707229874</v>
      </c>
      <c r="DR25" s="66">
        <v>2.6326611424070752</v>
      </c>
      <c r="DS25" s="66">
        <v>1.5376454458563094</v>
      </c>
      <c r="DT25" s="66">
        <v>1.0555002187695375</v>
      </c>
      <c r="DU25" s="750"/>
      <c r="DV25" s="56">
        <v>1.8765334644822906</v>
      </c>
      <c r="DW25" s="56">
        <v>2.5209506616454096</v>
      </c>
      <c r="DX25" s="56">
        <v>2.6704415030535222</v>
      </c>
      <c r="DY25" s="56">
        <v>4.5947884012876781</v>
      </c>
      <c r="DZ25" s="56">
        <v>3.613930789128839</v>
      </c>
      <c r="EA25" s="56">
        <v>1.8819696117987039</v>
      </c>
      <c r="EB25" s="56">
        <v>6.6226818716477753</v>
      </c>
      <c r="EC25" s="56">
        <v>2.2866354562771036</v>
      </c>
      <c r="ED25" s="56">
        <v>1.2376697185864387</v>
      </c>
      <c r="EE25" s="56">
        <v>3.119810275412243</v>
      </c>
      <c r="EF25" s="56">
        <v>3.2504737885267483</v>
      </c>
      <c r="EG25" s="56">
        <v>2.3968997360086908</v>
      </c>
      <c r="EH25" s="56">
        <v>3.6923070109491034</v>
      </c>
      <c r="EI25" s="56">
        <v>2.2357907096682315</v>
      </c>
      <c r="EJ25" s="56">
        <v>2.1570354543321821</v>
      </c>
      <c r="EK25" s="56">
        <v>2.4427229654763742</v>
      </c>
      <c r="EL25" s="56">
        <v>1.7934094127691016</v>
      </c>
      <c r="EM25" s="56">
        <v>3.0197693737821929</v>
      </c>
      <c r="EN25" s="56">
        <v>2.8779339613192794</v>
      </c>
      <c r="EO25" s="56">
        <v>5.8344978153407361</v>
      </c>
      <c r="EP25" s="56">
        <v>1.6000634823840392</v>
      </c>
      <c r="EQ25" s="56">
        <v>2.5771722935959436</v>
      </c>
      <c r="ER25" s="56">
        <v>1.9413249151871381</v>
      </c>
      <c r="ES25" s="56">
        <v>2.0359187327514205</v>
      </c>
      <c r="ET25" s="56">
        <v>1.4408504475477406</v>
      </c>
      <c r="EU25" s="56">
        <v>0.93194389227836072</v>
      </c>
      <c r="EV25" s="56">
        <v>2.2952976211367622</v>
      </c>
      <c r="EW25" s="56">
        <v>2.2627799273629341</v>
      </c>
      <c r="EX25" s="56">
        <v>1.2857120834464633</v>
      </c>
      <c r="EY25" s="56">
        <v>0.80976977423577834</v>
      </c>
      <c r="EZ25" s="725"/>
      <c r="FA25" s="56">
        <v>1.5045216335274609</v>
      </c>
      <c r="FB25" s="56">
        <v>2.0232822359757519</v>
      </c>
      <c r="FC25" s="56">
        <v>2.0724360363755228</v>
      </c>
      <c r="FD25" s="56">
        <v>3.2007468843845555</v>
      </c>
      <c r="FE25" s="56">
        <v>3.0087077423823723</v>
      </c>
      <c r="FF25" s="56">
        <v>1.3535816176893243</v>
      </c>
      <c r="FG25" s="56">
        <v>5.4049880681705726</v>
      </c>
      <c r="FH25" s="56">
        <v>1.6187347818103328</v>
      </c>
      <c r="FI25" s="56">
        <v>0.9985752055771544</v>
      </c>
      <c r="FJ25" s="56">
        <v>2.0770610137157881</v>
      </c>
      <c r="FK25" s="56">
        <v>1.9705195459658298</v>
      </c>
      <c r="FL25" s="56">
        <v>1.9435472188423839</v>
      </c>
      <c r="FM25" s="56">
        <v>2.8754295394690024</v>
      </c>
      <c r="FN25" s="56">
        <v>1.7492394122195609</v>
      </c>
      <c r="FO25" s="56">
        <v>1.7622005065056523</v>
      </c>
      <c r="FP25" s="56">
        <v>1.9944728875101654</v>
      </c>
      <c r="FQ25" s="56">
        <v>1.5266117220775595</v>
      </c>
      <c r="FR25" s="56">
        <v>1.9330261814888212</v>
      </c>
      <c r="FS25" s="56">
        <v>2.0939845061895164</v>
      </c>
      <c r="FT25" s="56">
        <v>4.6511311710389274</v>
      </c>
      <c r="FU25" s="56">
        <v>1.2584638592068078</v>
      </c>
      <c r="FV25" s="56">
        <v>2.1002223849662784</v>
      </c>
      <c r="FW25" s="56">
        <v>1.6359816169155406</v>
      </c>
      <c r="FX25" s="56">
        <v>1.7018671864502846</v>
      </c>
      <c r="FY25" s="56">
        <v>1.2284769736257273</v>
      </c>
      <c r="FZ25" s="56">
        <v>0.59220013736029886</v>
      </c>
      <c r="GA25" s="56">
        <v>1.7376273291188866</v>
      </c>
      <c r="GB25" s="56">
        <v>1.9023417345282136</v>
      </c>
      <c r="GC25" s="56">
        <v>1.0610811016727624</v>
      </c>
      <c r="GD25" s="56">
        <v>0.68214000753924975</v>
      </c>
      <c r="GE25" s="746"/>
      <c r="GF25" s="67">
        <v>1.8797665880158987</v>
      </c>
      <c r="GG25" s="67">
        <v>2.5264892298796191</v>
      </c>
      <c r="GH25" s="67">
        <v>2.5480009383844267</v>
      </c>
      <c r="GI25" s="67">
        <v>4.1302703646816656</v>
      </c>
      <c r="GJ25" s="67">
        <v>4.2203701599404342</v>
      </c>
      <c r="GK25" s="67">
        <v>1.6785004381366715</v>
      </c>
      <c r="GL25" s="67">
        <v>5.6068010295265198</v>
      </c>
      <c r="GM25" s="67">
        <v>1.4189103251023545</v>
      </c>
      <c r="GN25" s="67">
        <v>1.2808531108589178</v>
      </c>
      <c r="GO25" s="67">
        <v>2.6556033126670915</v>
      </c>
      <c r="GP25" s="67">
        <v>3.385444633407892</v>
      </c>
      <c r="GQ25" s="67">
        <v>2.3676138931387158</v>
      </c>
      <c r="GR25" s="67">
        <v>3.6376358249487133</v>
      </c>
      <c r="GS25" s="67">
        <v>2.7187853939905597</v>
      </c>
      <c r="GT25" s="67">
        <v>2.144217050922836</v>
      </c>
      <c r="GU25" s="67">
        <v>2.4237475461908349</v>
      </c>
      <c r="GV25" s="67">
        <v>1.8165705893836805</v>
      </c>
      <c r="GW25" s="67">
        <v>3.3191610989263216</v>
      </c>
      <c r="GX25" s="67">
        <v>3.4974375462874487</v>
      </c>
      <c r="GY25" s="67">
        <v>5.648949709546268</v>
      </c>
      <c r="GZ25" s="67">
        <v>1.6373385060388268</v>
      </c>
      <c r="HA25" s="67">
        <v>2.5536201355439392</v>
      </c>
      <c r="HB25" s="67">
        <v>1.9796290625554871</v>
      </c>
      <c r="HC25" s="67">
        <v>2.0602963307524966</v>
      </c>
      <c r="HD25" s="67">
        <v>1.6095304630260663</v>
      </c>
      <c r="HE25" s="67">
        <v>0.89458224109969708</v>
      </c>
      <c r="HF25" s="67">
        <v>2.5551782845669511</v>
      </c>
      <c r="HG25" s="67">
        <v>2.2974040713819504</v>
      </c>
      <c r="HH25" s="67">
        <v>1.4710408294130075</v>
      </c>
      <c r="HI25" s="67">
        <v>0.84716837846369342</v>
      </c>
      <c r="HJ25" s="747"/>
      <c r="HK25" s="67">
        <v>0.9851210345765854</v>
      </c>
      <c r="HL25" s="67">
        <v>1.1827706638214852</v>
      </c>
      <c r="HM25" s="67">
        <v>1.4017194413703391</v>
      </c>
      <c r="HN25" s="67">
        <v>4.4613705363299818</v>
      </c>
      <c r="HO25" s="67">
        <v>1.6951337057490081</v>
      </c>
      <c r="HP25" s="67">
        <v>1.2650622720545019</v>
      </c>
      <c r="HQ25" s="67">
        <v>5.1756661023477575</v>
      </c>
      <c r="HR25" s="67">
        <v>1.4735108429843531</v>
      </c>
      <c r="HS25" s="67">
        <v>0.76865507019595347</v>
      </c>
      <c r="HT25" s="67">
        <v>1.2900180234285406</v>
      </c>
      <c r="HU25" s="67">
        <v>1.3133472692476886</v>
      </c>
      <c r="HV25" s="67">
        <v>1.6160199336482348</v>
      </c>
      <c r="HW25" s="67">
        <v>2.7024325813310668</v>
      </c>
      <c r="HX25" s="67">
        <v>1.0680080626304069</v>
      </c>
      <c r="HY25" s="67">
        <v>1.1856713951548932</v>
      </c>
      <c r="HZ25" s="67">
        <v>1.4561021440322959</v>
      </c>
      <c r="IA25" s="67">
        <v>0.94005829736791768</v>
      </c>
      <c r="IB25" s="67">
        <v>1.8204716586947407</v>
      </c>
      <c r="IC25" s="67">
        <v>1.4808031406605136</v>
      </c>
      <c r="ID25" s="67">
        <v>3.7743775691289163</v>
      </c>
      <c r="IE25" s="67">
        <v>0.79962719220696676</v>
      </c>
      <c r="IF25" s="67">
        <v>1.7971982762678713</v>
      </c>
      <c r="IG25" s="67">
        <v>1.249578880214175</v>
      </c>
      <c r="IH25" s="67">
        <v>1.204298904999576</v>
      </c>
      <c r="II25" s="67">
        <v>0.53098289300776547</v>
      </c>
      <c r="IJ25" s="67">
        <v>0.52900429637891333</v>
      </c>
      <c r="IK25" s="67">
        <v>0.93930850549080458</v>
      </c>
      <c r="IL25" s="67">
        <v>1.8571490950994844</v>
      </c>
      <c r="IM25" s="67">
        <v>0.59915143759306377</v>
      </c>
      <c r="IN25" s="67">
        <v>0.32905779502554489</v>
      </c>
      <c r="IO25" s="743"/>
      <c r="IP25" s="67">
        <v>0.49957842431466482</v>
      </c>
      <c r="IQ25" s="67">
        <v>0.67355451881522366</v>
      </c>
      <c r="IR25" s="67">
        <v>0.60528361801281205</v>
      </c>
      <c r="IS25" s="67">
        <v>1.0693442137977551</v>
      </c>
      <c r="IT25" s="67">
        <v>0.873963284604512</v>
      </c>
      <c r="IU25" s="67">
        <v>0.57391488238736055</v>
      </c>
      <c r="IV25" s="67">
        <v>1.7018823252589454</v>
      </c>
      <c r="IW25" s="67">
        <v>0.59227976288871087</v>
      </c>
      <c r="IX25" s="67">
        <v>0.39870930538867205</v>
      </c>
      <c r="IY25" s="67">
        <v>0.67573233709994129</v>
      </c>
      <c r="IZ25" s="67">
        <v>0.64456181751939212</v>
      </c>
      <c r="JA25" s="67">
        <v>0.62215396989718053</v>
      </c>
      <c r="JB25" s="67">
        <v>0.93936635590340023</v>
      </c>
      <c r="JC25" s="67">
        <v>0.52737278982544189</v>
      </c>
      <c r="JD25" s="67">
        <v>0.57309666344538512</v>
      </c>
      <c r="JE25" s="67">
        <v>0.64472878771386422</v>
      </c>
      <c r="JF25" s="67">
        <v>0.49224386382671326</v>
      </c>
      <c r="JG25" s="67">
        <v>0.60272989588500625</v>
      </c>
      <c r="JH25" s="67">
        <v>0.66482193291030223</v>
      </c>
      <c r="JI25" s="67">
        <v>1.4001411008333444</v>
      </c>
      <c r="JJ25" s="67">
        <v>0.37779157144308267</v>
      </c>
      <c r="JK25" s="67">
        <v>0.6767502138164827</v>
      </c>
      <c r="JL25" s="67">
        <v>0.56449797339915164</v>
      </c>
      <c r="JM25" s="67">
        <v>0.57662064459914375</v>
      </c>
      <c r="JN25" s="67">
        <v>0.34244000281309656</v>
      </c>
      <c r="JO25" s="67">
        <v>0.31820259550161023</v>
      </c>
      <c r="JP25" s="67">
        <v>0.62516509324126757</v>
      </c>
      <c r="JQ25" s="67">
        <v>0.64831804144019711</v>
      </c>
      <c r="JR25" s="67">
        <v>0.3843098122552181</v>
      </c>
      <c r="JS25" s="67">
        <v>0.26157254840315192</v>
      </c>
      <c r="JT25" s="724"/>
      <c r="JU25" s="56">
        <v>2.3312332025759903</v>
      </c>
      <c r="JV25" s="56">
        <v>3.152744724480244</v>
      </c>
      <c r="JW25" s="56">
        <v>2.613845512295029</v>
      </c>
      <c r="JX25" s="56">
        <v>3.5473734155323262</v>
      </c>
      <c r="JY25" s="56">
        <v>3.7803953361739464</v>
      </c>
      <c r="JZ25" s="56">
        <v>1.9618247627739276</v>
      </c>
      <c r="KA25" s="56">
        <v>7.4260706154300316</v>
      </c>
      <c r="KB25" s="56">
        <v>2.5258568091370863</v>
      </c>
      <c r="KC25" s="56">
        <v>1.9636111958074973</v>
      </c>
      <c r="KD25" s="56">
        <v>2.8016439253835603</v>
      </c>
      <c r="KE25" s="56">
        <v>2.3367982247395118</v>
      </c>
      <c r="KF25" s="56">
        <v>2.7683255489931016</v>
      </c>
      <c r="KG25" s="56">
        <v>4.0647977660639958</v>
      </c>
      <c r="KH25" s="56">
        <v>3.2264545700198406</v>
      </c>
      <c r="KI25" s="56">
        <v>2.5641344603105143</v>
      </c>
      <c r="KJ25" s="56">
        <v>2.8724535846663786</v>
      </c>
      <c r="KK25" s="56">
        <v>2.3334793012769977</v>
      </c>
      <c r="KL25" s="56">
        <v>2.4915558045088244</v>
      </c>
      <c r="KM25" s="56">
        <v>2.6796117012698026</v>
      </c>
      <c r="KN25" s="56">
        <v>6.0529820431630474</v>
      </c>
      <c r="KO25" s="56">
        <v>1.7833354058132911</v>
      </c>
      <c r="KP25" s="56">
        <v>3.0129025766850477</v>
      </c>
      <c r="KQ25" s="56">
        <v>2.5722949901772285</v>
      </c>
      <c r="KR25" s="56">
        <v>2.6092181936993977</v>
      </c>
      <c r="KS25" s="56">
        <v>1.8950045129646829</v>
      </c>
      <c r="KT25" s="56">
        <v>1.2782922368018341</v>
      </c>
      <c r="KU25" s="56">
        <v>3.3016165415877055</v>
      </c>
      <c r="KV25" s="56">
        <v>2.9324845471105476</v>
      </c>
      <c r="KW25" s="56">
        <v>2.081959700022856</v>
      </c>
      <c r="KX25" s="56">
        <v>1.0546170306709826</v>
      </c>
      <c r="KY25" s="725"/>
      <c r="KZ25" s="56">
        <v>2.2912617047760366</v>
      </c>
      <c r="LA25" s="56">
        <v>3.0709129135109157</v>
      </c>
      <c r="LB25" s="56">
        <v>2.2610516589331393</v>
      </c>
      <c r="LC25" s="56">
        <v>2.8618198902975163</v>
      </c>
      <c r="LD25" s="56">
        <v>3.370699918394239</v>
      </c>
      <c r="LE25" s="56">
        <v>1.9807004218036637</v>
      </c>
      <c r="LF25" s="56">
        <v>6.8099451650334668</v>
      </c>
      <c r="LG25" s="56">
        <v>2.8547557476446848</v>
      </c>
      <c r="LH25" s="56">
        <v>2.3280020026463375</v>
      </c>
      <c r="LI25" s="56">
        <v>2.70215700965844</v>
      </c>
      <c r="LJ25" s="56">
        <v>1.9477737846804131</v>
      </c>
      <c r="LK25" s="56">
        <v>2.5409644211995728</v>
      </c>
      <c r="LL25" s="56">
        <v>3.9505921217463613</v>
      </c>
      <c r="LM25" s="56">
        <v>2.0962084716887213</v>
      </c>
      <c r="LN25" s="56">
        <v>2.374002410267896</v>
      </c>
      <c r="LO25" s="56">
        <v>2.654316603306909</v>
      </c>
      <c r="LP25" s="56">
        <v>2.3470907682590951</v>
      </c>
      <c r="LQ25" s="56">
        <v>2.1740862264779452</v>
      </c>
      <c r="LR25" s="56">
        <v>2.456006239302412</v>
      </c>
      <c r="LS25" s="56">
        <v>5.3962425160664056</v>
      </c>
      <c r="LT25" s="56">
        <v>1.6116351000569398</v>
      </c>
      <c r="LU25" s="56">
        <v>2.7786200389362543</v>
      </c>
      <c r="LV25" s="56">
        <v>2.4554425795554566</v>
      </c>
      <c r="LW25" s="56">
        <v>2.4706985925074547</v>
      </c>
      <c r="LX25" s="56">
        <v>1.7798234042950773</v>
      </c>
      <c r="LY25" s="56">
        <v>1.1858300792743204</v>
      </c>
      <c r="LZ25" s="56">
        <v>2.2757643922544282</v>
      </c>
      <c r="MA25" s="56">
        <v>2.788717407932499</v>
      </c>
      <c r="MB25" s="56">
        <v>1.6509587981804787</v>
      </c>
      <c r="MC25" s="56">
        <v>1.0077736707412657</v>
      </c>
      <c r="MD25" s="727"/>
      <c r="ME25" s="68">
        <v>2.2943114449913891</v>
      </c>
      <c r="MF25" s="68">
        <v>0.52175318840089002</v>
      </c>
      <c r="MG25" s="68">
        <v>0.87297961738225338</v>
      </c>
      <c r="MH25" s="68">
        <v>1.2093785239596295</v>
      </c>
      <c r="MI25" s="68">
        <v>3.094218444802348</v>
      </c>
      <c r="MJ25" s="68">
        <v>0.84338619648664181</v>
      </c>
      <c r="MK25" s="68">
        <v>2.1319575882889286</v>
      </c>
      <c r="ML25" s="68">
        <v>1.3427490269426015</v>
      </c>
      <c r="MM25" s="68">
        <v>0.65295707444952789</v>
      </c>
      <c r="MN25" s="68">
        <v>0.8464357145083844</v>
      </c>
      <c r="MO25" s="68">
        <v>1.1749357537666707</v>
      </c>
      <c r="MP25" s="68">
        <v>1.3040791258627313</v>
      </c>
      <c r="MQ25" s="68">
        <v>1.6069879299544148</v>
      </c>
      <c r="MR25" s="68">
        <v>2.0723080337055402</v>
      </c>
      <c r="MS25" s="729"/>
      <c r="MT25" s="69">
        <v>4.2603561055597154</v>
      </c>
      <c r="MU25" s="69">
        <v>1.4018781616939977</v>
      </c>
      <c r="MV25" s="69">
        <v>1.6249805705928115</v>
      </c>
      <c r="MW25" s="69">
        <v>2.3399490532916039</v>
      </c>
      <c r="MX25" s="69">
        <v>4.8997313323202931</v>
      </c>
      <c r="MY25" s="69">
        <v>1.8819393954618586</v>
      </c>
      <c r="MZ25" s="69">
        <v>3.3555249293175766</v>
      </c>
      <c r="NA25" s="69">
        <v>3.259994414111659</v>
      </c>
      <c r="NB25" s="69">
        <v>2.3223768831091482</v>
      </c>
      <c r="NC25" s="69">
        <v>1.571401484314531</v>
      </c>
      <c r="ND25" s="69">
        <v>2.410569415603907</v>
      </c>
      <c r="NE25" s="69">
        <v>3.1681022657295634</v>
      </c>
      <c r="NF25" s="69">
        <v>2.1543002276890668</v>
      </c>
      <c r="NG25" s="69">
        <v>2.1137253533219207</v>
      </c>
      <c r="NH25" s="731"/>
      <c r="NI25" s="70">
        <v>6.3722317371813437</v>
      </c>
      <c r="NJ25" s="70">
        <v>1.998789355093421</v>
      </c>
      <c r="NK25" s="70">
        <v>2.3549902065671526</v>
      </c>
      <c r="NL25" s="70">
        <v>3.4402223147972615</v>
      </c>
      <c r="NM25" s="70">
        <v>7.3722248239427497</v>
      </c>
      <c r="NN25" s="70">
        <v>2.7295675871446434</v>
      </c>
      <c r="NO25" s="70">
        <v>3.9311158687631051</v>
      </c>
      <c r="NP25" s="70">
        <v>4.8542475211173439</v>
      </c>
      <c r="NQ25" s="70">
        <v>3.4026169553480567</v>
      </c>
      <c r="NR25" s="70">
        <v>2.6108022421251977</v>
      </c>
      <c r="NS25" s="70">
        <v>3.5561443903241701</v>
      </c>
      <c r="NT25" s="70">
        <v>4.7184903315206901</v>
      </c>
      <c r="NU25" s="70">
        <v>3.1735121860698001</v>
      </c>
      <c r="NV25" s="70">
        <v>3.2348127558495929</v>
      </c>
      <c r="NW25" s="733"/>
      <c r="NX25" s="71">
        <v>6.3515022740049387</v>
      </c>
      <c r="NY25" s="71">
        <v>1.7042294356643852</v>
      </c>
      <c r="NZ25" s="71">
        <v>2.0511801924851056</v>
      </c>
      <c r="OA25" s="71">
        <v>3.3069030862425395</v>
      </c>
      <c r="OB25" s="71">
        <v>8.7227933729731522</v>
      </c>
      <c r="OC25" s="71">
        <v>2.3119702816343715</v>
      </c>
      <c r="OD25" s="71">
        <v>4.5064431317989166</v>
      </c>
      <c r="OE25" s="71">
        <v>4.0705745164681879</v>
      </c>
      <c r="OF25" s="71">
        <v>2.8708984193593707</v>
      </c>
      <c r="OG25" s="71">
        <v>2.3379344709042758</v>
      </c>
      <c r="OH25" s="71">
        <v>2.9971213286980576</v>
      </c>
      <c r="OI25" s="71">
        <v>4.6277514080154267</v>
      </c>
      <c r="OJ25" s="71">
        <v>2.6720652492567871</v>
      </c>
      <c r="OK25" s="71">
        <v>3.3296526273851046</v>
      </c>
      <c r="OL25" s="719"/>
      <c r="OM25" s="72">
        <v>3.058225781193276</v>
      </c>
      <c r="ON25" s="72">
        <v>1.0451455876415063</v>
      </c>
      <c r="OO25" s="72">
        <v>1.2546957823253835</v>
      </c>
      <c r="OP25" s="72">
        <v>1.8277574747325169</v>
      </c>
      <c r="OQ25" s="72">
        <v>3.2827492898659827</v>
      </c>
      <c r="OR25" s="72">
        <v>1.3586624611418805</v>
      </c>
      <c r="OS25" s="72">
        <v>2.5823676154475161</v>
      </c>
      <c r="OT25" s="72">
        <v>2.2328363623910219</v>
      </c>
      <c r="OU25" s="72">
        <v>1.6438208253647555</v>
      </c>
      <c r="OV25" s="72">
        <v>1.1927164221516078</v>
      </c>
      <c r="OW25" s="72">
        <v>1.6829433480840312</v>
      </c>
      <c r="OX25" s="72">
        <v>2.168868714073124</v>
      </c>
      <c r="OY25" s="72">
        <v>1.6795019920587242</v>
      </c>
      <c r="OZ25" s="72">
        <v>2.0185789514760062</v>
      </c>
      <c r="PA25" s="736"/>
      <c r="PB25" s="73">
        <v>5.60147266164598</v>
      </c>
      <c r="PC25" s="73">
        <v>1.6554156462083638</v>
      </c>
      <c r="PD25" s="73">
        <v>1.5654287818096417</v>
      </c>
      <c r="PE25" s="73">
        <v>3.4100470531552922</v>
      </c>
      <c r="PF25" s="73">
        <v>9.8205972913894239</v>
      </c>
      <c r="PG25" s="73">
        <v>2.2444279969185796</v>
      </c>
      <c r="PH25" s="73">
        <v>4.5758215219467804</v>
      </c>
      <c r="PI25" s="73">
        <v>3.9481005546168086</v>
      </c>
      <c r="PJ25" s="73">
        <v>2.786060960231358</v>
      </c>
      <c r="PK25" s="73">
        <v>1.92599907969438</v>
      </c>
      <c r="PL25" s="73">
        <v>3.0136465895903921</v>
      </c>
      <c r="PM25" s="73">
        <v>5.5728665213101491</v>
      </c>
      <c r="PN25" s="73">
        <v>2.6470564464852986</v>
      </c>
      <c r="PO25" s="73">
        <v>2.9641432893504271</v>
      </c>
      <c r="PP25" s="738"/>
      <c r="PQ25" s="70">
        <v>1.7758434313930935</v>
      </c>
      <c r="PR25" s="70">
        <v>0.58282487022328022</v>
      </c>
      <c r="PS25" s="70">
        <v>0.84308644342008943</v>
      </c>
      <c r="PT25" s="70">
        <v>1.0768090887945019</v>
      </c>
      <c r="PU25" s="70">
        <v>2.4234386789643114</v>
      </c>
      <c r="PV25" s="70">
        <v>0.82873953834041081</v>
      </c>
      <c r="PW25" s="70">
        <v>1.6185054445389984</v>
      </c>
      <c r="PX25" s="70">
        <v>1.5615914192713043</v>
      </c>
      <c r="PY25" s="70">
        <v>1.0569466649013828</v>
      </c>
      <c r="PZ25" s="70">
        <v>0.6779941355659036</v>
      </c>
      <c r="QA25" s="70">
        <v>1.1214082384049264</v>
      </c>
      <c r="QB25" s="70">
        <v>1.3347068053174707</v>
      </c>
      <c r="QC25" s="70">
        <v>0.99761228758378218</v>
      </c>
      <c r="QD25" s="70">
        <v>0.84176498358234508</v>
      </c>
      <c r="QE25" s="740"/>
      <c r="QF25" s="74">
        <v>6.2512096895827574</v>
      </c>
      <c r="QG25" s="74">
        <v>2.4319807595263834</v>
      </c>
      <c r="QH25" s="74">
        <v>1.8566983646050268</v>
      </c>
      <c r="QI25" s="74">
        <v>3.3954261345736607</v>
      </c>
      <c r="QJ25" s="74">
        <v>7.2196179996297865</v>
      </c>
      <c r="QK25" s="74">
        <v>2.7065452325995416</v>
      </c>
      <c r="QL25" s="74">
        <v>4.9174839376014177</v>
      </c>
      <c r="QM25" s="74">
        <v>6.2708361449691488</v>
      </c>
      <c r="QN25" s="74">
        <v>4.3016434295371431</v>
      </c>
      <c r="QO25" s="74">
        <v>2.2508303333543891</v>
      </c>
      <c r="QP25" s="74">
        <v>4.5375700687774323</v>
      </c>
      <c r="QQ25" s="74">
        <v>4.6366633141751059</v>
      </c>
      <c r="QR25" s="74">
        <v>3.1300957679505812</v>
      </c>
      <c r="QS25" s="74">
        <v>3.1466626701265716</v>
      </c>
      <c r="QT25" s="742"/>
      <c r="QU25" s="69">
        <v>7.4672971566392849</v>
      </c>
      <c r="QV25" s="69">
        <v>2.1859496042110793</v>
      </c>
      <c r="QW25" s="69">
        <v>1.6024411525263704</v>
      </c>
      <c r="QX25" s="69">
        <v>3.9386333789625714</v>
      </c>
      <c r="QY25" s="69">
        <v>8.7175696624382937</v>
      </c>
      <c r="QZ25" s="69">
        <v>3.0636980375377569</v>
      </c>
      <c r="RA25" s="69">
        <v>4.6970252641469763</v>
      </c>
      <c r="RB25" s="69">
        <v>5.6584478144160411</v>
      </c>
      <c r="RC25" s="69">
        <v>3.8762199041826682</v>
      </c>
      <c r="RD25" s="69">
        <v>2.5191341160860579</v>
      </c>
      <c r="RE25" s="69">
        <v>4.0912438039957948</v>
      </c>
      <c r="RF25" s="69">
        <v>5.5019431384717095</v>
      </c>
      <c r="RG25" s="69">
        <v>3.6435350003423106</v>
      </c>
      <c r="RH25" s="69">
        <v>3.5589706255636386</v>
      </c>
      <c r="RI25" s="723"/>
      <c r="RJ25" s="75">
        <v>6.7575933530879899</v>
      </c>
      <c r="RK25" s="75">
        <v>1.6484821490816826</v>
      </c>
      <c r="RL25" s="75">
        <v>1.9314032065288889</v>
      </c>
      <c r="RM25" s="75">
        <v>3.7925206685375179</v>
      </c>
      <c r="RN25" s="75">
        <v>7.8160670005187143</v>
      </c>
      <c r="RO25" s="75">
        <v>2.6583089152709487</v>
      </c>
      <c r="RP25" s="75">
        <v>3.8998794937967327</v>
      </c>
      <c r="RQ25" s="75">
        <v>5.0596635083789669</v>
      </c>
      <c r="RR25" s="75">
        <v>3.9683290274509648</v>
      </c>
      <c r="RS25" s="75">
        <v>1.9362573224706452</v>
      </c>
      <c r="RT25" s="75">
        <v>3.7393764138942709</v>
      </c>
      <c r="RU25" s="75">
        <v>5.6395368608817993</v>
      </c>
      <c r="RV25" s="75">
        <v>3.3899470344743357</v>
      </c>
      <c r="RW25" s="75">
        <v>2.9002887674659776</v>
      </c>
      <c r="RX25" s="719"/>
      <c r="RY25" s="76">
        <v>4.403469296996648</v>
      </c>
      <c r="RZ25" s="76">
        <v>4.5266745453128667</v>
      </c>
      <c r="SA25" s="76">
        <v>4.5740159185716625</v>
      </c>
      <c r="SB25" s="76">
        <v>3.8661232403603676</v>
      </c>
      <c r="SC25" s="76">
        <v>4.833761131647095</v>
      </c>
      <c r="SD25" s="76">
        <v>5.1600271563967786</v>
      </c>
      <c r="SE25" s="721"/>
      <c r="SF25" s="76">
        <v>5.827823992667267</v>
      </c>
      <c r="SG25" s="76">
        <v>6.0594498595017567</v>
      </c>
      <c r="SH25" s="76">
        <v>6.1484516412282995</v>
      </c>
      <c r="SI25" s="76">
        <v>4.8176134061910627</v>
      </c>
      <c r="SJ25" s="76">
        <v>6.6367726418101114</v>
      </c>
      <c r="SK25" s="76">
        <v>7.2501527683395173</v>
      </c>
      <c r="SL25" s="721"/>
      <c r="SM25" s="76">
        <v>5.4145599170248619</v>
      </c>
      <c r="SN25" s="76">
        <v>5.6049011960572317</v>
      </c>
      <c r="SO25" s="76">
        <v>5.6780394564834475</v>
      </c>
      <c r="SP25" s="76">
        <v>4.5844074916944084</v>
      </c>
      <c r="SQ25" s="76">
        <v>6.0793229793445853</v>
      </c>
      <c r="SR25" s="76">
        <v>6.5833753091306573</v>
      </c>
      <c r="SS25" s="721"/>
      <c r="ST25" s="76">
        <v>4.0288643652097376</v>
      </c>
      <c r="SU25" s="76">
        <v>4.1137277255309401</v>
      </c>
      <c r="SV25" s="76">
        <v>4.1463363040766401</v>
      </c>
      <c r="SW25" s="76">
        <v>3.6587422101497293</v>
      </c>
      <c r="SX25" s="76">
        <v>4.3252479325192281</v>
      </c>
      <c r="SY25" s="76">
        <v>4.5499788721285137</v>
      </c>
      <c r="SZ25" s="721"/>
      <c r="TA25" s="76">
        <v>5.0898647902974998</v>
      </c>
      <c r="TB25" s="76">
        <v>5.2554905637211542</v>
      </c>
      <c r="TC25" s="76">
        <v>5.3191319399456578</v>
      </c>
      <c r="TD25" s="76">
        <v>4.367506307661186</v>
      </c>
      <c r="TE25" s="76">
        <v>5.6683094498054141</v>
      </c>
      <c r="TF25" s="76">
        <v>6.1069114041014929</v>
      </c>
      <c r="TG25" s="721"/>
      <c r="TH25" s="76">
        <v>3.623828161832134</v>
      </c>
      <c r="TI25" s="76">
        <v>3.6778605249122904</v>
      </c>
      <c r="TJ25" s="76">
        <v>3.6986223536784415</v>
      </c>
      <c r="TK25" s="76">
        <v>3.3881719894802624</v>
      </c>
      <c r="TL25" s="76">
        <v>3.8125350956519259</v>
      </c>
      <c r="TM25" s="76">
        <v>3.9556209183008764</v>
      </c>
      <c r="TN25" s="721"/>
      <c r="TO25" s="76">
        <v>4.9789765171131179</v>
      </c>
      <c r="TP25" s="76">
        <v>5.1361615733463006</v>
      </c>
      <c r="TQ25" s="76">
        <v>5.1965596206660161</v>
      </c>
      <c r="TR25" s="76">
        <v>4.2934312884531263</v>
      </c>
      <c r="TS25" s="76">
        <v>5.5279421427706943</v>
      </c>
      <c r="TT25" s="76">
        <v>5.944191808658549</v>
      </c>
      <c r="TU25" s="721"/>
      <c r="TV25" s="76">
        <v>10.601915205292309</v>
      </c>
      <c r="TW25" s="76">
        <v>11.193478864265233</v>
      </c>
      <c r="TX25" s="76">
        <v>11.4207860315208</v>
      </c>
      <c r="TY25" s="76">
        <v>8.0218757691266092</v>
      </c>
      <c r="TZ25" s="76">
        <v>12.667939304190098</v>
      </c>
      <c r="UA25" s="76">
        <v>14.234488830587729</v>
      </c>
      <c r="UB25" s="721"/>
      <c r="UC25" s="76">
        <v>5.8985414724823571</v>
      </c>
      <c r="UD25" s="76">
        <v>6.1257229990693762</v>
      </c>
      <c r="UE25" s="76">
        <v>6.2130170518361529</v>
      </c>
      <c r="UF25" s="76">
        <v>4.9077143841847146</v>
      </c>
      <c r="UG25" s="76">
        <v>5.9567939045503877</v>
      </c>
      <c r="UH25" s="76">
        <v>7.2935791985441112</v>
      </c>
      <c r="UI25" s="721"/>
      <c r="UJ25" s="76">
        <v>2.2789705552867372</v>
      </c>
      <c r="UK25" s="76">
        <v>2.3494100041846822</v>
      </c>
      <c r="UL25" s="76">
        <v>2.2572734116136677</v>
      </c>
      <c r="UM25" s="76">
        <v>2.0049117323420558</v>
      </c>
      <c r="UN25" s="76">
        <v>2.2463474178566822</v>
      </c>
      <c r="UO25" s="76">
        <v>2.1188786377545665</v>
      </c>
      <c r="UP25" s="721"/>
      <c r="UQ25" s="76">
        <v>2.4241381142839993</v>
      </c>
      <c r="UR25" s="76">
        <v>1.9269042233593263</v>
      </c>
      <c r="US25" s="76">
        <v>2.4338054550792254</v>
      </c>
      <c r="UT25" s="76">
        <v>2.4590430426083563</v>
      </c>
      <c r="UU25" s="76">
        <v>2.0833858792487772</v>
      </c>
      <c r="UV25" s="76">
        <v>2.579013900459536</v>
      </c>
      <c r="UW25" s="76">
        <v>2.1769033258815087</v>
      </c>
      <c r="UX25" s="76">
        <v>1.9228816844701779</v>
      </c>
      <c r="UY25" s="76">
        <v>1.9434150374259294</v>
      </c>
      <c r="UZ25" s="76">
        <v>1.9314909551097141</v>
      </c>
      <c r="VA25" s="76">
        <v>1.9582022000002235</v>
      </c>
      <c r="VB25" s="76">
        <v>2.0788223122205753</v>
      </c>
      <c r="VC25" s="76">
        <v>2.2210335968044719</v>
      </c>
      <c r="VD25" s="76">
        <v>1.9666164410399343</v>
      </c>
      <c r="VE25" s="76">
        <v>2.2723466925665505</v>
      </c>
      <c r="VF25" s="718"/>
      <c r="VG25" s="76">
        <v>3.7392424499470951</v>
      </c>
      <c r="VH25" s="76">
        <v>2.9366890678868187</v>
      </c>
      <c r="VI25" s="76">
        <v>3.7514161908842936</v>
      </c>
      <c r="VJ25" s="76">
        <v>3.7945718250931675</v>
      </c>
      <c r="VK25" s="76">
        <v>3.187372291320127</v>
      </c>
      <c r="VL25" s="76">
        <v>3.9857498582836306</v>
      </c>
      <c r="VM25" s="76">
        <v>3.3397083137709491</v>
      </c>
      <c r="VN25" s="76">
        <v>2.9303220911280077</v>
      </c>
      <c r="VO25" s="76">
        <v>2.9631420878185937</v>
      </c>
      <c r="VP25" s="76">
        <v>2.9440797684417674</v>
      </c>
      <c r="VQ25" s="76">
        <v>2.9867926314475963</v>
      </c>
      <c r="VR25" s="76">
        <v>3.180051601742989</v>
      </c>
      <c r="VS25" s="76">
        <v>3.4083700310404339</v>
      </c>
      <c r="VT25" s="76">
        <v>3.0002040503710994</v>
      </c>
      <c r="VU25" s="76">
        <v>3.4908239177815537</v>
      </c>
      <c r="VV25" s="718"/>
      <c r="VW25" s="76">
        <v>3.8688442077556329</v>
      </c>
      <c r="VX25" s="76">
        <v>3.0114080296743251</v>
      </c>
      <c r="VY25" s="76">
        <v>3.879356219322136</v>
      </c>
      <c r="VZ25" s="76">
        <v>3.9272239144336516</v>
      </c>
      <c r="WA25" s="76">
        <v>3.2778642979627719</v>
      </c>
      <c r="WB25" s="76">
        <v>4.1296872231025219</v>
      </c>
      <c r="WC25" s="76">
        <v>3.4416327267847042</v>
      </c>
      <c r="WD25" s="76">
        <v>3.0046969484046704</v>
      </c>
      <c r="WE25" s="76">
        <v>3.0395274849141352</v>
      </c>
      <c r="WF25" s="76">
        <v>3.0192950911579373</v>
      </c>
      <c r="WG25" s="76">
        <v>3.0646379503660448</v>
      </c>
      <c r="WH25" s="76">
        <v>3.2700757596139112</v>
      </c>
      <c r="WI25" s="76">
        <v>3.5131236843939093</v>
      </c>
      <c r="WJ25" s="76">
        <v>3.0788432667039274</v>
      </c>
      <c r="WK25" s="76">
        <v>3.600949084841679</v>
      </c>
      <c r="WL25" s="718"/>
      <c r="WM25" s="76">
        <v>2.3244965383916156</v>
      </c>
      <c r="WN25" s="76">
        <v>1.8356460218441537</v>
      </c>
      <c r="WO25" s="76">
        <v>2.3328384837851743</v>
      </c>
      <c r="WP25" s="76">
        <v>2.3584711868150858</v>
      </c>
      <c r="WQ25" s="76">
        <v>1.9888509307573092</v>
      </c>
      <c r="WR25" s="76">
        <v>2.4755858373619084</v>
      </c>
      <c r="WS25" s="76">
        <v>2.0812646389197269</v>
      </c>
      <c r="WT25" s="76">
        <v>1.8317338534156336</v>
      </c>
      <c r="WU25" s="76">
        <v>1.8518120248281085</v>
      </c>
      <c r="WV25" s="76">
        <v>1.8401512017881945</v>
      </c>
      <c r="WW25" s="76">
        <v>1.8662765092543738</v>
      </c>
      <c r="WX25" s="76">
        <v>1.9843795814329186</v>
      </c>
      <c r="WY25" s="76">
        <v>2.1237811519848071</v>
      </c>
      <c r="WZ25" s="76">
        <v>1.8744914490901015</v>
      </c>
      <c r="XA25" s="76">
        <v>2.1741046228805363</v>
      </c>
      <c r="XB25" s="718"/>
      <c r="XC25" s="76">
        <v>3.4316788314680138</v>
      </c>
      <c r="XD25" s="76">
        <v>2.6853861137342911</v>
      </c>
      <c r="XE25" s="76">
        <v>3.4421005249488159</v>
      </c>
      <c r="XF25" s="76">
        <v>3.4828652738292005</v>
      </c>
      <c r="XG25" s="76">
        <v>2.9180023316149168</v>
      </c>
      <c r="XH25" s="76">
        <v>3.6599969610698584</v>
      </c>
      <c r="XI25" s="76">
        <v>3.060024928142127</v>
      </c>
      <c r="XJ25" s="76">
        <v>2.6794983705783473</v>
      </c>
      <c r="XK25" s="76">
        <v>2.7099333589880747</v>
      </c>
      <c r="XL25" s="76">
        <v>2.6922554487984107</v>
      </c>
      <c r="XM25" s="76">
        <v>2.7318692315016717</v>
      </c>
      <c r="XN25" s="76">
        <v>2.9112066472488847</v>
      </c>
      <c r="XO25" s="76">
        <v>3.1232009436703705</v>
      </c>
      <c r="XP25" s="76">
        <v>2.744296078105847</v>
      </c>
      <c r="XQ25" s="76">
        <v>3.1997784030754128</v>
      </c>
      <c r="XR25" s="718"/>
      <c r="XS25" s="76">
        <v>0.97900865594525777</v>
      </c>
      <c r="XT25" s="76">
        <v>0.76086568396353671</v>
      </c>
      <c r="XU25" s="76">
        <v>0.98157869910233586</v>
      </c>
      <c r="XV25" s="76">
        <v>0.99383053438561908</v>
      </c>
      <c r="XW25" s="76">
        <v>0.828598326334408</v>
      </c>
      <c r="XX25" s="76">
        <v>1.0452650230247269</v>
      </c>
      <c r="XY25" s="76">
        <v>0.87030561410681251</v>
      </c>
      <c r="XZ25" s="76">
        <v>0.7591621169454692</v>
      </c>
      <c r="YA25" s="76">
        <v>0.76801367671784404</v>
      </c>
      <c r="YB25" s="76">
        <v>0.76287187672357204</v>
      </c>
      <c r="YC25" s="76">
        <v>0.77439552121637523</v>
      </c>
      <c r="YD25" s="76">
        <v>0.82661819169528261</v>
      </c>
      <c r="YE25" s="76">
        <v>0.88841577267850336</v>
      </c>
      <c r="YF25" s="76">
        <v>0.77800438322101573</v>
      </c>
      <c r="YG25" s="76">
        <v>0.91074852747226209</v>
      </c>
      <c r="YH25" s="718"/>
      <c r="YI25" s="76">
        <v>3.4057368155158203</v>
      </c>
      <c r="YJ25" s="76">
        <v>2.6123975840657563</v>
      </c>
      <c r="YK25" s="76">
        <v>3.412023595515655</v>
      </c>
      <c r="YL25" s="76">
        <v>3.4587411021284353</v>
      </c>
      <c r="YM25" s="76">
        <v>2.857045994451811</v>
      </c>
      <c r="YN25" s="76">
        <v>3.6436032147218107</v>
      </c>
      <c r="YO25" s="76">
        <v>3.009971502397307</v>
      </c>
      <c r="YP25" s="76">
        <v>2.6063140857105682</v>
      </c>
      <c r="YQ25" s="76">
        <v>2.6382184089138319</v>
      </c>
      <c r="YR25" s="76">
        <v>2.6196825699339867</v>
      </c>
      <c r="YS25" s="76">
        <v>2.6612346798308915</v>
      </c>
      <c r="YT25" s="76">
        <v>2.8498848814371587</v>
      </c>
      <c r="YU25" s="76">
        <v>3.0735448118392057</v>
      </c>
      <c r="YV25" s="76">
        <v>2.6742081402596183</v>
      </c>
      <c r="YW25" s="76">
        <v>3.1544365595204691</v>
      </c>
      <c r="YX25" s="718"/>
      <c r="YY25" s="76">
        <v>3.6246958688360449</v>
      </c>
      <c r="YZ25" s="76">
        <v>2.8584555697842857</v>
      </c>
      <c r="ZA25" s="76">
        <v>3.6373995454036119</v>
      </c>
      <c r="ZB25" s="76">
        <v>3.67783953549583</v>
      </c>
      <c r="ZC25" s="76">
        <v>3.0983897641114613</v>
      </c>
      <c r="ZD25" s="76">
        <v>3.8611423018792554</v>
      </c>
      <c r="ZE25" s="76">
        <v>3.2433933000851738</v>
      </c>
      <c r="ZF25" s="76">
        <v>2.8523371174687755</v>
      </c>
      <c r="ZG25" s="76">
        <v>2.8837734435302793</v>
      </c>
      <c r="ZH25" s="76">
        <v>2.865515786819949</v>
      </c>
      <c r="ZI25" s="76">
        <v>2.906422085719969</v>
      </c>
      <c r="ZJ25" s="76">
        <v>3.0913861103876807</v>
      </c>
      <c r="ZK25" s="76">
        <v>3.309756918904565</v>
      </c>
      <c r="ZL25" s="76">
        <v>2.9192800817257734</v>
      </c>
      <c r="ZM25" s="76">
        <v>3.3885957612532533</v>
      </c>
      <c r="ZN25" s="718"/>
      <c r="ZO25" s="76">
        <v>4.1404495384204276</v>
      </c>
      <c r="ZP25" s="76">
        <v>3.2170422609240292</v>
      </c>
      <c r="ZQ25" s="76">
        <v>4.1512548448439297</v>
      </c>
      <c r="ZR25" s="76">
        <v>4.2031694046834351</v>
      </c>
      <c r="ZS25" s="76">
        <v>3.503716518752146</v>
      </c>
      <c r="ZT25" s="76">
        <v>4.4208405949305023</v>
      </c>
      <c r="ZU25" s="76">
        <v>3.6802950329205837</v>
      </c>
      <c r="ZV25" s="76">
        <v>3.2098336994645589</v>
      </c>
      <c r="ZW25" s="76">
        <v>3.2472957618656411</v>
      </c>
      <c r="ZX25" s="76">
        <v>3.2255342813407415</v>
      </c>
      <c r="ZY25" s="76">
        <v>3.2743056891391582</v>
      </c>
      <c r="ZZ25" s="76">
        <v>3.495335505114018</v>
      </c>
      <c r="AAA25" s="76">
        <v>3.7569008008206124</v>
      </c>
      <c r="AAB25" s="76">
        <v>3.2895784899274787</v>
      </c>
      <c r="AAC25" s="76">
        <v>3.8514282773191519</v>
      </c>
      <c r="AAD25" s="718"/>
      <c r="AAE25" s="76">
        <v>1.7770554370696132</v>
      </c>
      <c r="AAF25" s="76">
        <v>1.7346589502178422</v>
      </c>
      <c r="AAG25" s="76">
        <v>1.8578139920447645</v>
      </c>
      <c r="AAH25" s="76">
        <v>1.8146987385171307</v>
      </c>
      <c r="AAI25" s="76">
        <v>1.8455801861804835</v>
      </c>
      <c r="AAJ25" s="76">
        <v>1.8039886583807481</v>
      </c>
      <c r="AAK25" s="76">
        <v>1.7699249358406504</v>
      </c>
      <c r="AAL25" s="76">
        <v>1.7282093356002954</v>
      </c>
      <c r="AAM25" s="76">
        <v>1.736386355650978</v>
      </c>
      <c r="AAN25" s="76">
        <v>1.7362293516388128</v>
      </c>
      <c r="AAO25" s="76">
        <v>1.5757899704388063</v>
      </c>
      <c r="AAP25" s="76">
        <v>1.8337296051571541</v>
      </c>
      <c r="AAQ25" s="76">
        <v>1.8130470360519151</v>
      </c>
      <c r="AAR25" s="76">
        <v>1.6104212870118497</v>
      </c>
      <c r="AAS25" s="76">
        <v>1.9410586783219328</v>
      </c>
      <c r="AAT25" s="718"/>
    </row>
    <row r="26" spans="1:722" ht="14.5" customHeight="1" x14ac:dyDescent="0.2">
      <c r="A26" s="24">
        <v>2043</v>
      </c>
      <c r="B26" s="65">
        <v>0.97853345214601806</v>
      </c>
      <c r="C26" s="65">
        <v>1.3215955451310286</v>
      </c>
      <c r="D26" s="65">
        <v>1.0570167524269933</v>
      </c>
      <c r="E26" s="65">
        <v>1.1847211743984187</v>
      </c>
      <c r="F26" s="65">
        <v>1.6635385156987954</v>
      </c>
      <c r="G26" s="65">
        <v>0.81314678289452524</v>
      </c>
      <c r="H26" s="65">
        <v>2.6465843968563578</v>
      </c>
      <c r="I26" s="65">
        <v>0.95230939095408718</v>
      </c>
      <c r="J26" s="65">
        <v>0.79485220668100864</v>
      </c>
      <c r="K26" s="65">
        <v>1.2913002463309795</v>
      </c>
      <c r="L26" s="65">
        <v>1.2118991914930064</v>
      </c>
      <c r="M26" s="65">
        <v>0.97864370271451873</v>
      </c>
      <c r="N26" s="65">
        <v>1.4934710653884602</v>
      </c>
      <c r="O26" s="65">
        <v>1.0051391881056748</v>
      </c>
      <c r="P26" s="65">
        <v>1.0137392858241212</v>
      </c>
      <c r="Q26" s="65">
        <v>1.1060804677572507</v>
      </c>
      <c r="R26" s="65">
        <v>0.92921769166280321</v>
      </c>
      <c r="S26" s="65">
        <v>0.86379106821091278</v>
      </c>
      <c r="T26" s="65">
        <v>1.0797665301581598</v>
      </c>
      <c r="U26" s="65">
        <v>2.4191797692923855</v>
      </c>
      <c r="V26" s="65">
        <v>0.65233556278936555</v>
      </c>
      <c r="W26" s="65">
        <v>1.0657098173922888</v>
      </c>
      <c r="X26" s="65">
        <v>0.9735079478533113</v>
      </c>
      <c r="Y26" s="65">
        <v>0.98456183231523087</v>
      </c>
      <c r="Z26" s="65">
        <v>0.73957775168687989</v>
      </c>
      <c r="AA26" s="65">
        <v>0.42663744194666392</v>
      </c>
      <c r="AB26" s="65">
        <v>1.0542697327817596</v>
      </c>
      <c r="AC26" s="65">
        <v>0.9393372298302809</v>
      </c>
      <c r="AD26" s="65">
        <v>0.93274786310970759</v>
      </c>
      <c r="AE26" s="65">
        <v>0.51138203911641955</v>
      </c>
      <c r="AF26" s="744"/>
      <c r="AG26" s="65">
        <v>0.84997560490046631</v>
      </c>
      <c r="AH26" s="65">
        <v>1.2295811763842344</v>
      </c>
      <c r="AI26" s="65">
        <v>0.99708113078769245</v>
      </c>
      <c r="AJ26" s="65">
        <v>1.1022365054655923</v>
      </c>
      <c r="AK26" s="65">
        <v>1.5273131477221791</v>
      </c>
      <c r="AL26" s="65">
        <v>0.75333937037044696</v>
      </c>
      <c r="AM26" s="65">
        <v>2.4623194048101653</v>
      </c>
      <c r="AN26" s="65">
        <v>0.88600608977914497</v>
      </c>
      <c r="AO26" s="65">
        <v>0.73578812657332537</v>
      </c>
      <c r="AP26" s="65">
        <v>1.1322553901169208</v>
      </c>
      <c r="AQ26" s="65">
        <v>1.0782500110403948</v>
      </c>
      <c r="AR26" s="65">
        <v>0.93581469985985533</v>
      </c>
      <c r="AS26" s="65">
        <v>1.3894900873732103</v>
      </c>
      <c r="AT26" s="65">
        <v>0.93515768110306197</v>
      </c>
      <c r="AU26" s="65">
        <v>0.9431590082175676</v>
      </c>
      <c r="AV26" s="65">
        <v>1.0290710556123632</v>
      </c>
      <c r="AW26" s="65">
        <v>0.86452211997923711</v>
      </c>
      <c r="AX26" s="65">
        <v>0.80365073998162362</v>
      </c>
      <c r="AY26" s="65">
        <v>1.004589191650584</v>
      </c>
      <c r="AZ26" s="65">
        <v>2.1407816350727535</v>
      </c>
      <c r="BA26" s="65">
        <v>0.60691754875149495</v>
      </c>
      <c r="BB26" s="65">
        <v>0.99151115920530841</v>
      </c>
      <c r="BC26" s="65">
        <v>0.85537937624199201</v>
      </c>
      <c r="BD26" s="65">
        <v>0.91601299691211879</v>
      </c>
      <c r="BE26" s="65">
        <v>0.68808561386048117</v>
      </c>
      <c r="BF26" s="65">
        <v>0.39451033941367269</v>
      </c>
      <c r="BG26" s="65">
        <v>0.94295541984082432</v>
      </c>
      <c r="BH26" s="65">
        <v>0.88481835220729588</v>
      </c>
      <c r="BI26" s="65">
        <v>0.84124770080214262</v>
      </c>
      <c r="BJ26" s="65">
        <v>0.45915515936387519</v>
      </c>
      <c r="BK26" s="745"/>
      <c r="BL26" s="56">
        <v>1.5206487133727764</v>
      </c>
      <c r="BM26" s="56">
        <v>2.0319819249387665</v>
      </c>
      <c r="BN26" s="56">
        <v>1.8679042479370833</v>
      </c>
      <c r="BO26" s="56">
        <v>3.0877482285425293</v>
      </c>
      <c r="BP26" s="56">
        <v>3.5574895920037313</v>
      </c>
      <c r="BQ26" s="56">
        <v>1.3233421940273349</v>
      </c>
      <c r="BR26" s="56">
        <v>4.7555301225893274</v>
      </c>
      <c r="BS26" s="56">
        <v>1.6516103380697513</v>
      </c>
      <c r="BT26" s="56">
        <v>1.1175065478806676</v>
      </c>
      <c r="BU26" s="56">
        <v>2.0298171341144111</v>
      </c>
      <c r="BV26" s="56">
        <v>2.431581804287879</v>
      </c>
      <c r="BW26" s="56">
        <v>1.817045174089865</v>
      </c>
      <c r="BX26" s="56">
        <v>2.7553343901651717</v>
      </c>
      <c r="BY26" s="56">
        <v>1.6817750846267585</v>
      </c>
      <c r="BZ26" s="56">
        <v>1.6695412030596675</v>
      </c>
      <c r="CA26" s="56">
        <v>1.8665990693849153</v>
      </c>
      <c r="CB26" s="56">
        <v>1.4377288168879709</v>
      </c>
      <c r="CC26" s="56">
        <v>1.891084750195243</v>
      </c>
      <c r="CD26" s="56">
        <v>1.8633749506533701</v>
      </c>
      <c r="CE26" s="56">
        <v>4.0678755845220556</v>
      </c>
      <c r="CF26" s="56">
        <v>1.2543113059286082</v>
      </c>
      <c r="CG26" s="56">
        <v>1.95609070975335</v>
      </c>
      <c r="CH26" s="56">
        <v>1.5959539910937743</v>
      </c>
      <c r="CI26" s="56">
        <v>1.6380937960980546</v>
      </c>
      <c r="CJ26" s="56">
        <v>1.1762198838583975</v>
      </c>
      <c r="CK26" s="56">
        <v>0.82923563656952504</v>
      </c>
      <c r="CL26" s="56">
        <v>1.8942582013988163</v>
      </c>
      <c r="CM26" s="56">
        <v>1.8113049438143924</v>
      </c>
      <c r="CN26" s="56">
        <v>1.1714959326123506</v>
      </c>
      <c r="CO26" s="56">
        <v>0.74680548544835024</v>
      </c>
      <c r="CP26" s="749"/>
      <c r="CQ26" s="66">
        <v>1.9328356065871497</v>
      </c>
      <c r="CR26" s="66">
        <v>2.5446276197321653</v>
      </c>
      <c r="CS26" s="66">
        <v>2.3593857213285605</v>
      </c>
      <c r="CT26" s="66">
        <v>4.2934646886787329</v>
      </c>
      <c r="CU26" s="66">
        <v>3.9430132895774412</v>
      </c>
      <c r="CV26" s="66">
        <v>1.8274508178761244</v>
      </c>
      <c r="CW26" s="66">
        <v>5.9076288761397651</v>
      </c>
      <c r="CX26" s="66">
        <v>2.0939731373894812</v>
      </c>
      <c r="CY26" s="66">
        <v>1.7075914257160814</v>
      </c>
      <c r="CZ26" s="66">
        <v>2.6690447568185935</v>
      </c>
      <c r="DA26" s="66">
        <v>2.6663228260459118</v>
      </c>
      <c r="DB26" s="66">
        <v>2.2747766496287571</v>
      </c>
      <c r="DC26" s="66">
        <v>3.0675561653739485</v>
      </c>
      <c r="DD26" s="66">
        <v>2.1369219068998664</v>
      </c>
      <c r="DE26" s="66">
        <v>2.0876214385319121</v>
      </c>
      <c r="DF26" s="66">
        <v>2.3318351946677232</v>
      </c>
      <c r="DG26" s="66">
        <v>1.8535608973421847</v>
      </c>
      <c r="DH26" s="66">
        <v>2.4597838244229822</v>
      </c>
      <c r="DI26" s="66">
        <v>2.6224298307823952</v>
      </c>
      <c r="DJ26" s="66">
        <v>5.083721450250243</v>
      </c>
      <c r="DK26" s="66">
        <v>1.5819492190406912</v>
      </c>
      <c r="DL26" s="66">
        <v>2.4449123883216313</v>
      </c>
      <c r="DM26" s="66">
        <v>1.9855571251600881</v>
      </c>
      <c r="DN26" s="66">
        <v>2.0390034342101608</v>
      </c>
      <c r="DO26" s="66">
        <v>1.4386735076092734</v>
      </c>
      <c r="DP26" s="66">
        <v>1.1260356703789682</v>
      </c>
      <c r="DQ26" s="66">
        <v>2.3031459409378523</v>
      </c>
      <c r="DR26" s="66">
        <v>2.250245139514595</v>
      </c>
      <c r="DS26" s="66">
        <v>1.3820080642549604</v>
      </c>
      <c r="DT26" s="66">
        <v>0.99912604136683236</v>
      </c>
      <c r="DU26" s="750"/>
      <c r="DV26" s="56">
        <v>1.6461356878683737</v>
      </c>
      <c r="DW26" s="56">
        <v>2.1638083540962199</v>
      </c>
      <c r="DX26" s="56">
        <v>2.2753906870975351</v>
      </c>
      <c r="DY26" s="56">
        <v>3.7743767527721919</v>
      </c>
      <c r="DZ26" s="56">
        <v>3.0421649838825635</v>
      </c>
      <c r="EA26" s="56">
        <v>1.645862455677545</v>
      </c>
      <c r="EB26" s="56">
        <v>5.4307095439943369</v>
      </c>
      <c r="EC26" s="56">
        <v>1.9599978113246097</v>
      </c>
      <c r="ED26" s="56">
        <v>1.1209868369203635</v>
      </c>
      <c r="EE26" s="56">
        <v>2.6476379608852874</v>
      </c>
      <c r="EF26" s="56">
        <v>2.7531390687759822</v>
      </c>
      <c r="EG26" s="56">
        <v>2.0555306112638574</v>
      </c>
      <c r="EH26" s="56">
        <v>3.0882861482548964</v>
      </c>
      <c r="EI26" s="56">
        <v>1.9332210282327771</v>
      </c>
      <c r="EJ26" s="56">
        <v>1.8638227529990963</v>
      </c>
      <c r="EK26" s="56">
        <v>2.0926694634887331</v>
      </c>
      <c r="EL26" s="56">
        <v>1.5330481145163828</v>
      </c>
      <c r="EM26" s="56">
        <v>2.5430689065451162</v>
      </c>
      <c r="EN26" s="56">
        <v>2.4360858526373801</v>
      </c>
      <c r="EO26" s="56">
        <v>4.8201216675488157</v>
      </c>
      <c r="EP26" s="56">
        <v>1.4182254536213517</v>
      </c>
      <c r="EQ26" s="56">
        <v>2.1992649829422319</v>
      </c>
      <c r="ER26" s="56">
        <v>1.6924863303211979</v>
      </c>
      <c r="ES26" s="56">
        <v>1.7637598539648502</v>
      </c>
      <c r="ET26" s="56">
        <v>1.2930325381461323</v>
      </c>
      <c r="EU26" s="56">
        <v>0.8790940491946635</v>
      </c>
      <c r="EV26" s="56">
        <v>1.9774568239904244</v>
      </c>
      <c r="EW26" s="56">
        <v>1.937992663601968</v>
      </c>
      <c r="EX26" s="56">
        <v>1.1624573843125927</v>
      </c>
      <c r="EY26" s="56">
        <v>0.79593966247141446</v>
      </c>
      <c r="EZ26" s="725"/>
      <c r="FA26" s="56">
        <v>1.3147805162543005</v>
      </c>
      <c r="FB26" s="56">
        <v>1.7319337068353424</v>
      </c>
      <c r="FC26" s="56">
        <v>1.7641606807478438</v>
      </c>
      <c r="FD26" s="56">
        <v>2.6387284141362235</v>
      </c>
      <c r="FE26" s="56">
        <v>2.5246442035388847</v>
      </c>
      <c r="FF26" s="56">
        <v>1.1893600314765524</v>
      </c>
      <c r="FG26" s="56">
        <v>4.4255138102981526</v>
      </c>
      <c r="FH26" s="56">
        <v>1.3943490520155644</v>
      </c>
      <c r="FI26" s="56">
        <v>0.89900819486248529</v>
      </c>
      <c r="FJ26" s="56">
        <v>1.7743895280477466</v>
      </c>
      <c r="FK26" s="56">
        <v>1.6883245206853004</v>
      </c>
      <c r="FL26" s="56">
        <v>1.6603597294770109</v>
      </c>
      <c r="FM26" s="56">
        <v>2.4030086653797413</v>
      </c>
      <c r="FN26" s="56">
        <v>1.5099667422176721</v>
      </c>
      <c r="FO26" s="56">
        <v>1.5159600307931325</v>
      </c>
      <c r="FP26" s="56">
        <v>1.7019614058550996</v>
      </c>
      <c r="FQ26" s="56">
        <v>1.2973832355982629</v>
      </c>
      <c r="FR26" s="56">
        <v>1.6447936018917808</v>
      </c>
      <c r="FS26" s="56">
        <v>1.7767088889386358</v>
      </c>
      <c r="FT26" s="56">
        <v>3.8380412821402814</v>
      </c>
      <c r="FU26" s="56">
        <v>1.1123022522744461</v>
      </c>
      <c r="FV26" s="56">
        <v>1.7852137078014552</v>
      </c>
      <c r="FW26" s="56">
        <v>1.415924665449654</v>
      </c>
      <c r="FX26" s="56">
        <v>1.4655502246020029</v>
      </c>
      <c r="FY26" s="56">
        <v>1.090952500489839</v>
      </c>
      <c r="FZ26" s="56">
        <v>0.57405646026268653</v>
      </c>
      <c r="GA26" s="56">
        <v>1.4976771063562473</v>
      </c>
      <c r="GB26" s="56">
        <v>1.6194722339087542</v>
      </c>
      <c r="GC26" s="56">
        <v>0.95184526789133206</v>
      </c>
      <c r="GD26" s="56">
        <v>0.65758631913444932</v>
      </c>
      <c r="GE26" s="746"/>
      <c r="GF26" s="67">
        <v>1.6454982154401729</v>
      </c>
      <c r="GG26" s="67">
        <v>2.1653135136829915</v>
      </c>
      <c r="GH26" s="67">
        <v>2.1736624795943147</v>
      </c>
      <c r="GI26" s="67">
        <v>3.4036728887263461</v>
      </c>
      <c r="GJ26" s="67">
        <v>3.5303920546504681</v>
      </c>
      <c r="GK26" s="67">
        <v>1.4785791213556858</v>
      </c>
      <c r="GL26" s="67">
        <v>4.6136526510792679</v>
      </c>
      <c r="GM26" s="67">
        <v>1.2604656883357148</v>
      </c>
      <c r="GN26" s="67">
        <v>1.1526958875130306</v>
      </c>
      <c r="GO26" s="67">
        <v>2.268571103177381</v>
      </c>
      <c r="GP26" s="67">
        <v>2.8592152859937832</v>
      </c>
      <c r="GQ26" s="67">
        <v>2.0286800375420602</v>
      </c>
      <c r="GR26" s="67">
        <v>3.0412296111640047</v>
      </c>
      <c r="GS26" s="67">
        <v>2.3195982195058278</v>
      </c>
      <c r="GT26" s="67">
        <v>1.8503555719252875</v>
      </c>
      <c r="GU26" s="67">
        <v>2.0742305453777945</v>
      </c>
      <c r="GV26" s="67">
        <v>1.5495655739793772</v>
      </c>
      <c r="GW26" s="67">
        <v>2.7780260087075916</v>
      </c>
      <c r="GX26" s="67">
        <v>2.9316067648080351</v>
      </c>
      <c r="GY26" s="67">
        <v>4.6676714086634385</v>
      </c>
      <c r="GZ26" s="67">
        <v>1.4448438929216696</v>
      </c>
      <c r="HA26" s="67">
        <v>2.1769871287899591</v>
      </c>
      <c r="HB26" s="67">
        <v>1.7200504188788224</v>
      </c>
      <c r="HC26" s="67">
        <v>1.7803908264779715</v>
      </c>
      <c r="HD26" s="67">
        <v>1.4262040192009708</v>
      </c>
      <c r="HE26" s="67">
        <v>0.84564465466506455</v>
      </c>
      <c r="HF26" s="67">
        <v>2.1850396848948783</v>
      </c>
      <c r="HG26" s="67">
        <v>1.9625360504950717</v>
      </c>
      <c r="HH26" s="67">
        <v>1.3096701455702033</v>
      </c>
      <c r="HI26" s="67">
        <v>0.81780200411467163</v>
      </c>
      <c r="HJ26" s="747"/>
      <c r="HK26" s="67">
        <v>0.81559057515549449</v>
      </c>
      <c r="HL26" s="67">
        <v>0.96984463642204477</v>
      </c>
      <c r="HM26" s="67">
        <v>1.1510645088806226</v>
      </c>
      <c r="HN26" s="67">
        <v>3.6701903541882865</v>
      </c>
      <c r="HO26" s="67">
        <v>1.3812028386058806</v>
      </c>
      <c r="HP26" s="67">
        <v>1.0411925573991034</v>
      </c>
      <c r="HQ26" s="67">
        <v>4.210361120642057</v>
      </c>
      <c r="HR26" s="67">
        <v>1.2118444795297796</v>
      </c>
      <c r="HS26" s="67">
        <v>0.63878542528854343</v>
      </c>
      <c r="HT26" s="67">
        <v>1.0576914434412257</v>
      </c>
      <c r="HU26" s="67">
        <v>1.0787337599099529</v>
      </c>
      <c r="HV26" s="67">
        <v>1.3279855775706442</v>
      </c>
      <c r="HW26" s="67">
        <v>2.2101287000763117</v>
      </c>
      <c r="HX26" s="67">
        <v>0.88095138890360003</v>
      </c>
      <c r="HY26" s="67">
        <v>0.97454843916733103</v>
      </c>
      <c r="HZ26" s="67">
        <v>1.1941305829389455</v>
      </c>
      <c r="IA26" s="67">
        <v>0.76742362670572728</v>
      </c>
      <c r="IB26" s="67">
        <v>1.4950437719628045</v>
      </c>
      <c r="IC26" s="67">
        <v>1.2147316165418558</v>
      </c>
      <c r="ID26" s="67">
        <v>3.0704811097725964</v>
      </c>
      <c r="IE26" s="67">
        <v>0.66564907077400293</v>
      </c>
      <c r="IF26" s="67">
        <v>1.4734484509292289</v>
      </c>
      <c r="IG26" s="67">
        <v>1.0281020672931074</v>
      </c>
      <c r="IH26" s="67">
        <v>0.98964175911612839</v>
      </c>
      <c r="II26" s="67">
        <v>0.44717598851388868</v>
      </c>
      <c r="IJ26" s="67">
        <v>0.44310439443231348</v>
      </c>
      <c r="IK26" s="67">
        <v>0.77340532445432997</v>
      </c>
      <c r="IL26" s="67">
        <v>1.5256134125072167</v>
      </c>
      <c r="IM26" s="67">
        <v>0.50085640830216271</v>
      </c>
      <c r="IN26" s="67">
        <v>0.28762039825797903</v>
      </c>
      <c r="IO26" s="743"/>
      <c r="IP26" s="67">
        <v>0.43562364741470527</v>
      </c>
      <c r="IQ26" s="67">
        <v>0.5756133209772063</v>
      </c>
      <c r="IR26" s="67">
        <v>0.51817001560478715</v>
      </c>
      <c r="IS26" s="67">
        <v>0.88029332166492424</v>
      </c>
      <c r="IT26" s="67">
        <v>0.73615630169787361</v>
      </c>
      <c r="IU26" s="67">
        <v>0.4943059301044283</v>
      </c>
      <c r="IV26" s="67">
        <v>1.3941842913650129</v>
      </c>
      <c r="IW26" s="67">
        <v>0.50603074064514986</v>
      </c>
      <c r="IX26" s="67">
        <v>0.35173858111086476</v>
      </c>
      <c r="IY26" s="67">
        <v>0.57698977670086926</v>
      </c>
      <c r="IZ26" s="67">
        <v>0.55180791284458364</v>
      </c>
      <c r="JA26" s="67">
        <v>0.5317282603825163</v>
      </c>
      <c r="JB26" s="67">
        <v>0.78461366477127725</v>
      </c>
      <c r="JC26" s="67">
        <v>0.45729581322989232</v>
      </c>
      <c r="JD26" s="67">
        <v>0.49274512644683865</v>
      </c>
      <c r="JE26" s="67">
        <v>0.55008592438048454</v>
      </c>
      <c r="JF26" s="67">
        <v>0.41832485335281716</v>
      </c>
      <c r="JG26" s="67">
        <v>0.51396667510959371</v>
      </c>
      <c r="JH26" s="67">
        <v>0.56453430160032747</v>
      </c>
      <c r="JI26" s="67">
        <v>1.1574743859971446</v>
      </c>
      <c r="JJ26" s="67">
        <v>0.33614530009492705</v>
      </c>
      <c r="JK26" s="67">
        <v>0.57525807779628813</v>
      </c>
      <c r="JL26" s="67">
        <v>0.48632548208473991</v>
      </c>
      <c r="JM26" s="67">
        <v>0.49504061066634469</v>
      </c>
      <c r="JN26" s="67">
        <v>0.30835622622766024</v>
      </c>
      <c r="JO26" s="67">
        <v>0.28856117604790216</v>
      </c>
      <c r="JP26" s="67">
        <v>0.53547409616708497</v>
      </c>
      <c r="JQ26" s="67">
        <v>0.5501449349302836</v>
      </c>
      <c r="JR26" s="67">
        <v>0.34109711278058474</v>
      </c>
      <c r="JS26" s="67">
        <v>0.24346260884130974</v>
      </c>
      <c r="JT26" s="724"/>
      <c r="JU26" s="56">
        <v>2.0350742981066001</v>
      </c>
      <c r="JV26" s="56">
        <v>2.6959843143341242</v>
      </c>
      <c r="JW26" s="56">
        <v>2.2507258245785624</v>
      </c>
      <c r="JX26" s="56">
        <v>2.9703578081158089</v>
      </c>
      <c r="JY26" s="56">
        <v>3.1960077981816131</v>
      </c>
      <c r="JZ26" s="56">
        <v>1.7314773756029724</v>
      </c>
      <c r="KA26" s="56">
        <v>6.0949544283423158</v>
      </c>
      <c r="KB26" s="56">
        <v>2.1725911009687646</v>
      </c>
      <c r="KC26" s="56">
        <v>1.726649333518981</v>
      </c>
      <c r="KD26" s="56">
        <v>2.4098058807848419</v>
      </c>
      <c r="KE26" s="56">
        <v>2.0342856818803141</v>
      </c>
      <c r="KF26" s="56">
        <v>2.3753898756580076</v>
      </c>
      <c r="KG26" s="56">
        <v>3.4079573723144581</v>
      </c>
      <c r="KH26" s="56">
        <v>2.753805353648338</v>
      </c>
      <c r="KI26" s="56">
        <v>2.2126541412974254</v>
      </c>
      <c r="KJ26" s="56">
        <v>2.4594593753516927</v>
      </c>
      <c r="KK26" s="56">
        <v>1.9830257126364312</v>
      </c>
      <c r="KL26" s="56">
        <v>2.1451446822995468</v>
      </c>
      <c r="KM26" s="56">
        <v>2.2962847052267215</v>
      </c>
      <c r="KN26" s="56">
        <v>5.0170945135923475</v>
      </c>
      <c r="KO26" s="56">
        <v>1.5873364041971931</v>
      </c>
      <c r="KP26" s="56">
        <v>2.5705534714158009</v>
      </c>
      <c r="KQ26" s="56">
        <v>2.2218650476192883</v>
      </c>
      <c r="KR26" s="56">
        <v>2.2463870716907106</v>
      </c>
      <c r="KS26" s="56">
        <v>1.6813921066558717</v>
      </c>
      <c r="KT26" s="56">
        <v>1.1793860499244797</v>
      </c>
      <c r="KU26" s="56">
        <v>2.8122330723061859</v>
      </c>
      <c r="KV26" s="56">
        <v>2.4950893141714778</v>
      </c>
      <c r="KW26" s="56">
        <v>1.8278164149408154</v>
      </c>
      <c r="KX26" s="56">
        <v>0.99920580511200785</v>
      </c>
      <c r="KY26" s="725"/>
      <c r="KZ26" s="56">
        <v>1.985998477719821</v>
      </c>
      <c r="LA26" s="56">
        <v>2.6141848322369663</v>
      </c>
      <c r="LB26" s="56">
        <v>1.9503470986053335</v>
      </c>
      <c r="LC26" s="56">
        <v>2.4099185557882441</v>
      </c>
      <c r="LD26" s="56">
        <v>2.8491743550489925</v>
      </c>
      <c r="LE26" s="56">
        <v>1.7299170771635808</v>
      </c>
      <c r="LF26" s="56">
        <v>5.5850668320062038</v>
      </c>
      <c r="LG26" s="56">
        <v>2.4202596696607657</v>
      </c>
      <c r="LH26" s="56">
        <v>2.0044506886435483</v>
      </c>
      <c r="LI26" s="56">
        <v>2.3135100829390547</v>
      </c>
      <c r="LJ26" s="56">
        <v>1.7034694707154445</v>
      </c>
      <c r="LK26" s="56">
        <v>2.1757051832434264</v>
      </c>
      <c r="LL26" s="56">
        <v>3.2998537021383241</v>
      </c>
      <c r="LM26" s="56">
        <v>1.8251038089528611</v>
      </c>
      <c r="LN26" s="56">
        <v>2.043157579588387</v>
      </c>
      <c r="LO26" s="56">
        <v>2.2674756800986211</v>
      </c>
      <c r="LP26" s="56">
        <v>1.982820611794911</v>
      </c>
      <c r="LQ26" s="56">
        <v>1.8743129358069339</v>
      </c>
      <c r="LR26" s="56">
        <v>2.1006921743838318</v>
      </c>
      <c r="LS26" s="56">
        <v>4.4722392999544613</v>
      </c>
      <c r="LT26" s="56">
        <v>1.4321070680401073</v>
      </c>
      <c r="LU26" s="56">
        <v>2.3653108973730514</v>
      </c>
      <c r="LV26" s="56">
        <v>2.110910695290813</v>
      </c>
      <c r="LW26" s="56">
        <v>2.118885319388752</v>
      </c>
      <c r="LX26" s="56">
        <v>1.5715842764611498</v>
      </c>
      <c r="LY26" s="56">
        <v>1.054455303516215</v>
      </c>
      <c r="LZ26" s="56">
        <v>1.9657130061212729</v>
      </c>
      <c r="MA26" s="56">
        <v>2.3635504445889306</v>
      </c>
      <c r="MB26" s="56">
        <v>1.462738431009913</v>
      </c>
      <c r="MC26" s="56">
        <v>0.93698627554538982</v>
      </c>
      <c r="MD26" s="727"/>
      <c r="ME26" s="68">
        <v>1.9190175765365955</v>
      </c>
      <c r="MF26" s="68">
        <v>0.48414464331595897</v>
      </c>
      <c r="MG26" s="68">
        <v>0.76228232102004267</v>
      </c>
      <c r="MH26" s="68">
        <v>1.0433070177820474</v>
      </c>
      <c r="MI26" s="68">
        <v>2.5491440584462124</v>
      </c>
      <c r="MJ26" s="68">
        <v>0.73892747290631</v>
      </c>
      <c r="MK26" s="68">
        <v>1.7767356262922971</v>
      </c>
      <c r="ML26" s="68">
        <v>1.1457626251673971</v>
      </c>
      <c r="MM26" s="68">
        <v>0.59064934253515244</v>
      </c>
      <c r="MN26" s="68">
        <v>0.74490409270755498</v>
      </c>
      <c r="MO26" s="68">
        <v>1.0102111029753296</v>
      </c>
      <c r="MP26" s="68">
        <v>1.1193862591793973</v>
      </c>
      <c r="MQ26" s="68">
        <v>1.3631481455229182</v>
      </c>
      <c r="MR26" s="68">
        <v>1.7291601653659461</v>
      </c>
      <c r="MS26" s="729"/>
      <c r="MT26" s="69">
        <v>3.5184768925970755</v>
      </c>
      <c r="MU26" s="69">
        <v>1.2516469532445176</v>
      </c>
      <c r="MV26" s="69">
        <v>1.4166785765358261</v>
      </c>
      <c r="MW26" s="69">
        <v>1.9873605544379196</v>
      </c>
      <c r="MX26" s="69">
        <v>4.0673459772841314</v>
      </c>
      <c r="MY26" s="69">
        <v>1.6144396188210282</v>
      </c>
      <c r="MZ26" s="69">
        <v>2.814441645417987</v>
      </c>
      <c r="NA26" s="69">
        <v>2.71721357733984</v>
      </c>
      <c r="NB26" s="69">
        <v>1.9817564796555245</v>
      </c>
      <c r="NC26" s="69">
        <v>1.3797896925420023</v>
      </c>
      <c r="ND26" s="69">
        <v>2.0372638987448068</v>
      </c>
      <c r="NE26" s="69">
        <v>2.6401090891159331</v>
      </c>
      <c r="NF26" s="69">
        <v>1.8305824807072657</v>
      </c>
      <c r="NG26" s="69">
        <v>1.8104243717585542</v>
      </c>
      <c r="NH26" s="731"/>
      <c r="NI26" s="70">
        <v>5.235928367846796</v>
      </c>
      <c r="NJ26" s="70">
        <v>1.7681694979019276</v>
      </c>
      <c r="NK26" s="70">
        <v>2.0361095463588526</v>
      </c>
      <c r="NL26" s="70">
        <v>2.8999835570846875</v>
      </c>
      <c r="NM26" s="70">
        <v>6.0978719869038773</v>
      </c>
      <c r="NN26" s="70">
        <v>2.3196928907516732</v>
      </c>
      <c r="NO26" s="70">
        <v>3.3099035580148057</v>
      </c>
      <c r="NP26" s="70">
        <v>4.0230836759128978</v>
      </c>
      <c r="NQ26" s="70">
        <v>2.8806947527598945</v>
      </c>
      <c r="NR26" s="70">
        <v>2.2487150399869016</v>
      </c>
      <c r="NS26" s="70">
        <v>2.9842859176466834</v>
      </c>
      <c r="NT26" s="70">
        <v>3.909959260145762</v>
      </c>
      <c r="NU26" s="70">
        <v>2.6775351948211332</v>
      </c>
      <c r="NV26" s="70">
        <v>2.7454738471579194</v>
      </c>
      <c r="NW26" s="733"/>
      <c r="NX26" s="71">
        <v>5.2003472233363022</v>
      </c>
      <c r="NY26" s="71">
        <v>1.5130364175809348</v>
      </c>
      <c r="NZ26" s="71">
        <v>1.7756692135799366</v>
      </c>
      <c r="OA26" s="71">
        <v>2.775846209173964</v>
      </c>
      <c r="OB26" s="71">
        <v>7.175547817573352</v>
      </c>
      <c r="OC26" s="71">
        <v>1.9719327567166927</v>
      </c>
      <c r="OD26" s="71">
        <v>3.7589796469394541</v>
      </c>
      <c r="OE26" s="71">
        <v>3.3808731557943354</v>
      </c>
      <c r="OF26" s="71">
        <v>2.4379075385197631</v>
      </c>
      <c r="OG26" s="71">
        <v>2.0123924680708125</v>
      </c>
      <c r="OH26" s="71">
        <v>2.5217405435994809</v>
      </c>
      <c r="OI26" s="71">
        <v>3.8211847849342635</v>
      </c>
      <c r="OJ26" s="71">
        <v>2.2605846091557713</v>
      </c>
      <c r="OK26" s="71">
        <v>2.8065670042421837</v>
      </c>
      <c r="OL26" s="719"/>
      <c r="OM26" s="72">
        <v>2.5461010524246919</v>
      </c>
      <c r="ON26" s="72">
        <v>0.9488816955119117</v>
      </c>
      <c r="OO26" s="72">
        <v>1.1048540153414035</v>
      </c>
      <c r="OP26" s="72">
        <v>1.5637211109782196</v>
      </c>
      <c r="OQ26" s="72">
        <v>2.7460819589111374</v>
      </c>
      <c r="OR26" s="72">
        <v>1.1865238860557989</v>
      </c>
      <c r="OS26" s="72">
        <v>2.1769619153105118</v>
      </c>
      <c r="OT26" s="72">
        <v>1.883064656015057</v>
      </c>
      <c r="OU26" s="72">
        <v>1.4246370086001907</v>
      </c>
      <c r="OV26" s="72">
        <v>1.0608775723438399</v>
      </c>
      <c r="OW26" s="72">
        <v>1.44258712883949</v>
      </c>
      <c r="OX26" s="72">
        <v>1.8286374594515742</v>
      </c>
      <c r="OY26" s="72">
        <v>1.437072113237261</v>
      </c>
      <c r="OZ26" s="72">
        <v>1.7203784723108657</v>
      </c>
      <c r="PA26" s="736"/>
      <c r="PB26" s="73">
        <v>4.6001614075208739</v>
      </c>
      <c r="PC26" s="73">
        <v>1.4701673834905589</v>
      </c>
      <c r="PD26" s="73">
        <v>1.3813361384824727</v>
      </c>
      <c r="PE26" s="73">
        <v>2.8544938274767109</v>
      </c>
      <c r="PF26" s="73">
        <v>8.0607731444975936</v>
      </c>
      <c r="PG26" s="73">
        <v>1.9149424205394485</v>
      </c>
      <c r="PH26" s="73">
        <v>3.8119319023242166</v>
      </c>
      <c r="PI26" s="73">
        <v>3.2797879423496692</v>
      </c>
      <c r="PJ26" s="73">
        <v>2.366506773819625</v>
      </c>
      <c r="PK26" s="73">
        <v>1.6782731452162896</v>
      </c>
      <c r="PL26" s="73">
        <v>2.5315727989729209</v>
      </c>
      <c r="PM26" s="73">
        <v>4.5720854462224727</v>
      </c>
      <c r="PN26" s="73">
        <v>2.2375010483760951</v>
      </c>
      <c r="PO26" s="73">
        <v>2.508691062254143</v>
      </c>
      <c r="PP26" s="738"/>
      <c r="PQ26" s="70">
        <v>1.4489300523045734</v>
      </c>
      <c r="PR26" s="70">
        <v>0.50393817935815222</v>
      </c>
      <c r="PS26" s="70">
        <v>0.7094058909155323</v>
      </c>
      <c r="PT26" s="70">
        <v>0.89268435505454924</v>
      </c>
      <c r="PU26" s="70">
        <v>1.9897946791348462</v>
      </c>
      <c r="PV26" s="70">
        <v>0.68903933892904323</v>
      </c>
      <c r="PW26" s="70">
        <v>1.3363600532286342</v>
      </c>
      <c r="PX26" s="70">
        <v>1.2786358913263411</v>
      </c>
      <c r="PY26" s="70">
        <v>0.87905071241419463</v>
      </c>
      <c r="PZ26" s="70">
        <v>0.57760366485788028</v>
      </c>
      <c r="QA26" s="70">
        <v>0.92658801363537013</v>
      </c>
      <c r="QB26" s="70">
        <v>1.0966142128078233</v>
      </c>
      <c r="QC26" s="70">
        <v>0.82858990230460572</v>
      </c>
      <c r="QD26" s="70">
        <v>0.70868398207653083</v>
      </c>
      <c r="QE26" s="740"/>
      <c r="QF26" s="74">
        <v>5.1453329565126715</v>
      </c>
      <c r="QG26" s="74">
        <v>2.1223437549814363</v>
      </c>
      <c r="QH26" s="74">
        <v>1.6394615647542539</v>
      </c>
      <c r="QI26" s="74">
        <v>2.8695624333012808</v>
      </c>
      <c r="QJ26" s="74">
        <v>5.978840775535387</v>
      </c>
      <c r="QK26" s="74">
        <v>2.3075798409618611</v>
      </c>
      <c r="QL26" s="74">
        <v>4.1107608136205824</v>
      </c>
      <c r="QM26" s="74">
        <v>5.1582721898328359</v>
      </c>
      <c r="QN26" s="74">
        <v>3.6024785197463665</v>
      </c>
      <c r="QO26" s="74">
        <v>1.9648390924274413</v>
      </c>
      <c r="QP26" s="74">
        <v>3.7717511558316281</v>
      </c>
      <c r="QQ26" s="74">
        <v>3.8494966807930133</v>
      </c>
      <c r="QR26" s="74">
        <v>2.6473077768098596</v>
      </c>
      <c r="QS26" s="74">
        <v>2.6789188897035618</v>
      </c>
      <c r="QT26" s="742"/>
      <c r="QU26" s="69">
        <v>6.0927783595116907</v>
      </c>
      <c r="QV26" s="69">
        <v>1.9058846888073031</v>
      </c>
      <c r="QW26" s="69">
        <v>1.4185664722634397</v>
      </c>
      <c r="QX26" s="69">
        <v>3.284173313598223</v>
      </c>
      <c r="QY26" s="69">
        <v>7.17541598032322</v>
      </c>
      <c r="QZ26" s="69">
        <v>2.5671495497907468</v>
      </c>
      <c r="RA26" s="69">
        <v>3.9170302548594114</v>
      </c>
      <c r="RB26" s="69">
        <v>4.6523249389843357</v>
      </c>
      <c r="RC26" s="69">
        <v>3.2439157934331231</v>
      </c>
      <c r="RD26" s="69">
        <v>2.1625545030148503</v>
      </c>
      <c r="RE26" s="69">
        <v>3.3986729588569897</v>
      </c>
      <c r="RF26" s="69">
        <v>4.5231987857794085</v>
      </c>
      <c r="RG26" s="69">
        <v>3.0427355452131351</v>
      </c>
      <c r="RH26" s="69">
        <v>2.9957247559718017</v>
      </c>
      <c r="RI26" s="723"/>
      <c r="RJ26" s="75">
        <v>5.5412383243476127</v>
      </c>
      <c r="RK26" s="75">
        <v>1.4076783798812715</v>
      </c>
      <c r="RL26" s="75">
        <v>1.6298976327262455</v>
      </c>
      <c r="RM26" s="75">
        <v>3.1616229561339528</v>
      </c>
      <c r="RN26" s="75">
        <v>6.3651152137089442</v>
      </c>
      <c r="RO26" s="75">
        <v>2.1975479605971895</v>
      </c>
      <c r="RP26" s="75">
        <v>3.2153704846960682</v>
      </c>
      <c r="RQ26" s="75">
        <v>4.1715526498574604</v>
      </c>
      <c r="RR26" s="75">
        <v>3.3087492704701833</v>
      </c>
      <c r="RS26" s="75">
        <v>1.639388283619156</v>
      </c>
      <c r="RT26" s="75">
        <v>3.1057530735369543</v>
      </c>
      <c r="RU26" s="75">
        <v>4.680436699868169</v>
      </c>
      <c r="RV26" s="75">
        <v>2.8308190000830633</v>
      </c>
      <c r="RW26" s="75">
        <v>2.4098596851825125</v>
      </c>
      <c r="RX26" s="719"/>
      <c r="RY26" s="76">
        <v>3.6489023622575183</v>
      </c>
      <c r="RZ26" s="76">
        <v>3.7406356845275806</v>
      </c>
      <c r="SA26" s="76">
        <v>3.7758840323796972</v>
      </c>
      <c r="SB26" s="76">
        <v>3.2488176283876653</v>
      </c>
      <c r="SC26" s="76">
        <v>3.9692791325462071</v>
      </c>
      <c r="SD26" s="76">
        <v>4.2122027644788185</v>
      </c>
      <c r="SE26" s="721"/>
      <c r="SF26" s="76">
        <v>4.7094155312215236</v>
      </c>
      <c r="SG26" s="76">
        <v>4.8818741770892418</v>
      </c>
      <c r="SH26" s="76">
        <v>4.9481410710512259</v>
      </c>
      <c r="SI26" s="76">
        <v>3.9572562315462041</v>
      </c>
      <c r="SJ26" s="76">
        <v>5.3117238593642631</v>
      </c>
      <c r="SK26" s="76">
        <v>5.7684202873975732</v>
      </c>
      <c r="SL26" s="721"/>
      <c r="SM26" s="76">
        <v>4.4181913393777403</v>
      </c>
      <c r="SN26" s="76">
        <v>4.5598891039555616</v>
      </c>
      <c r="SO26" s="76">
        <v>4.6143361900536997</v>
      </c>
      <c r="SP26" s="76">
        <v>3.8001922194486522</v>
      </c>
      <c r="SQ26" s="76">
        <v>4.9130679125702121</v>
      </c>
      <c r="SR26" s="76">
        <v>5.2883049012256391</v>
      </c>
      <c r="SS26" s="721"/>
      <c r="ST26" s="76">
        <v>3.3866233942855919</v>
      </c>
      <c r="SU26" s="76">
        <v>3.4497991200829983</v>
      </c>
      <c r="SV26" s="76">
        <v>3.4740742679094461</v>
      </c>
      <c r="SW26" s="76">
        <v>3.1110894572471119</v>
      </c>
      <c r="SX26" s="76">
        <v>3.607263337228356</v>
      </c>
      <c r="SY26" s="76">
        <v>3.7745621593020147</v>
      </c>
      <c r="SZ26" s="721"/>
      <c r="TA26" s="76">
        <v>4.1764751238491309</v>
      </c>
      <c r="TB26" s="76">
        <v>4.2997736640812425</v>
      </c>
      <c r="TC26" s="76">
        <v>4.3471508845744111</v>
      </c>
      <c r="TD26" s="76">
        <v>3.6387221848453675</v>
      </c>
      <c r="TE26" s="76">
        <v>4.6070927786265319</v>
      </c>
      <c r="TF26" s="76">
        <v>4.93360585439844</v>
      </c>
      <c r="TG26" s="721"/>
      <c r="TH26" s="76">
        <v>3.085098024258349</v>
      </c>
      <c r="TI26" s="76">
        <v>3.1253219058159241</v>
      </c>
      <c r="TJ26" s="76">
        <v>3.1407778528373305</v>
      </c>
      <c r="TK26" s="76">
        <v>2.909666016020414</v>
      </c>
      <c r="TL26" s="76">
        <v>3.225579116003308</v>
      </c>
      <c r="TM26" s="76">
        <v>3.3320980031054952</v>
      </c>
      <c r="TN26" s="721"/>
      <c r="TO26" s="76">
        <v>4.0939253978622139</v>
      </c>
      <c r="TP26" s="76">
        <v>4.2109403260297036</v>
      </c>
      <c r="TQ26" s="76">
        <v>4.2559030810010698</v>
      </c>
      <c r="TR26" s="76">
        <v>3.5835777375336728</v>
      </c>
      <c r="TS26" s="76">
        <v>4.5025976647566397</v>
      </c>
      <c r="TT26" s="76">
        <v>4.8124707908720907</v>
      </c>
      <c r="TU26" s="721"/>
      <c r="TV26" s="76">
        <v>9.0226864897140739</v>
      </c>
      <c r="TW26" s="76">
        <v>9.5198425351087472</v>
      </c>
      <c r="TX26" s="76">
        <v>9.710873763360409</v>
      </c>
      <c r="TY26" s="76">
        <v>6.8543954130217655</v>
      </c>
      <c r="TZ26" s="76">
        <v>10.758993910087801</v>
      </c>
      <c r="UA26" s="76">
        <v>12.075537879017427</v>
      </c>
      <c r="UB26" s="721"/>
      <c r="UC26" s="76">
        <v>4.7784868299505483</v>
      </c>
      <c r="UD26" s="76">
        <v>4.9476099683176233</v>
      </c>
      <c r="UE26" s="76">
        <v>5.0125952001121785</v>
      </c>
      <c r="UF26" s="76">
        <v>4.0408749771319572</v>
      </c>
      <c r="UG26" s="76">
        <v>4.8218523019449746</v>
      </c>
      <c r="UH26" s="76">
        <v>5.8170094682851383</v>
      </c>
      <c r="UI26" s="721"/>
      <c r="UJ26" s="76">
        <v>1.89860269762019</v>
      </c>
      <c r="UK26" s="76">
        <v>1.9502213355472697</v>
      </c>
      <c r="UL26" s="76">
        <v>1.8827028429104424</v>
      </c>
      <c r="UM26" s="76">
        <v>1.6977700197155245</v>
      </c>
      <c r="UN26" s="76">
        <v>1.8746961801020428</v>
      </c>
      <c r="UO26" s="76">
        <v>1.7812859545815307</v>
      </c>
      <c r="UP26" s="721"/>
      <c r="UQ26" s="76">
        <v>2.08608329409972</v>
      </c>
      <c r="UR26" s="76">
        <v>1.6710415895839992</v>
      </c>
      <c r="US26" s="76">
        <v>2.0658315661756714</v>
      </c>
      <c r="UT26" s="76">
        <v>2.1096636778000093</v>
      </c>
      <c r="UU26" s="76">
        <v>1.7879163013078183</v>
      </c>
      <c r="UV26" s="76">
        <v>2.1887069710452076</v>
      </c>
      <c r="UW26" s="76">
        <v>1.8767776392024123</v>
      </c>
      <c r="UX26" s="76">
        <v>1.6683771433407715</v>
      </c>
      <c r="UY26" s="76">
        <v>1.6836773768242512</v>
      </c>
      <c r="UZ26" s="76">
        <v>1.6747926302432086</v>
      </c>
      <c r="VA26" s="76">
        <v>1.6946941221531397</v>
      </c>
      <c r="VB26" s="76">
        <v>1.7845188920845017</v>
      </c>
      <c r="VC26" s="76">
        <v>1.8903679062691556</v>
      </c>
      <c r="VD26" s="76">
        <v>1.7006283910886977</v>
      </c>
      <c r="VE26" s="76">
        <v>1.9285523090276586</v>
      </c>
      <c r="VF26" s="718"/>
      <c r="VG26" s="76">
        <v>3.1931816399305428</v>
      </c>
      <c r="VH26" s="76">
        <v>2.5232768530658096</v>
      </c>
      <c r="VI26" s="76">
        <v>3.1576977802563229</v>
      </c>
      <c r="VJ26" s="76">
        <v>3.2304106484762971</v>
      </c>
      <c r="VK26" s="76">
        <v>2.7103785483201315</v>
      </c>
      <c r="VL26" s="76">
        <v>3.3559893274173556</v>
      </c>
      <c r="VM26" s="76">
        <v>2.8549467531584822</v>
      </c>
      <c r="VN26" s="76">
        <v>2.5190797472882616</v>
      </c>
      <c r="VO26" s="76">
        <v>2.5435104739163954</v>
      </c>
      <c r="VP26" s="76">
        <v>2.5293210478203796</v>
      </c>
      <c r="VQ26" s="76">
        <v>2.5611142264136038</v>
      </c>
      <c r="VR26" s="76">
        <v>2.704931521639879</v>
      </c>
      <c r="VS26" s="76">
        <v>2.8747969376698435</v>
      </c>
      <c r="VT26" s="76">
        <v>2.5705533412948678</v>
      </c>
      <c r="VU26" s="76">
        <v>2.9361349412695303</v>
      </c>
      <c r="VV26" s="718"/>
      <c r="VW26" s="76">
        <v>3.2851295176434618</v>
      </c>
      <c r="VX26" s="76">
        <v>2.5694040125617414</v>
      </c>
      <c r="VY26" s="76">
        <v>3.2451850923059542</v>
      </c>
      <c r="VZ26" s="76">
        <v>3.3243004049466287</v>
      </c>
      <c r="WA26" s="76">
        <v>2.7681819820037652</v>
      </c>
      <c r="WB26" s="76">
        <v>3.4570122891729462</v>
      </c>
      <c r="WC26" s="76">
        <v>2.9234676208435109</v>
      </c>
      <c r="WD26" s="76">
        <v>2.5649950886014943</v>
      </c>
      <c r="WE26" s="76">
        <v>2.5909042317397466</v>
      </c>
      <c r="WF26" s="76">
        <v>2.5758541813866405</v>
      </c>
      <c r="WG26" s="76">
        <v>2.6095826105043183</v>
      </c>
      <c r="WH26" s="76">
        <v>2.7623890138307692</v>
      </c>
      <c r="WI26" s="76">
        <v>2.9431589592873322</v>
      </c>
      <c r="WJ26" s="76">
        <v>2.6195661278981941</v>
      </c>
      <c r="WK26" s="76">
        <v>3.0084784961710724</v>
      </c>
      <c r="WL26" s="718"/>
      <c r="WM26" s="76">
        <v>1.9919962121844541</v>
      </c>
      <c r="WN26" s="76">
        <v>1.5839478666290805</v>
      </c>
      <c r="WO26" s="76">
        <v>1.9711380134678682</v>
      </c>
      <c r="WP26" s="76">
        <v>2.0148975275116285</v>
      </c>
      <c r="WQ26" s="76">
        <v>1.6983307047532226</v>
      </c>
      <c r="WR26" s="76">
        <v>2.0919302890634586</v>
      </c>
      <c r="WS26" s="76">
        <v>1.786081163495117</v>
      </c>
      <c r="WT26" s="76">
        <v>1.5813633898169102</v>
      </c>
      <c r="WU26" s="76">
        <v>1.5963160495228874</v>
      </c>
      <c r="WV26" s="76">
        <v>1.5876322348335266</v>
      </c>
      <c r="WW26" s="76">
        <v>1.6070868355374881</v>
      </c>
      <c r="WX26" s="76">
        <v>1.6950029513693878</v>
      </c>
      <c r="WY26" s="76">
        <v>1.7987356446634837</v>
      </c>
      <c r="WZ26" s="76">
        <v>1.612873939301511</v>
      </c>
      <c r="XA26" s="76">
        <v>1.8361769544541784</v>
      </c>
      <c r="XB26" s="718"/>
      <c r="XC26" s="76">
        <v>2.9237858329417103</v>
      </c>
      <c r="XD26" s="76">
        <v>2.3008394792718101</v>
      </c>
      <c r="XE26" s="76">
        <v>2.890056641806515</v>
      </c>
      <c r="XF26" s="76">
        <v>2.9581873835645029</v>
      </c>
      <c r="XG26" s="76">
        <v>2.474421894982231</v>
      </c>
      <c r="XH26" s="76">
        <v>3.0744386885964299</v>
      </c>
      <c r="XI26" s="76">
        <v>2.6091550045155545</v>
      </c>
      <c r="XJ26" s="76">
        <v>2.2969636936942353</v>
      </c>
      <c r="XK26" s="76">
        <v>2.319612497717364</v>
      </c>
      <c r="XL26" s="76">
        <v>2.3064573118153024</v>
      </c>
      <c r="XM26" s="76">
        <v>2.3359356375169664</v>
      </c>
      <c r="XN26" s="76">
        <v>2.4693662835555976</v>
      </c>
      <c r="XO26" s="76">
        <v>2.6270673427777145</v>
      </c>
      <c r="XP26" s="76">
        <v>2.3446766279789353</v>
      </c>
      <c r="XQ26" s="76">
        <v>2.6840286542817866</v>
      </c>
      <c r="XR26" s="718"/>
      <c r="XS26" s="76">
        <v>0.83049098120305054</v>
      </c>
      <c r="XT26" s="76">
        <v>0.64840067502722576</v>
      </c>
      <c r="XU26" s="76">
        <v>0.82024350206647512</v>
      </c>
      <c r="XV26" s="76">
        <v>0.84043129623849677</v>
      </c>
      <c r="XW26" s="76">
        <v>0.69892558560751994</v>
      </c>
      <c r="XX26" s="76">
        <v>0.87413408229473466</v>
      </c>
      <c r="XY26" s="76">
        <v>0.7384670524963648</v>
      </c>
      <c r="XZ26" s="76">
        <v>0.64728213332127205</v>
      </c>
      <c r="YA26" s="76">
        <v>0.65386571351391976</v>
      </c>
      <c r="YB26" s="76">
        <v>0.65004137439343768</v>
      </c>
      <c r="YC26" s="76">
        <v>0.65861233152332066</v>
      </c>
      <c r="YD26" s="76">
        <v>0.69745288973389719</v>
      </c>
      <c r="YE26" s="76">
        <v>0.74341334948503768</v>
      </c>
      <c r="YF26" s="76">
        <v>0.6611480394526954</v>
      </c>
      <c r="YG26" s="76">
        <v>0.76002257899080128</v>
      </c>
      <c r="YH26" s="718"/>
      <c r="YI26" s="76">
        <v>2.8652278578506247</v>
      </c>
      <c r="YJ26" s="76">
        <v>2.2029932477553951</v>
      </c>
      <c r="YK26" s="76">
        <v>2.8254646768113258</v>
      </c>
      <c r="YL26" s="76">
        <v>2.9006376245533474</v>
      </c>
      <c r="YM26" s="76">
        <v>2.3853690789467183</v>
      </c>
      <c r="YN26" s="76">
        <v>3.0214230322318874</v>
      </c>
      <c r="YO26" s="76">
        <v>2.5301925142050532</v>
      </c>
      <c r="YP26" s="76">
        <v>2.1990176086711513</v>
      </c>
      <c r="YQ26" s="76">
        <v>2.2227247850305654</v>
      </c>
      <c r="YR26" s="76">
        <v>2.2089510909884393</v>
      </c>
      <c r="YS26" s="76">
        <v>2.2398287025412573</v>
      </c>
      <c r="YT26" s="76">
        <v>2.3800457768847396</v>
      </c>
      <c r="YU26" s="76">
        <v>2.5463209383612884</v>
      </c>
      <c r="YV26" s="76">
        <v>2.2489265076313938</v>
      </c>
      <c r="YW26" s="76">
        <v>2.6064637401540849</v>
      </c>
      <c r="YX26" s="718"/>
      <c r="YY26" s="76">
        <v>3.1034775634848892</v>
      </c>
      <c r="YZ26" s="76">
        <v>2.4638878714825339</v>
      </c>
      <c r="ZA26" s="76">
        <v>3.0704805764977414</v>
      </c>
      <c r="ZB26" s="76">
        <v>3.1392838040965065</v>
      </c>
      <c r="ZC26" s="76">
        <v>2.6430085323673711</v>
      </c>
      <c r="ZD26" s="76">
        <v>3.2598106815625343</v>
      </c>
      <c r="ZE26" s="76">
        <v>2.7806753481808841</v>
      </c>
      <c r="ZF26" s="76">
        <v>2.4598480866614567</v>
      </c>
      <c r="ZG26" s="76">
        <v>2.4832567151850178</v>
      </c>
      <c r="ZH26" s="76">
        <v>2.4696617738585394</v>
      </c>
      <c r="ZI26" s="76">
        <v>2.5001199390915652</v>
      </c>
      <c r="ZJ26" s="76">
        <v>2.6377964607333073</v>
      </c>
      <c r="ZK26" s="76">
        <v>2.800284393126597</v>
      </c>
      <c r="ZL26" s="76">
        <v>2.5091757671027586</v>
      </c>
      <c r="ZM26" s="76">
        <v>2.8589393682373685</v>
      </c>
      <c r="ZN26" s="718"/>
      <c r="ZO26" s="76">
        <v>3.5117595110491102</v>
      </c>
      <c r="ZP26" s="76">
        <v>2.7409642328447434</v>
      </c>
      <c r="ZQ26" s="76">
        <v>3.4683213852693955</v>
      </c>
      <c r="ZR26" s="76">
        <v>3.5538193647976062</v>
      </c>
      <c r="ZS26" s="76">
        <v>2.9548049575272346</v>
      </c>
      <c r="ZT26" s="76">
        <v>3.6964414801698888</v>
      </c>
      <c r="ZU26" s="76">
        <v>3.1222100356864697</v>
      </c>
      <c r="ZV26" s="76">
        <v>2.7362316289186035</v>
      </c>
      <c r="ZW26" s="76">
        <v>2.7640944797183504</v>
      </c>
      <c r="ZX26" s="76">
        <v>2.747909156309623</v>
      </c>
      <c r="ZY26" s="76">
        <v>2.7841832673575153</v>
      </c>
      <c r="ZZ26" s="76">
        <v>2.9485717668735854</v>
      </c>
      <c r="AAA26" s="76">
        <v>3.1431030404553297</v>
      </c>
      <c r="AAB26" s="76">
        <v>2.7949140224843196</v>
      </c>
      <c r="AAC26" s="76">
        <v>3.2134042208577185</v>
      </c>
      <c r="AAD26" s="718"/>
      <c r="AAE26" s="76">
        <v>1.4923552271684131</v>
      </c>
      <c r="AAF26" s="76">
        <v>1.4611003271869394</v>
      </c>
      <c r="AAG26" s="76">
        <v>1.5518087821387543</v>
      </c>
      <c r="AAH26" s="76">
        <v>1.5200658279483652</v>
      </c>
      <c r="AAI26" s="76">
        <v>1.5428014326312505</v>
      </c>
      <c r="AAJ26" s="76">
        <v>1.5121813532580857</v>
      </c>
      <c r="AAK26" s="76">
        <v>1.4871066819301444</v>
      </c>
      <c r="AAL26" s="76">
        <v>1.4564048677819184</v>
      </c>
      <c r="AAM26" s="76">
        <v>1.4624224202337908</v>
      </c>
      <c r="AAN26" s="76">
        <v>1.4623068765494842</v>
      </c>
      <c r="AAO26" s="76">
        <v>1.3443368281215</v>
      </c>
      <c r="AAP26" s="76">
        <v>1.5340765249497947</v>
      </c>
      <c r="AAQ26" s="76">
        <v>1.5188498698844297</v>
      </c>
      <c r="AAR26" s="76">
        <v>1.3697745406507973</v>
      </c>
      <c r="AAS26" s="76">
        <v>1.6131055788082758</v>
      </c>
      <c r="AAT26" s="718"/>
    </row>
    <row r="27" spans="1:722" ht="14.5" customHeight="1" x14ac:dyDescent="0.2">
      <c r="A27" s="23">
        <v>2044</v>
      </c>
      <c r="B27" s="65">
        <v>0.84642598514660972</v>
      </c>
      <c r="C27" s="65">
        <v>1.1126096890432684</v>
      </c>
      <c r="D27" s="65">
        <v>0.9083977625974653</v>
      </c>
      <c r="E27" s="65">
        <v>1.0217280188352764</v>
      </c>
      <c r="F27" s="65">
        <v>1.3797119009443477</v>
      </c>
      <c r="G27" s="65">
        <v>0.71609596848345547</v>
      </c>
      <c r="H27" s="65">
        <v>2.1725758925840326</v>
      </c>
      <c r="I27" s="65">
        <v>0.82465351085878436</v>
      </c>
      <c r="J27" s="65">
        <v>0.69827181134959115</v>
      </c>
      <c r="K27" s="65">
        <v>1.0885310468642813</v>
      </c>
      <c r="L27" s="65">
        <v>1.0286207034421722</v>
      </c>
      <c r="M27" s="65">
        <v>0.84994959649354873</v>
      </c>
      <c r="N27" s="65">
        <v>1.2572765434286175</v>
      </c>
      <c r="O27" s="65">
        <v>0.86851980936806528</v>
      </c>
      <c r="P27" s="65">
        <v>0.87171938566666418</v>
      </c>
      <c r="Q27" s="65">
        <v>0.94593713687953518</v>
      </c>
      <c r="R27" s="65">
        <v>0.78127814126645279</v>
      </c>
      <c r="S27" s="65">
        <v>0.75907797644625041</v>
      </c>
      <c r="T27" s="65">
        <v>0.92295920683962496</v>
      </c>
      <c r="U27" s="65">
        <v>1.9872176550221576</v>
      </c>
      <c r="V27" s="65">
        <v>0.58954618646987211</v>
      </c>
      <c r="W27" s="65">
        <v>0.9189565805818577</v>
      </c>
      <c r="X27" s="65">
        <v>0.84240037075757301</v>
      </c>
      <c r="Y27" s="65">
        <v>0.84730490033151795</v>
      </c>
      <c r="Z27" s="65">
        <v>0.65746707818706429</v>
      </c>
      <c r="AA27" s="65">
        <v>0.40705448631907054</v>
      </c>
      <c r="AB27" s="65">
        <v>0.90002059646681032</v>
      </c>
      <c r="AC27" s="65">
        <v>0.81558598406040994</v>
      </c>
      <c r="AD27" s="65">
        <v>0.80582628223854091</v>
      </c>
      <c r="AE27" s="65">
        <v>0.48879144822902265</v>
      </c>
      <c r="AF27" s="744"/>
      <c r="AG27" s="65">
        <v>0.74007497149925283</v>
      </c>
      <c r="AH27" s="65">
        <v>1.031823262267918</v>
      </c>
      <c r="AI27" s="65">
        <v>0.85247150834310415</v>
      </c>
      <c r="AJ27" s="65">
        <v>0.94754049684008546</v>
      </c>
      <c r="AK27" s="65">
        <v>1.2650429081461863</v>
      </c>
      <c r="AL27" s="65">
        <v>0.66169301467866348</v>
      </c>
      <c r="AM27" s="65">
        <v>2.0148254748152854</v>
      </c>
      <c r="AN27" s="65">
        <v>0.76477554006085247</v>
      </c>
      <c r="AO27" s="65">
        <v>0.64477012215896767</v>
      </c>
      <c r="AP27" s="65">
        <v>0.95946572858883461</v>
      </c>
      <c r="AQ27" s="65">
        <v>0.91805547659737807</v>
      </c>
      <c r="AR27" s="65">
        <v>0.80702021634750132</v>
      </c>
      <c r="AS27" s="65">
        <v>1.1659858775173737</v>
      </c>
      <c r="AT27" s="65">
        <v>0.80545671305188193</v>
      </c>
      <c r="AU27" s="65">
        <v>0.80842396858345489</v>
      </c>
      <c r="AV27" s="65">
        <v>0.87725277973690063</v>
      </c>
      <c r="AW27" s="65">
        <v>0.72454964970992308</v>
      </c>
      <c r="AX27" s="65">
        <v>0.70396143561000446</v>
      </c>
      <c r="AY27" s="65">
        <v>0.85594327383611035</v>
      </c>
      <c r="AZ27" s="65">
        <v>1.7654191102144667</v>
      </c>
      <c r="BA27" s="65">
        <v>0.54673932410568571</v>
      </c>
      <c r="BB27" s="65">
        <v>0.85223127768543883</v>
      </c>
      <c r="BC27" s="65">
        <v>0.74385621645879463</v>
      </c>
      <c r="BD27" s="65">
        <v>0.78578221545728466</v>
      </c>
      <c r="BE27" s="65">
        <v>0.60972848981036598</v>
      </c>
      <c r="BF27" s="65">
        <v>0.37551979860156459</v>
      </c>
      <c r="BG27" s="65">
        <v>0.80693755086491503</v>
      </c>
      <c r="BH27" s="65">
        <v>0.76444068326237302</v>
      </c>
      <c r="BI27" s="65">
        <v>0.72764785093065054</v>
      </c>
      <c r="BJ27" s="65">
        <v>0.439678249955686</v>
      </c>
      <c r="BK27" s="745"/>
      <c r="BL27" s="56">
        <v>1.3282861472505405</v>
      </c>
      <c r="BM27" s="56">
        <v>1.7301361025169493</v>
      </c>
      <c r="BN27" s="56">
        <v>1.5946162549719352</v>
      </c>
      <c r="BO27" s="56">
        <v>2.5275249445624137</v>
      </c>
      <c r="BP27" s="56">
        <v>2.9374168691244327</v>
      </c>
      <c r="BQ27" s="56">
        <v>1.1683158101552595</v>
      </c>
      <c r="BR27" s="56">
        <v>3.8579307898916495</v>
      </c>
      <c r="BS27" s="56">
        <v>1.4185230787034961</v>
      </c>
      <c r="BT27" s="56">
        <v>1.0002680540860811</v>
      </c>
      <c r="BU27" s="56">
        <v>1.7277003537944871</v>
      </c>
      <c r="BV27" s="56">
        <v>2.0475828021794626</v>
      </c>
      <c r="BW27" s="56">
        <v>1.5556810591173562</v>
      </c>
      <c r="BX27" s="56">
        <v>2.2887026911447448</v>
      </c>
      <c r="BY27" s="56">
        <v>1.4538439171406508</v>
      </c>
      <c r="BZ27" s="56">
        <v>1.4385800872968519</v>
      </c>
      <c r="CA27" s="56">
        <v>1.5937762045757868</v>
      </c>
      <c r="CB27" s="56">
        <v>1.2198366464195747</v>
      </c>
      <c r="CC27" s="56">
        <v>1.6077500014155701</v>
      </c>
      <c r="CD27" s="56">
        <v>1.585097027824653</v>
      </c>
      <c r="CE27" s="56">
        <v>3.3325096856432479</v>
      </c>
      <c r="CF27" s="56">
        <v>1.113919967288076</v>
      </c>
      <c r="CG27" s="56">
        <v>1.6650209893485579</v>
      </c>
      <c r="CH27" s="56">
        <v>1.3832313003795149</v>
      </c>
      <c r="CI27" s="56">
        <v>1.4113904351583617</v>
      </c>
      <c r="CJ27" s="56">
        <v>1.0540569928515269</v>
      </c>
      <c r="CK27" s="56">
        <v>0.7585040098152156</v>
      </c>
      <c r="CL27" s="56">
        <v>1.6176267476309192</v>
      </c>
      <c r="CM27" s="56">
        <v>1.5422030765157457</v>
      </c>
      <c r="CN27" s="56">
        <v>1.0454910041959442</v>
      </c>
      <c r="CO27" s="56">
        <v>0.72154545873912368</v>
      </c>
      <c r="CP27" s="749"/>
      <c r="CQ27" s="66">
        <v>1.6908380095305429</v>
      </c>
      <c r="CR27" s="66">
        <v>2.1710229366060538</v>
      </c>
      <c r="CS27" s="66">
        <v>2.0175949338401491</v>
      </c>
      <c r="CT27" s="66">
        <v>3.5012388345028409</v>
      </c>
      <c r="CU27" s="66">
        <v>3.2756264832419899</v>
      </c>
      <c r="CV27" s="66">
        <v>1.6026065862764276</v>
      </c>
      <c r="CW27" s="66">
        <v>4.7983625017635836</v>
      </c>
      <c r="CX27" s="66">
        <v>1.8012632741871069</v>
      </c>
      <c r="CY27" s="66">
        <v>1.5011945521273375</v>
      </c>
      <c r="CZ27" s="66">
        <v>2.2691682670466031</v>
      </c>
      <c r="DA27" s="66">
        <v>2.2678867858477982</v>
      </c>
      <c r="DB27" s="66">
        <v>1.9525284327852956</v>
      </c>
      <c r="DC27" s="66">
        <v>2.5692114323252251</v>
      </c>
      <c r="DD27" s="66">
        <v>1.8498793264212334</v>
      </c>
      <c r="DE27" s="66">
        <v>1.8036228498912186</v>
      </c>
      <c r="DF27" s="66">
        <v>1.9959809681053615</v>
      </c>
      <c r="DG27" s="66">
        <v>1.5728570511890787</v>
      </c>
      <c r="DH27" s="66">
        <v>2.0900942085150103</v>
      </c>
      <c r="DI27" s="66">
        <v>2.2177953957077565</v>
      </c>
      <c r="DJ27" s="66">
        <v>4.169813966027955</v>
      </c>
      <c r="DK27" s="66">
        <v>1.4086739843866689</v>
      </c>
      <c r="DL27" s="66">
        <v>2.0863921987826024</v>
      </c>
      <c r="DM27" s="66">
        <v>1.7266942434102361</v>
      </c>
      <c r="DN27" s="66">
        <v>1.7621362540681456</v>
      </c>
      <c r="DO27" s="66">
        <v>1.2975043709641272</v>
      </c>
      <c r="DP27" s="66">
        <v>1.0468495151116328</v>
      </c>
      <c r="DQ27" s="66">
        <v>1.9752132269421214</v>
      </c>
      <c r="DR27" s="66">
        <v>1.9217611808821666</v>
      </c>
      <c r="DS27" s="66">
        <v>1.2460251199359735</v>
      </c>
      <c r="DT27" s="66">
        <v>0.95230292310802789</v>
      </c>
      <c r="DU27" s="750"/>
      <c r="DV27" s="56">
        <v>1.4455431572201558</v>
      </c>
      <c r="DW27" s="56">
        <v>1.8513770332835451</v>
      </c>
      <c r="DX27" s="56">
        <v>1.9339066269462482</v>
      </c>
      <c r="DY27" s="56">
        <v>3.0793012063299332</v>
      </c>
      <c r="DZ27" s="56">
        <v>2.5434193302261265</v>
      </c>
      <c r="EA27" s="56">
        <v>1.4412319091791637</v>
      </c>
      <c r="EB27" s="56">
        <v>4.4061216584541381</v>
      </c>
      <c r="EC27" s="56">
        <v>1.6786040034388385</v>
      </c>
      <c r="ED27" s="56">
        <v>1.0198487956927111</v>
      </c>
      <c r="EE27" s="56">
        <v>2.2355988587555289</v>
      </c>
      <c r="EF27" s="56">
        <v>2.3199346273349399</v>
      </c>
      <c r="EG27" s="56">
        <v>1.7616738272951793</v>
      </c>
      <c r="EH27" s="56">
        <v>2.5682305706529984</v>
      </c>
      <c r="EI27" s="56">
        <v>1.670764410528121</v>
      </c>
      <c r="EJ27" s="56">
        <v>1.6094002399832106</v>
      </c>
      <c r="EK27" s="56">
        <v>1.7896882426466352</v>
      </c>
      <c r="EL27" s="56">
        <v>1.3071179453114679</v>
      </c>
      <c r="EM27" s="56">
        <v>2.1363884583767825</v>
      </c>
      <c r="EN27" s="56">
        <v>2.0541065013764603</v>
      </c>
      <c r="EO27" s="56">
        <v>3.9440366611168507</v>
      </c>
      <c r="EP27" s="56">
        <v>1.2613626386830519</v>
      </c>
      <c r="EQ27" s="56">
        <v>1.8747240859499659</v>
      </c>
      <c r="ER27" s="56">
        <v>1.4772554747305224</v>
      </c>
      <c r="ES27" s="56">
        <v>1.5274752596352748</v>
      </c>
      <c r="ET27" s="56">
        <v>1.1643266661582095</v>
      </c>
      <c r="EU27" s="56">
        <v>0.83290170982999023</v>
      </c>
      <c r="EV27" s="56">
        <v>1.6999597806249085</v>
      </c>
      <c r="EW27" s="56">
        <v>1.6590100757744572</v>
      </c>
      <c r="EX27" s="56">
        <v>1.0547677231468382</v>
      </c>
      <c r="EY27" s="56">
        <v>0.784452684061966</v>
      </c>
      <c r="EZ27" s="725"/>
      <c r="FA27" s="56">
        <v>1.1495851248698483</v>
      </c>
      <c r="FB27" s="56">
        <v>1.4770593784455845</v>
      </c>
      <c r="FC27" s="56">
        <v>1.4976857974354898</v>
      </c>
      <c r="FD27" s="56">
        <v>2.1625707486211567</v>
      </c>
      <c r="FE27" s="56">
        <v>2.1024003689539281</v>
      </c>
      <c r="FF27" s="56">
        <v>1.0470316349737963</v>
      </c>
      <c r="FG27" s="56">
        <v>3.5835836450314824</v>
      </c>
      <c r="FH27" s="56">
        <v>1.2010438530653309</v>
      </c>
      <c r="FI27" s="56">
        <v>0.81270579736605697</v>
      </c>
      <c r="FJ27" s="56">
        <v>1.5102645817982343</v>
      </c>
      <c r="FK27" s="56">
        <v>1.4425179573201772</v>
      </c>
      <c r="FL27" s="56">
        <v>1.4165867610010972</v>
      </c>
      <c r="FM27" s="56">
        <v>1.9962592868072584</v>
      </c>
      <c r="FN27" s="56">
        <v>1.302415558041095</v>
      </c>
      <c r="FO27" s="56">
        <v>1.3022956146468556</v>
      </c>
      <c r="FP27" s="56">
        <v>1.4487844334238633</v>
      </c>
      <c r="FQ27" s="56">
        <v>1.0984687614255897</v>
      </c>
      <c r="FR27" s="56">
        <v>1.3988979867130711</v>
      </c>
      <c r="FS27" s="56">
        <v>1.502422924900144</v>
      </c>
      <c r="FT27" s="56">
        <v>3.1358009326445453</v>
      </c>
      <c r="FU27" s="56">
        <v>0.98621574960322889</v>
      </c>
      <c r="FV27" s="56">
        <v>1.5146891750249551</v>
      </c>
      <c r="FW27" s="56">
        <v>1.225588243273829</v>
      </c>
      <c r="FX27" s="56">
        <v>1.2603830894621355</v>
      </c>
      <c r="FY27" s="56">
        <v>0.97120918043959914</v>
      </c>
      <c r="FZ27" s="56">
        <v>0.55819834525393097</v>
      </c>
      <c r="GA27" s="56">
        <v>1.2881839325115043</v>
      </c>
      <c r="GB27" s="56">
        <v>1.376495756363219</v>
      </c>
      <c r="GC27" s="56">
        <v>0.85640412033472491</v>
      </c>
      <c r="GD27" s="56">
        <v>0.63719258021290115</v>
      </c>
      <c r="GE27" s="746"/>
      <c r="GF27" s="67">
        <v>1.4415358057483862</v>
      </c>
      <c r="GG27" s="67">
        <v>1.8493537305054297</v>
      </c>
      <c r="GH27" s="67">
        <v>1.8500822929059662</v>
      </c>
      <c r="GI27" s="67">
        <v>2.7880793162105642</v>
      </c>
      <c r="GJ27" s="67">
        <v>2.9285309815083789</v>
      </c>
      <c r="GK27" s="67">
        <v>1.3053103014619931</v>
      </c>
      <c r="GL27" s="67">
        <v>3.7599685734428596</v>
      </c>
      <c r="GM27" s="67">
        <v>1.1239678278844889</v>
      </c>
      <c r="GN27" s="67">
        <v>1.0416121505217606</v>
      </c>
      <c r="GO27" s="67">
        <v>1.9308291407897644</v>
      </c>
      <c r="GP27" s="67">
        <v>2.4008421190637623</v>
      </c>
      <c r="GQ27" s="67">
        <v>1.7369195777811344</v>
      </c>
      <c r="GR27" s="67">
        <v>2.5277301657778071</v>
      </c>
      <c r="GS27" s="67">
        <v>1.9733331371972045</v>
      </c>
      <c r="GT27" s="67">
        <v>1.5953701104319635</v>
      </c>
      <c r="GU27" s="67">
        <v>1.771713681498106</v>
      </c>
      <c r="GV27" s="67">
        <v>1.3178702770451092</v>
      </c>
      <c r="GW27" s="67">
        <v>2.3163753997093033</v>
      </c>
      <c r="GX27" s="67">
        <v>2.4424439267510123</v>
      </c>
      <c r="GY27" s="67">
        <v>3.820171979174853</v>
      </c>
      <c r="GZ27" s="67">
        <v>1.2787881614584602</v>
      </c>
      <c r="HA27" s="67">
        <v>1.8535405840872647</v>
      </c>
      <c r="HB27" s="67">
        <v>1.4955300391246342</v>
      </c>
      <c r="HC27" s="67">
        <v>1.5373807184741564</v>
      </c>
      <c r="HD27" s="67">
        <v>1.2665806697268027</v>
      </c>
      <c r="HE27" s="67">
        <v>0.8028717443141935</v>
      </c>
      <c r="HF27" s="67">
        <v>1.8618830355074094</v>
      </c>
      <c r="HG27" s="67">
        <v>1.6748943924882647</v>
      </c>
      <c r="HH27" s="67">
        <v>1.168677920630828</v>
      </c>
      <c r="HI27" s="67">
        <v>0.79341095696636177</v>
      </c>
      <c r="HJ27" s="747"/>
      <c r="HK27" s="67">
        <v>0.66799130411644614</v>
      </c>
      <c r="HL27" s="67">
        <v>0.78579157570102487</v>
      </c>
      <c r="HM27" s="67">
        <v>0.93308521517302767</v>
      </c>
      <c r="HN27" s="67">
        <v>2.9695151375740094</v>
      </c>
      <c r="HO27" s="67">
        <v>1.1099329632564789</v>
      </c>
      <c r="HP27" s="67">
        <v>0.8464215507452032</v>
      </c>
      <c r="HQ27" s="67">
        <v>3.3682928606384577</v>
      </c>
      <c r="HR27" s="67">
        <v>0.9833176414464273</v>
      </c>
      <c r="HS27" s="67">
        <v>0.5259434085072906</v>
      </c>
      <c r="HT27" s="67">
        <v>0.8564403781108858</v>
      </c>
      <c r="HU27" s="67">
        <v>0.87495116503697545</v>
      </c>
      <c r="HV27" s="67">
        <v>1.0766267711414277</v>
      </c>
      <c r="HW27" s="67">
        <v>1.7797456317949032</v>
      </c>
      <c r="HX27" s="67">
        <v>0.71860180088904813</v>
      </c>
      <c r="HY27" s="67">
        <v>0.79142151988519449</v>
      </c>
      <c r="HZ27" s="67">
        <v>0.96663432708517805</v>
      </c>
      <c r="IA27" s="67">
        <v>0.6187581172002018</v>
      </c>
      <c r="IB27" s="67">
        <v>1.2104255846196161</v>
      </c>
      <c r="IC27" s="67">
        <v>0.98316465249238216</v>
      </c>
      <c r="ID27" s="67">
        <v>2.4578313046466547</v>
      </c>
      <c r="IE27" s="67">
        <v>0.54889987727340983</v>
      </c>
      <c r="IF27" s="67">
        <v>1.1914837046131603</v>
      </c>
      <c r="IG27" s="67">
        <v>0.83565344375064643</v>
      </c>
      <c r="IH27" s="67">
        <v>0.80332415152392078</v>
      </c>
      <c r="II27" s="67">
        <v>0.37453026314502158</v>
      </c>
      <c r="IJ27" s="67">
        <v>0.36898100597189215</v>
      </c>
      <c r="IK27" s="67">
        <v>0.63008194570084675</v>
      </c>
      <c r="IL27" s="67">
        <v>1.2353597094163684</v>
      </c>
      <c r="IM27" s="67">
        <v>0.41576056171470038</v>
      </c>
      <c r="IN27" s="67">
        <v>0.25166507508698632</v>
      </c>
      <c r="IO27" s="743"/>
      <c r="IP27" s="67">
        <v>0.37994233514708431</v>
      </c>
      <c r="IQ27" s="67">
        <v>0.48993347528070458</v>
      </c>
      <c r="IR27" s="67">
        <v>0.44286854692484012</v>
      </c>
      <c r="IS27" s="67">
        <v>0.72012415245286177</v>
      </c>
      <c r="IT27" s="67">
        <v>0.61594863426209812</v>
      </c>
      <c r="IU27" s="67">
        <v>0.42531003993555727</v>
      </c>
      <c r="IV27" s="67">
        <v>1.1296951999505329</v>
      </c>
      <c r="IW27" s="67">
        <v>0.43172840234893184</v>
      </c>
      <c r="IX27" s="67">
        <v>0.31102543638328861</v>
      </c>
      <c r="IY27" s="67">
        <v>0.49082251386677439</v>
      </c>
      <c r="IZ27" s="67">
        <v>0.47101443137145715</v>
      </c>
      <c r="JA27" s="67">
        <v>0.45388815634285762</v>
      </c>
      <c r="JB27" s="67">
        <v>0.65137323361599064</v>
      </c>
      <c r="JC27" s="67">
        <v>0.39650926591629487</v>
      </c>
      <c r="JD27" s="67">
        <v>0.42302359025514469</v>
      </c>
      <c r="JE27" s="67">
        <v>0.46816984551276997</v>
      </c>
      <c r="JF27" s="67">
        <v>0.35418116281238626</v>
      </c>
      <c r="JG27" s="67">
        <v>0.4382414159861181</v>
      </c>
      <c r="JH27" s="67">
        <v>0.47783526726122727</v>
      </c>
      <c r="JI27" s="67">
        <v>0.94789072130740071</v>
      </c>
      <c r="JJ27" s="67">
        <v>0.30021908928078717</v>
      </c>
      <c r="JK27" s="67">
        <v>0.48809821628242245</v>
      </c>
      <c r="JL27" s="67">
        <v>0.41871083864702752</v>
      </c>
      <c r="JM27" s="67">
        <v>0.42421394754534852</v>
      </c>
      <c r="JN27" s="67">
        <v>0.27867929327800245</v>
      </c>
      <c r="JO27" s="67">
        <v>0.26265369124254656</v>
      </c>
      <c r="JP27" s="67">
        <v>0.45716763982777592</v>
      </c>
      <c r="JQ27" s="67">
        <v>0.46581715990595673</v>
      </c>
      <c r="JR27" s="67">
        <v>0.30334146535146334</v>
      </c>
      <c r="JS27" s="67">
        <v>0.22842090214452615</v>
      </c>
      <c r="JT27" s="724"/>
      <c r="JU27" s="56">
        <v>1.777227781553322</v>
      </c>
      <c r="JV27" s="56">
        <v>2.2964061763751094</v>
      </c>
      <c r="JW27" s="56">
        <v>1.9368432042320669</v>
      </c>
      <c r="JX27" s="56">
        <v>2.4814941512473663</v>
      </c>
      <c r="JY27" s="56">
        <v>2.6862523319569025</v>
      </c>
      <c r="JZ27" s="56">
        <v>1.5318387348449654</v>
      </c>
      <c r="KA27" s="56">
        <v>4.9507621615457786</v>
      </c>
      <c r="KB27" s="56">
        <v>1.8682575853649364</v>
      </c>
      <c r="KC27" s="56">
        <v>1.521256235102856</v>
      </c>
      <c r="KD27" s="56">
        <v>2.0678701274391869</v>
      </c>
      <c r="KE27" s="56">
        <v>1.7707815025945766</v>
      </c>
      <c r="KF27" s="56">
        <v>2.0371436638509888</v>
      </c>
      <c r="KG27" s="56">
        <v>2.8424247368355902</v>
      </c>
      <c r="KH27" s="56">
        <v>2.3438174325152552</v>
      </c>
      <c r="KI27" s="56">
        <v>1.9076724483749552</v>
      </c>
      <c r="KJ27" s="56">
        <v>2.1020011895932811</v>
      </c>
      <c r="KK27" s="56">
        <v>1.6789173865856872</v>
      </c>
      <c r="KL27" s="56">
        <v>1.8496160639890014</v>
      </c>
      <c r="KM27" s="56">
        <v>1.9648970758756859</v>
      </c>
      <c r="KN27" s="56">
        <v>4.1224307983795772</v>
      </c>
      <c r="KO27" s="56">
        <v>1.4182576073811437</v>
      </c>
      <c r="KP27" s="56">
        <v>2.1906709675301945</v>
      </c>
      <c r="KQ27" s="56">
        <v>1.9187635957203781</v>
      </c>
      <c r="KR27" s="56">
        <v>1.9313820832214612</v>
      </c>
      <c r="KS27" s="56">
        <v>1.4953986019938794</v>
      </c>
      <c r="KT27" s="56">
        <v>1.0929390922245452</v>
      </c>
      <c r="KU27" s="56">
        <v>2.3849673876714483</v>
      </c>
      <c r="KV27" s="56">
        <v>2.1193798341391403</v>
      </c>
      <c r="KW27" s="56">
        <v>1.6057672399368594</v>
      </c>
      <c r="KX27" s="56">
        <v>0.95318249290153723</v>
      </c>
      <c r="KY27" s="725"/>
      <c r="KZ27" s="56">
        <v>1.7202254128535821</v>
      </c>
      <c r="LA27" s="56">
        <v>2.2146349758677237</v>
      </c>
      <c r="LB27" s="56">
        <v>1.6817723976228649</v>
      </c>
      <c r="LC27" s="56">
        <v>2.0270551876359457</v>
      </c>
      <c r="LD27" s="56">
        <v>2.3942527672196365</v>
      </c>
      <c r="LE27" s="56">
        <v>1.5125668972306268</v>
      </c>
      <c r="LF27" s="56">
        <v>4.5321938146006415</v>
      </c>
      <c r="LG27" s="56">
        <v>2.0459473153296841</v>
      </c>
      <c r="LH27" s="56">
        <v>1.7240038427341084</v>
      </c>
      <c r="LI27" s="56">
        <v>1.9743590446335184</v>
      </c>
      <c r="LJ27" s="56">
        <v>1.4906676902045874</v>
      </c>
      <c r="LK27" s="56">
        <v>1.8612833530299508</v>
      </c>
      <c r="LL27" s="56">
        <v>2.7395748018905803</v>
      </c>
      <c r="LM27" s="56">
        <v>1.5899407467185691</v>
      </c>
      <c r="LN27" s="56">
        <v>1.7560814302364025</v>
      </c>
      <c r="LO27" s="56">
        <v>1.9326539042277155</v>
      </c>
      <c r="LP27" s="56">
        <v>1.6667228713144113</v>
      </c>
      <c r="LQ27" s="56">
        <v>1.6185717637758339</v>
      </c>
      <c r="LR27" s="56">
        <v>1.7935218293157928</v>
      </c>
      <c r="LS27" s="56">
        <v>3.6742065728514937</v>
      </c>
      <c r="LT27" s="56">
        <v>1.2772369748361929</v>
      </c>
      <c r="LU27" s="56">
        <v>2.0103674608303859</v>
      </c>
      <c r="LV27" s="56">
        <v>1.8129107196499905</v>
      </c>
      <c r="LW27" s="56">
        <v>1.8134458757474414</v>
      </c>
      <c r="LX27" s="56">
        <v>1.3902693151119636</v>
      </c>
      <c r="LY27" s="56">
        <v>0.93962983059729477</v>
      </c>
      <c r="LZ27" s="56">
        <v>1.6950166584031496</v>
      </c>
      <c r="MA27" s="56">
        <v>1.9983446839971313</v>
      </c>
      <c r="MB27" s="56">
        <v>1.2982871954178565</v>
      </c>
      <c r="MC27" s="56">
        <v>0.87819186418196693</v>
      </c>
      <c r="MD27" s="727"/>
      <c r="ME27" s="68">
        <v>1.5925493076589674</v>
      </c>
      <c r="MF27" s="68">
        <v>0.45145365185563002</v>
      </c>
      <c r="MG27" s="68">
        <v>0.66605820949163719</v>
      </c>
      <c r="MH27" s="68">
        <v>0.89720522330934094</v>
      </c>
      <c r="MI27" s="68">
        <v>2.0773206724172035</v>
      </c>
      <c r="MJ27" s="68">
        <v>0.64983007559617212</v>
      </c>
      <c r="MK27" s="68">
        <v>1.4686392002680524</v>
      </c>
      <c r="ML27" s="68">
        <v>0.97342824596984667</v>
      </c>
      <c r="MM27" s="68">
        <v>0.53570037384705771</v>
      </c>
      <c r="MN27" s="68">
        <v>0.65651862735851907</v>
      </c>
      <c r="MO27" s="68">
        <v>0.86568183068573823</v>
      </c>
      <c r="MP27" s="68">
        <v>0.95594766023249123</v>
      </c>
      <c r="MQ27" s="68">
        <v>1.1479557529595172</v>
      </c>
      <c r="MR27" s="68">
        <v>1.4312973861165437</v>
      </c>
      <c r="MS27" s="729"/>
      <c r="MT27" s="69">
        <v>2.8868963451156451</v>
      </c>
      <c r="MU27" s="69">
        <v>1.1219996029900527</v>
      </c>
      <c r="MV27" s="69">
        <v>1.2364426688909511</v>
      </c>
      <c r="MW27" s="69">
        <v>1.6862324287881114</v>
      </c>
      <c r="MX27" s="69">
        <v>3.3423590044501195</v>
      </c>
      <c r="MY27" s="69">
        <v>1.3908518212673764</v>
      </c>
      <c r="MZ27" s="69">
        <v>2.3446203720816134</v>
      </c>
      <c r="NA27" s="69">
        <v>2.2523971837019987</v>
      </c>
      <c r="NB27" s="69">
        <v>1.6911930646886142</v>
      </c>
      <c r="NC27" s="69">
        <v>1.2148404167013074</v>
      </c>
      <c r="ND27" s="69">
        <v>1.7177922008546593</v>
      </c>
      <c r="NE27" s="69">
        <v>2.1881537157396833</v>
      </c>
      <c r="NF27" s="69">
        <v>1.5523692752662608</v>
      </c>
      <c r="NG27" s="69">
        <v>1.5473998971421974</v>
      </c>
      <c r="NH27" s="731"/>
      <c r="NI27" s="70">
        <v>4.2685645550188855</v>
      </c>
      <c r="NJ27" s="70">
        <v>1.5691479117113667</v>
      </c>
      <c r="NK27" s="70">
        <v>1.7601940637287781</v>
      </c>
      <c r="NL27" s="70">
        <v>2.438592771388989</v>
      </c>
      <c r="NM27" s="70">
        <v>4.9879423130365268</v>
      </c>
      <c r="NN27" s="70">
        <v>1.9771020228627476</v>
      </c>
      <c r="NO27" s="70">
        <v>2.7705064494133911</v>
      </c>
      <c r="NP27" s="70">
        <v>3.3113072923768936</v>
      </c>
      <c r="NQ27" s="70">
        <v>2.4354733391468497</v>
      </c>
      <c r="NR27" s="70">
        <v>1.9370117714594677</v>
      </c>
      <c r="NS27" s="70">
        <v>2.4948942827298644</v>
      </c>
      <c r="NT27" s="70">
        <v>3.2178670543463697</v>
      </c>
      <c r="NU27" s="70">
        <v>2.2512769811556521</v>
      </c>
      <c r="NV27" s="70">
        <v>2.3211161391658712</v>
      </c>
      <c r="NW27" s="733"/>
      <c r="NX27" s="71">
        <v>4.2203397983622262</v>
      </c>
      <c r="NY27" s="71">
        <v>1.3480396207269107</v>
      </c>
      <c r="NZ27" s="71">
        <v>1.5372798905496616</v>
      </c>
      <c r="OA27" s="71">
        <v>2.3222972065121885</v>
      </c>
      <c r="OB27" s="71">
        <v>5.8279353630132276</v>
      </c>
      <c r="OC27" s="71">
        <v>1.6877147949797702</v>
      </c>
      <c r="OD27" s="71">
        <v>3.1099589570038844</v>
      </c>
      <c r="OE27" s="71">
        <v>2.7902397409114439</v>
      </c>
      <c r="OF27" s="71">
        <v>2.0685482526089389</v>
      </c>
      <c r="OG27" s="71">
        <v>1.7321491848867772</v>
      </c>
      <c r="OH27" s="71">
        <v>2.1149136961486419</v>
      </c>
      <c r="OI27" s="71">
        <v>3.1307741216271081</v>
      </c>
      <c r="OJ27" s="71">
        <v>1.9069452151874946</v>
      </c>
      <c r="OK27" s="71">
        <v>2.3529439381467254</v>
      </c>
      <c r="OL27" s="719"/>
      <c r="OM27" s="72">
        <v>2.1101163113469958</v>
      </c>
      <c r="ON27" s="72">
        <v>0.86580735517615826</v>
      </c>
      <c r="OO27" s="72">
        <v>0.9752015509099724</v>
      </c>
      <c r="OP27" s="72">
        <v>1.3382209157670411</v>
      </c>
      <c r="OQ27" s="72">
        <v>2.2786580412102317</v>
      </c>
      <c r="OR27" s="72">
        <v>1.0426430747861937</v>
      </c>
      <c r="OS27" s="72">
        <v>1.8249491514278684</v>
      </c>
      <c r="OT27" s="72">
        <v>1.5835337733089356</v>
      </c>
      <c r="OU27" s="72">
        <v>1.2376640684625497</v>
      </c>
      <c r="OV27" s="72">
        <v>0.94738391622648543</v>
      </c>
      <c r="OW27" s="72">
        <v>1.2368923132188239</v>
      </c>
      <c r="OX27" s="72">
        <v>1.5374038781712676</v>
      </c>
      <c r="OY27" s="72">
        <v>1.2287202563791153</v>
      </c>
      <c r="OZ27" s="72">
        <v>1.461777184710449</v>
      </c>
      <c r="PA27" s="736"/>
      <c r="PB27" s="73">
        <v>3.747719798388609</v>
      </c>
      <c r="PC27" s="73">
        <v>1.3103008241485772</v>
      </c>
      <c r="PD27" s="73">
        <v>1.2220476745816451</v>
      </c>
      <c r="PE27" s="73">
        <v>2.3800237239674118</v>
      </c>
      <c r="PF27" s="73">
        <v>6.5280100159104997</v>
      </c>
      <c r="PG27" s="73">
        <v>1.6395442304048078</v>
      </c>
      <c r="PH27" s="73">
        <v>3.1486484403163408</v>
      </c>
      <c r="PI27" s="73">
        <v>2.7074710195484903</v>
      </c>
      <c r="PJ27" s="73">
        <v>2.0086095488401035</v>
      </c>
      <c r="PK27" s="73">
        <v>1.4650179320526346</v>
      </c>
      <c r="PL27" s="73">
        <v>2.1190181341163816</v>
      </c>
      <c r="PM27" s="73">
        <v>3.7154297080553818</v>
      </c>
      <c r="PN27" s="73">
        <v>1.8855162678813944</v>
      </c>
      <c r="PO27" s="73">
        <v>2.1137200927328266</v>
      </c>
      <c r="PP27" s="738"/>
      <c r="PQ27" s="70">
        <v>1.1706204200408514</v>
      </c>
      <c r="PR27" s="70">
        <v>0.43586011124858054</v>
      </c>
      <c r="PS27" s="70">
        <v>0.59373711960009412</v>
      </c>
      <c r="PT27" s="70">
        <v>0.7354326689186087</v>
      </c>
      <c r="PU27" s="70">
        <v>1.6121015243696009</v>
      </c>
      <c r="PV27" s="70">
        <v>0.57227191468504879</v>
      </c>
      <c r="PW27" s="70">
        <v>1.0913739097719763</v>
      </c>
      <c r="PX27" s="70">
        <v>1.0363237845808331</v>
      </c>
      <c r="PY27" s="70">
        <v>0.72729804305154921</v>
      </c>
      <c r="PZ27" s="70">
        <v>0.49118238936428582</v>
      </c>
      <c r="QA27" s="70">
        <v>0.75986251620865541</v>
      </c>
      <c r="QB27" s="70">
        <v>0.8928100136021182</v>
      </c>
      <c r="QC27" s="70">
        <v>0.68332675242098873</v>
      </c>
      <c r="QD27" s="70">
        <v>0.59327531995463689</v>
      </c>
      <c r="QE27" s="740"/>
      <c r="QF27" s="74">
        <v>4.2038721090922797</v>
      </c>
      <c r="QG27" s="74">
        <v>1.855131518627219</v>
      </c>
      <c r="QH27" s="74">
        <v>1.4514947045605835</v>
      </c>
      <c r="QI27" s="74">
        <v>2.4204486612234946</v>
      </c>
      <c r="QJ27" s="74">
        <v>4.8981546267281324</v>
      </c>
      <c r="QK27" s="74">
        <v>1.9741074383431019</v>
      </c>
      <c r="QL27" s="74">
        <v>3.4102851260203204</v>
      </c>
      <c r="QM27" s="74">
        <v>4.2055156990296867</v>
      </c>
      <c r="QN27" s="74">
        <v>3.0060616822520743</v>
      </c>
      <c r="QO27" s="74">
        <v>1.7186431373074957</v>
      </c>
      <c r="QP27" s="74">
        <v>3.1163698197783334</v>
      </c>
      <c r="QQ27" s="74">
        <v>3.1756921593382446</v>
      </c>
      <c r="QR27" s="74">
        <v>2.2323846043362954</v>
      </c>
      <c r="QS27" s="74">
        <v>2.2732886096211109</v>
      </c>
      <c r="QT27" s="742"/>
      <c r="QU27" s="69">
        <v>4.9226157248873932</v>
      </c>
      <c r="QV27" s="69">
        <v>1.664192735743165</v>
      </c>
      <c r="QW27" s="69">
        <v>1.2594666036321578</v>
      </c>
      <c r="QX27" s="69">
        <v>2.7252318466004612</v>
      </c>
      <c r="QY27" s="69">
        <v>5.8322384209428524</v>
      </c>
      <c r="QZ27" s="69">
        <v>2.1521130060293707</v>
      </c>
      <c r="RA27" s="69">
        <v>3.2397625229523497</v>
      </c>
      <c r="RB27" s="69">
        <v>3.7907204481255268</v>
      </c>
      <c r="RC27" s="69">
        <v>2.7045340069805746</v>
      </c>
      <c r="RD27" s="69">
        <v>1.855592450149774</v>
      </c>
      <c r="RE27" s="69">
        <v>2.8059766985195913</v>
      </c>
      <c r="RF27" s="69">
        <v>3.6854061987652718</v>
      </c>
      <c r="RG27" s="69">
        <v>2.526389611766076</v>
      </c>
      <c r="RH27" s="69">
        <v>2.5072744774214351</v>
      </c>
      <c r="RI27" s="723"/>
      <c r="RJ27" s="75">
        <v>4.4831306547273666</v>
      </c>
      <c r="RK27" s="75">
        <v>1.1983612168597255</v>
      </c>
      <c r="RL27" s="75">
        <v>1.3678125871701965</v>
      </c>
      <c r="RM27" s="75">
        <v>2.6065892237830086</v>
      </c>
      <c r="RN27" s="75">
        <v>5.1091527209673879</v>
      </c>
      <c r="RO27" s="75">
        <v>1.8045448639051667</v>
      </c>
      <c r="RP27" s="75">
        <v>2.6216718910057617</v>
      </c>
      <c r="RQ27" s="75">
        <v>3.394585143051756</v>
      </c>
      <c r="RR27" s="75">
        <v>2.7270682125969117</v>
      </c>
      <c r="RS27" s="75">
        <v>1.380957386119245</v>
      </c>
      <c r="RT27" s="75">
        <v>2.5498124790503089</v>
      </c>
      <c r="RU27" s="75">
        <v>3.8317088124258083</v>
      </c>
      <c r="RV27" s="75">
        <v>2.3373798357135103</v>
      </c>
      <c r="RW27" s="75">
        <v>1.98415233580997</v>
      </c>
      <c r="RX27" s="719"/>
      <c r="RY27" s="76">
        <v>3.0006996522617619</v>
      </c>
      <c r="RZ27" s="76">
        <v>3.0674309665948094</v>
      </c>
      <c r="SA27" s="76">
        <v>3.0930723422915865</v>
      </c>
      <c r="SB27" s="76">
        <v>2.7096584092865705</v>
      </c>
      <c r="SC27" s="76">
        <v>3.2337574161591705</v>
      </c>
      <c r="SD27" s="76">
        <v>3.4104719713531555</v>
      </c>
      <c r="SE27" s="721"/>
      <c r="SF27" s="76">
        <v>3.7721689055406142</v>
      </c>
      <c r="SG27" s="76">
        <v>3.8976237764867432</v>
      </c>
      <c r="SH27" s="76">
        <v>3.9458295627966873</v>
      </c>
      <c r="SI27" s="76">
        <v>3.2250113687472566</v>
      </c>
      <c r="SJ27" s="76">
        <v>4.2103175016677437</v>
      </c>
      <c r="SK27" s="76">
        <v>4.5425408654324366</v>
      </c>
      <c r="SL27" s="721"/>
      <c r="SM27" s="76">
        <v>3.5757546862224743</v>
      </c>
      <c r="SN27" s="76">
        <v>3.6788164056739223</v>
      </c>
      <c r="SO27" s="76">
        <v>3.7184176677623824</v>
      </c>
      <c r="SP27" s="76">
        <v>3.1262624016466392</v>
      </c>
      <c r="SQ27" s="76">
        <v>3.9356956542498542</v>
      </c>
      <c r="SR27" s="76">
        <v>4.2086185854466454</v>
      </c>
      <c r="SS27" s="721"/>
      <c r="ST27" s="76">
        <v>2.8254593906759786</v>
      </c>
      <c r="SU27" s="76">
        <v>2.8714092964325939</v>
      </c>
      <c r="SV27" s="76">
        <v>2.889065456940036</v>
      </c>
      <c r="SW27" s="76">
        <v>2.6250539615358668</v>
      </c>
      <c r="SX27" s="76">
        <v>2.985938505975374</v>
      </c>
      <c r="SY27" s="76">
        <v>3.1076207662176922</v>
      </c>
      <c r="SZ27" s="721"/>
      <c r="TA27" s="76">
        <v>3.3999460637936161</v>
      </c>
      <c r="TB27" s="76">
        <v>3.489625386541126</v>
      </c>
      <c r="TC27" s="76">
        <v>3.5240844891346232</v>
      </c>
      <c r="TD27" s="76">
        <v>3.0088196215457592</v>
      </c>
      <c r="TE27" s="76">
        <v>3.7131492823464067</v>
      </c>
      <c r="TF27" s="76">
        <v>3.9506336146694654</v>
      </c>
      <c r="TG27" s="721"/>
      <c r="TH27" s="76">
        <v>2.6061494870523765</v>
      </c>
      <c r="TI27" s="76">
        <v>2.6354057170902068</v>
      </c>
      <c r="TJ27" s="76">
        <v>2.6466473656830596</v>
      </c>
      <c r="TK27" s="76">
        <v>2.4785516772373</v>
      </c>
      <c r="TL27" s="76">
        <v>2.7083262779762776</v>
      </c>
      <c r="TM27" s="76">
        <v>2.7858011745740772</v>
      </c>
      <c r="TN27" s="721"/>
      <c r="TO27" s="76">
        <v>3.3399047729108293</v>
      </c>
      <c r="TP27" s="76">
        <v>3.4250138057481534</v>
      </c>
      <c r="TQ27" s="76">
        <v>3.4577167834728191</v>
      </c>
      <c r="TR27" s="76">
        <v>2.9687111443578793</v>
      </c>
      <c r="TS27" s="76">
        <v>3.6371463465076319</v>
      </c>
      <c r="TT27" s="76">
        <v>3.8625278638830478</v>
      </c>
      <c r="TU27" s="721"/>
      <c r="TV27" s="76">
        <v>7.619026253079209</v>
      </c>
      <c r="TW27" s="76">
        <v>8.0336586304791844</v>
      </c>
      <c r="TX27" s="76">
        <v>8.192980302339258</v>
      </c>
      <c r="TY27" s="76">
        <v>5.8106530222752557</v>
      </c>
      <c r="TZ27" s="76">
        <v>9.0671214342114244</v>
      </c>
      <c r="UA27" s="76">
        <v>10.165130320647743</v>
      </c>
      <c r="UB27" s="721"/>
      <c r="UC27" s="76">
        <v>3.8378101454576354</v>
      </c>
      <c r="UD27" s="76">
        <v>3.9608192944803307</v>
      </c>
      <c r="UE27" s="76">
        <v>4.00808531697301</v>
      </c>
      <c r="UF27" s="76">
        <v>3.3013193541897015</v>
      </c>
      <c r="UG27" s="76">
        <v>3.8693513636404711</v>
      </c>
      <c r="UH27" s="76">
        <v>4.5931638316284209</v>
      </c>
      <c r="UI27" s="721"/>
      <c r="UJ27" s="76">
        <v>1.5698608474330766</v>
      </c>
      <c r="UK27" s="76">
        <v>1.606638675893465</v>
      </c>
      <c r="UL27" s="76">
        <v>1.5585323398911639</v>
      </c>
      <c r="UM27" s="76">
        <v>1.426769319375857</v>
      </c>
      <c r="UN27" s="76">
        <v>1.5528276626053454</v>
      </c>
      <c r="UO27" s="76">
        <v>1.4862736931749101</v>
      </c>
      <c r="UP27" s="721"/>
      <c r="UQ27" s="76">
        <v>1.7856106520574873</v>
      </c>
      <c r="UR27" s="76">
        <v>1.4458875291429691</v>
      </c>
      <c r="US27" s="76">
        <v>1.747522093630586</v>
      </c>
      <c r="UT27" s="76">
        <v>1.8006925646181458</v>
      </c>
      <c r="UU27" s="76">
        <v>1.5311156258613563</v>
      </c>
      <c r="UV27" s="76">
        <v>1.8493673108895716</v>
      </c>
      <c r="UW27" s="76">
        <v>1.6120561779016755</v>
      </c>
      <c r="UX27" s="76">
        <v>1.4442331215658073</v>
      </c>
      <c r="UY27" s="76">
        <v>1.4553599440281686</v>
      </c>
      <c r="UZ27" s="76">
        <v>1.4488989854047936</v>
      </c>
      <c r="VA27" s="76">
        <v>1.4633701709440159</v>
      </c>
      <c r="VB27" s="76">
        <v>1.52864754926109</v>
      </c>
      <c r="VC27" s="76">
        <v>1.6055236367861978</v>
      </c>
      <c r="VD27" s="76">
        <v>1.4674002759142959</v>
      </c>
      <c r="VE27" s="76">
        <v>1.6332491147264478</v>
      </c>
      <c r="VF27" s="718"/>
      <c r="VG27" s="76">
        <v>2.7078274177604396</v>
      </c>
      <c r="VH27" s="76">
        <v>2.1594822753682927</v>
      </c>
      <c r="VI27" s="76">
        <v>2.6441118986862615</v>
      </c>
      <c r="VJ27" s="76">
        <v>2.7314987941688109</v>
      </c>
      <c r="VK27" s="76">
        <v>2.2958102660632975</v>
      </c>
      <c r="VL27" s="76">
        <v>2.8084645247082047</v>
      </c>
      <c r="VM27" s="76">
        <v>2.4273699265039594</v>
      </c>
      <c r="VN27" s="76">
        <v>2.1568955895386575</v>
      </c>
      <c r="VO27" s="76">
        <v>2.1746413134554654</v>
      </c>
      <c r="VP27" s="76">
        <v>2.164334797215095</v>
      </c>
      <c r="VQ27" s="76">
        <v>2.187426970214938</v>
      </c>
      <c r="VR27" s="76">
        <v>2.2918557482012258</v>
      </c>
      <c r="VS27" s="76">
        <v>2.4151628046248992</v>
      </c>
      <c r="VT27" s="76">
        <v>2.1938197809730204</v>
      </c>
      <c r="VU27" s="76">
        <v>2.4596832176504333</v>
      </c>
      <c r="VV27" s="718"/>
      <c r="VW27" s="76">
        <v>2.7663074667072887</v>
      </c>
      <c r="VX27" s="76">
        <v>2.1804492139820773</v>
      </c>
      <c r="VY27" s="76">
        <v>2.6966062854092736</v>
      </c>
      <c r="VZ27" s="76">
        <v>2.7911093620471465</v>
      </c>
      <c r="WA27" s="76">
        <v>2.3252031687076498</v>
      </c>
      <c r="WB27" s="76">
        <v>2.872176955049111</v>
      </c>
      <c r="WC27" s="76">
        <v>2.4664276868159067</v>
      </c>
      <c r="WD27" s="76">
        <v>2.1777464257648544</v>
      </c>
      <c r="WE27" s="76">
        <v>2.1965505241559899</v>
      </c>
      <c r="WF27" s="76">
        <v>2.1856277027729063</v>
      </c>
      <c r="WG27" s="76">
        <v>2.2101064346858603</v>
      </c>
      <c r="WH27" s="76">
        <v>2.3209993442267969</v>
      </c>
      <c r="WI27" s="76">
        <v>2.4521761013706049</v>
      </c>
      <c r="WJ27" s="76">
        <v>2.2168550232226614</v>
      </c>
      <c r="WK27" s="76">
        <v>2.4995741459516436</v>
      </c>
      <c r="WL27" s="718"/>
      <c r="WM27" s="76">
        <v>1.6964605607746948</v>
      </c>
      <c r="WN27" s="76">
        <v>1.3624584650076113</v>
      </c>
      <c r="WO27" s="76">
        <v>1.6582552535821875</v>
      </c>
      <c r="WP27" s="76">
        <v>1.7110606479833066</v>
      </c>
      <c r="WQ27" s="76">
        <v>1.4458316461746228</v>
      </c>
      <c r="WR27" s="76">
        <v>1.7583734557995072</v>
      </c>
      <c r="WS27" s="76">
        <v>1.5257189071655413</v>
      </c>
      <c r="WT27" s="76">
        <v>1.360860280537828</v>
      </c>
      <c r="WU27" s="76">
        <v>1.3717271892232712</v>
      </c>
      <c r="WV27" s="76">
        <v>1.36541641061307</v>
      </c>
      <c r="WW27" s="76">
        <v>1.3795538508690366</v>
      </c>
      <c r="WX27" s="76">
        <v>1.443415025949307</v>
      </c>
      <c r="WY27" s="76">
        <v>1.5187327513128923</v>
      </c>
      <c r="WZ27" s="76">
        <v>1.3834780746534583</v>
      </c>
      <c r="XA27" s="76">
        <v>1.5459129923095645</v>
      </c>
      <c r="XB27" s="718"/>
      <c r="XC27" s="76">
        <v>2.472356236230854</v>
      </c>
      <c r="XD27" s="76">
        <v>1.9624460417439689</v>
      </c>
      <c r="XE27" s="76">
        <v>2.4125205922015853</v>
      </c>
      <c r="XF27" s="76">
        <v>2.4941922878440645</v>
      </c>
      <c r="XG27" s="76">
        <v>2.0888940293524483</v>
      </c>
      <c r="XH27" s="76">
        <v>2.5653441012146043</v>
      </c>
      <c r="XI27" s="76">
        <v>2.211471799323605</v>
      </c>
      <c r="XJ27" s="76">
        <v>1.9600625894361616</v>
      </c>
      <c r="XK27" s="76">
        <v>1.97650839488666</v>
      </c>
      <c r="XL27" s="76">
        <v>1.9669562754127248</v>
      </c>
      <c r="XM27" s="76">
        <v>1.9883602458049856</v>
      </c>
      <c r="XN27" s="76">
        <v>2.0852243421554117</v>
      </c>
      <c r="XO27" s="76">
        <v>2.1996845898727084</v>
      </c>
      <c r="XP27" s="76">
        <v>1.9942755811754529</v>
      </c>
      <c r="XQ27" s="76">
        <v>2.2410238945441225</v>
      </c>
      <c r="XR27" s="718"/>
      <c r="XS27" s="76">
        <v>0.69848429040824456</v>
      </c>
      <c r="XT27" s="76">
        <v>0.54943369010287624</v>
      </c>
      <c r="XU27" s="76">
        <v>0.68068326961503012</v>
      </c>
      <c r="XV27" s="76">
        <v>0.70477378997001616</v>
      </c>
      <c r="XW27" s="76">
        <v>0.5862234670418216</v>
      </c>
      <c r="XX27" s="76">
        <v>0.72534985405526031</v>
      </c>
      <c r="XY27" s="76">
        <v>0.6221807823290878</v>
      </c>
      <c r="XZ27" s="76">
        <v>0.54874860863695696</v>
      </c>
      <c r="YA27" s="76">
        <v>0.5535261252645699</v>
      </c>
      <c r="YB27" s="76">
        <v>0.5507509196015804</v>
      </c>
      <c r="YC27" s="76">
        <v>0.55697057108007686</v>
      </c>
      <c r="YD27" s="76">
        <v>0.58515484289580622</v>
      </c>
      <c r="YE27" s="76">
        <v>0.61850438405552599</v>
      </c>
      <c r="YF27" s="76">
        <v>0.55868409489483362</v>
      </c>
      <c r="YG27" s="76">
        <v>0.63055608337069502</v>
      </c>
      <c r="YH27" s="718"/>
      <c r="YI27" s="76">
        <v>2.3848082783616436</v>
      </c>
      <c r="YJ27" s="76">
        <v>1.8427255239290816</v>
      </c>
      <c r="YK27" s="76">
        <v>2.3180719903744724</v>
      </c>
      <c r="YL27" s="76">
        <v>2.407082852560344</v>
      </c>
      <c r="YM27" s="76">
        <v>1.9754217965959937</v>
      </c>
      <c r="YN27" s="76">
        <v>2.4804887167727379</v>
      </c>
      <c r="YO27" s="76">
        <v>2.1070104924961197</v>
      </c>
      <c r="YP27" s="76">
        <v>1.8403086048425319</v>
      </c>
      <c r="YQ27" s="76">
        <v>1.8574930457116827</v>
      </c>
      <c r="YR27" s="76">
        <v>1.8475087992355312</v>
      </c>
      <c r="YS27" s="76">
        <v>1.8698920519223348</v>
      </c>
      <c r="YT27" s="76">
        <v>1.9715613544570536</v>
      </c>
      <c r="YU27" s="76">
        <v>2.092156193141816</v>
      </c>
      <c r="YV27" s="76">
        <v>1.8760239143970094</v>
      </c>
      <c r="YW27" s="76">
        <v>2.1357808794178572</v>
      </c>
      <c r="YX27" s="718"/>
      <c r="YY27" s="76">
        <v>2.6402040588968898</v>
      </c>
      <c r="YZ27" s="76">
        <v>2.1166760958485829</v>
      </c>
      <c r="ZA27" s="76">
        <v>2.5800770902451369</v>
      </c>
      <c r="ZB27" s="76">
        <v>2.6630159399878184</v>
      </c>
      <c r="ZC27" s="76">
        <v>2.2472242735869568</v>
      </c>
      <c r="ZD27" s="76">
        <v>2.7370024701241467</v>
      </c>
      <c r="ZE27" s="76">
        <v>2.3725417633699344</v>
      </c>
      <c r="ZF27" s="76">
        <v>2.1141801096685491</v>
      </c>
      <c r="ZG27" s="76">
        <v>2.1311901300165621</v>
      </c>
      <c r="ZH27" s="76">
        <v>2.1213116011089945</v>
      </c>
      <c r="ZI27" s="76">
        <v>2.1434423802450651</v>
      </c>
      <c r="ZJ27" s="76">
        <v>2.2434395324509118</v>
      </c>
      <c r="ZK27" s="76">
        <v>2.3614111335757597</v>
      </c>
      <c r="ZL27" s="76">
        <v>2.149581205084087</v>
      </c>
      <c r="ZM27" s="76">
        <v>2.4039894556482517</v>
      </c>
      <c r="ZN27" s="718"/>
      <c r="ZO27" s="76">
        <v>2.9529621140858353</v>
      </c>
      <c r="ZP27" s="76">
        <v>2.3220249781080229</v>
      </c>
      <c r="ZQ27" s="76">
        <v>2.8775615627496611</v>
      </c>
      <c r="ZR27" s="76">
        <v>2.9795713556792993</v>
      </c>
      <c r="ZS27" s="76">
        <v>2.4777309363530611</v>
      </c>
      <c r="ZT27" s="76">
        <v>3.0666362399996228</v>
      </c>
      <c r="ZU27" s="76">
        <v>2.6299593468748954</v>
      </c>
      <c r="ZV27" s="76">
        <v>2.3191268010752966</v>
      </c>
      <c r="ZW27" s="76">
        <v>2.3393456157758514</v>
      </c>
      <c r="ZX27" s="76">
        <v>2.3276006855948568</v>
      </c>
      <c r="ZY27" s="76">
        <v>2.3539230031977647</v>
      </c>
      <c r="ZZ27" s="76">
        <v>2.4732080356398702</v>
      </c>
      <c r="AAA27" s="76">
        <v>2.6143612336519668</v>
      </c>
      <c r="AAB27" s="76">
        <v>2.3611740051915588</v>
      </c>
      <c r="AAC27" s="76">
        <v>2.6653715858430065</v>
      </c>
      <c r="AAD27" s="718"/>
      <c r="AAE27" s="76">
        <v>1.2431352287266366</v>
      </c>
      <c r="AAF27" s="76">
        <v>1.2206890548983096</v>
      </c>
      <c r="AAG27" s="76">
        <v>1.285762208885423</v>
      </c>
      <c r="AAH27" s="76">
        <v>1.2630014571309442</v>
      </c>
      <c r="AAI27" s="76">
        <v>1.2793033008213714</v>
      </c>
      <c r="AAJ27" s="76">
        <v>1.2573485947812328</v>
      </c>
      <c r="AAK27" s="76">
        <v>1.239372861286518</v>
      </c>
      <c r="AAL27" s="76">
        <v>1.2173678156856307</v>
      </c>
      <c r="AAM27" s="76">
        <v>1.2216803169212282</v>
      </c>
      <c r="AAN27" s="76">
        <v>1.2215975096766738</v>
      </c>
      <c r="AAO27" s="76">
        <v>1.137138963556279</v>
      </c>
      <c r="AAP27" s="76">
        <v>1.2730471695100201</v>
      </c>
      <c r="AAQ27" s="76">
        <v>1.2621296461660907</v>
      </c>
      <c r="AAR27" s="76">
        <v>1.1553278407531229</v>
      </c>
      <c r="AAS27" s="76">
        <v>1.3297219197440897</v>
      </c>
      <c r="AAT27" s="718"/>
    </row>
    <row r="28" spans="1:722" ht="14.25" customHeight="1" x14ac:dyDescent="0.2">
      <c r="A28" s="24">
        <v>2045</v>
      </c>
      <c r="B28" s="65">
        <v>0.7237439710776814</v>
      </c>
      <c r="C28" s="65">
        <v>0.91857997157647608</v>
      </c>
      <c r="D28" s="65">
        <v>0.76908888713976553</v>
      </c>
      <c r="E28" s="65">
        <v>0.86507539504502973</v>
      </c>
      <c r="F28" s="65">
        <v>1.1166830440363094</v>
      </c>
      <c r="G28" s="65">
        <v>0.62517939909154596</v>
      </c>
      <c r="H28" s="65">
        <v>1.7270525542099708</v>
      </c>
      <c r="I28" s="65">
        <v>0.70442600029696201</v>
      </c>
      <c r="J28" s="65">
        <v>0.60797386319667079</v>
      </c>
      <c r="K28" s="65">
        <v>0.90103408966343868</v>
      </c>
      <c r="L28" s="65">
        <v>0.85816311771154874</v>
      </c>
      <c r="M28" s="65">
        <v>0.72857623876105893</v>
      </c>
      <c r="N28" s="65">
        <v>1.0345709551191551</v>
      </c>
      <c r="O28" s="65">
        <v>0.74099440615619161</v>
      </c>
      <c r="P28" s="65">
        <v>0.73929555758292842</v>
      </c>
      <c r="Q28" s="65">
        <v>0.79623600702739716</v>
      </c>
      <c r="R28" s="65">
        <v>0.64465245014280348</v>
      </c>
      <c r="S28" s="65">
        <v>0.65980610724484723</v>
      </c>
      <c r="T28" s="65">
        <v>0.77599442504188121</v>
      </c>
      <c r="U28" s="65">
        <v>1.5845485081249175</v>
      </c>
      <c r="V28" s="65">
        <v>0.53050022612532166</v>
      </c>
      <c r="W28" s="65">
        <v>0.78118438350900521</v>
      </c>
      <c r="X28" s="65">
        <v>0.72026148923235922</v>
      </c>
      <c r="Y28" s="65">
        <v>0.71916628933875637</v>
      </c>
      <c r="Z28" s="65">
        <v>0.58099823541915974</v>
      </c>
      <c r="AA28" s="65">
        <v>0.38870065301012824</v>
      </c>
      <c r="AB28" s="65">
        <v>0.75714708796944441</v>
      </c>
      <c r="AC28" s="65">
        <v>0.69833249909310768</v>
      </c>
      <c r="AD28" s="65">
        <v>0.68816503821887676</v>
      </c>
      <c r="AE28" s="65">
        <v>0.4677429120795043</v>
      </c>
      <c r="AF28" s="744"/>
      <c r="AG28" s="65">
        <v>0.63698262476094336</v>
      </c>
      <c r="AH28" s="65">
        <v>0.8491420824563618</v>
      </c>
      <c r="AI28" s="65">
        <v>0.71800971429251792</v>
      </c>
      <c r="AJ28" s="65">
        <v>0.79968205835101847</v>
      </c>
      <c r="AK28" s="65">
        <v>1.0225093676767911</v>
      </c>
      <c r="AL28" s="65">
        <v>0.57617118431772585</v>
      </c>
      <c r="AM28" s="65">
        <v>1.5965000846650172</v>
      </c>
      <c r="AN28" s="65">
        <v>0.65117657616897917</v>
      </c>
      <c r="AO28" s="65">
        <v>0.55998626624309888</v>
      </c>
      <c r="AP28" s="65">
        <v>0.79836517850591238</v>
      </c>
      <c r="AQ28" s="65">
        <v>0.76832746519575601</v>
      </c>
      <c r="AR28" s="65">
        <v>0.68688147814945799</v>
      </c>
      <c r="AS28" s="65">
        <v>0.95636500082955223</v>
      </c>
      <c r="AT28" s="65">
        <v>0.68498067952878194</v>
      </c>
      <c r="AU28" s="65">
        <v>0.68341025141156198</v>
      </c>
      <c r="AV28" s="65">
        <v>0.73604642171070056</v>
      </c>
      <c r="AW28" s="65">
        <v>0.59592146673457325</v>
      </c>
      <c r="AX28" s="65">
        <v>0.60992961882434216</v>
      </c>
      <c r="AY28" s="65">
        <v>0.71733495443377537</v>
      </c>
      <c r="AZ28" s="65">
        <v>1.4132128992541846</v>
      </c>
      <c r="BA28" s="65">
        <v>0.49039831119170302</v>
      </c>
      <c r="BB28" s="65">
        <v>0.72213259021618026</v>
      </c>
      <c r="BC28" s="65">
        <v>0.63915942404950277</v>
      </c>
      <c r="BD28" s="65">
        <v>0.66480260778327294</v>
      </c>
      <c r="BE28" s="65">
        <v>0.537079042427416</v>
      </c>
      <c r="BF28" s="65">
        <v>0.35774572372133745</v>
      </c>
      <c r="BG28" s="65">
        <v>0.68047673472634129</v>
      </c>
      <c r="BH28" s="65">
        <v>0.65128802255172624</v>
      </c>
      <c r="BI28" s="65">
        <v>0.62214797501072461</v>
      </c>
      <c r="BJ28" s="65">
        <v>0.42151914354508763</v>
      </c>
      <c r="BK28" s="745"/>
      <c r="BL28" s="56">
        <v>1.1480351336982135</v>
      </c>
      <c r="BM28" s="56">
        <v>1.4455284333572673</v>
      </c>
      <c r="BN28" s="56">
        <v>1.3412934194775898</v>
      </c>
      <c r="BO28" s="56">
        <v>2.0258369007263894</v>
      </c>
      <c r="BP28" s="56">
        <v>2.3552731326123464</v>
      </c>
      <c r="BQ28" s="56">
        <v>1.0240928261348856</v>
      </c>
      <c r="BR28" s="56">
        <v>3.0316160749243606</v>
      </c>
      <c r="BS28" s="56">
        <v>1.2037529048304791</v>
      </c>
      <c r="BT28" s="56">
        <v>0.89114676209153298</v>
      </c>
      <c r="BU28" s="56">
        <v>1.4443138472246191</v>
      </c>
      <c r="BV28" s="56">
        <v>1.6876743675009065</v>
      </c>
      <c r="BW28" s="56">
        <v>1.3150619914746178</v>
      </c>
      <c r="BX28" s="56">
        <v>1.8585021608866967</v>
      </c>
      <c r="BY28" s="56">
        <v>1.241450470749573</v>
      </c>
      <c r="BZ28" s="56">
        <v>1.2233001551666829</v>
      </c>
      <c r="CA28" s="56">
        <v>1.3401954404790724</v>
      </c>
      <c r="CB28" s="56">
        <v>1.0166765190518827</v>
      </c>
      <c r="CC28" s="56">
        <v>1.3505139078034736</v>
      </c>
      <c r="CD28" s="56">
        <v>1.3270513966458555</v>
      </c>
      <c r="CE28" s="56">
        <v>2.6513615358166223</v>
      </c>
      <c r="CF28" s="56">
        <v>0.98479676434350782</v>
      </c>
      <c r="CG28" s="56">
        <v>1.3977613812918999</v>
      </c>
      <c r="CH28" s="56">
        <v>1.1858895791201114</v>
      </c>
      <c r="CI28" s="56">
        <v>1.1998590164874763</v>
      </c>
      <c r="CJ28" s="56">
        <v>0.93949434474112437</v>
      </c>
      <c r="CK28" s="56">
        <v>0.69274951956512754</v>
      </c>
      <c r="CL28" s="56">
        <v>1.3575298308535224</v>
      </c>
      <c r="CM28" s="56">
        <v>1.2952807492421625</v>
      </c>
      <c r="CN28" s="56">
        <v>0.92678031342408596</v>
      </c>
      <c r="CO28" s="56">
        <v>0.69765035645901274</v>
      </c>
      <c r="CP28" s="749"/>
      <c r="CQ28" s="66">
        <v>1.4640770911980097</v>
      </c>
      <c r="CR28" s="66">
        <v>1.818754493072416</v>
      </c>
      <c r="CS28" s="66">
        <v>1.7007738013308571</v>
      </c>
      <c r="CT28" s="66">
        <v>2.7917891375282089</v>
      </c>
      <c r="CU28" s="66">
        <v>2.6490627999776719</v>
      </c>
      <c r="CV28" s="66">
        <v>1.3934311852180183</v>
      </c>
      <c r="CW28" s="66">
        <v>3.7771906998520794</v>
      </c>
      <c r="CX28" s="66">
        <v>1.5315559191594375</v>
      </c>
      <c r="CY28" s="66">
        <v>1.3090879088169882</v>
      </c>
      <c r="CZ28" s="66">
        <v>1.8940828402261964</v>
      </c>
      <c r="DA28" s="66">
        <v>1.8944470353279819</v>
      </c>
      <c r="DB28" s="66">
        <v>1.6558577689699336</v>
      </c>
      <c r="DC28" s="66">
        <v>2.1097737883355028</v>
      </c>
      <c r="DD28" s="66">
        <v>1.5824040021764219</v>
      </c>
      <c r="DE28" s="66">
        <v>1.5389064421716661</v>
      </c>
      <c r="DF28" s="66">
        <v>1.6838144220338715</v>
      </c>
      <c r="DG28" s="66">
        <v>1.311132047420128</v>
      </c>
      <c r="DH28" s="66">
        <v>1.754457605328464</v>
      </c>
      <c r="DI28" s="66">
        <v>1.842580045765033</v>
      </c>
      <c r="DJ28" s="66">
        <v>3.3232879128891906</v>
      </c>
      <c r="DK28" s="66">
        <v>1.2493062234823682</v>
      </c>
      <c r="DL28" s="66">
        <v>1.7571997111430602</v>
      </c>
      <c r="DM28" s="66">
        <v>1.4865485096234043</v>
      </c>
      <c r="DN28" s="66">
        <v>1.5037981899296622</v>
      </c>
      <c r="DO28" s="66">
        <v>1.1651179319053326</v>
      </c>
      <c r="DP28" s="66">
        <v>0.9732354118681964</v>
      </c>
      <c r="DQ28" s="66">
        <v>1.6668813772591919</v>
      </c>
      <c r="DR28" s="66">
        <v>1.6203510704590254</v>
      </c>
      <c r="DS28" s="66">
        <v>1.1179140257416917</v>
      </c>
      <c r="DT28" s="66">
        <v>0.90800988997915977</v>
      </c>
      <c r="DU28" s="750"/>
      <c r="DV28" s="56">
        <v>1.2575803550531708</v>
      </c>
      <c r="DW28" s="56">
        <v>1.5567883943700223</v>
      </c>
      <c r="DX28" s="56">
        <v>1.6173698136927022</v>
      </c>
      <c r="DY28" s="56">
        <v>2.4568510133721388</v>
      </c>
      <c r="DZ28" s="56">
        <v>2.075181254794388</v>
      </c>
      <c r="EA28" s="56">
        <v>1.2508615522077373</v>
      </c>
      <c r="EB28" s="56">
        <v>3.462903436516978</v>
      </c>
      <c r="EC28" s="56">
        <v>1.4193234352484745</v>
      </c>
      <c r="ED28" s="56">
        <v>0.92571321469577306</v>
      </c>
      <c r="EE28" s="56">
        <v>1.8491048626289697</v>
      </c>
      <c r="EF28" s="56">
        <v>1.9139077065388701</v>
      </c>
      <c r="EG28" s="56">
        <v>1.4911411055920714</v>
      </c>
      <c r="EH28" s="56">
        <v>2.0887771050662165</v>
      </c>
      <c r="EI28" s="56">
        <v>1.4261990613604381</v>
      </c>
      <c r="EJ28" s="56">
        <v>1.3722518301586981</v>
      </c>
      <c r="EK28" s="56">
        <v>1.5080761807622824</v>
      </c>
      <c r="EL28" s="56">
        <v>1.0964632813407305</v>
      </c>
      <c r="EM28" s="56">
        <v>1.7671683387627639</v>
      </c>
      <c r="EN28" s="56">
        <v>1.6998990896226314</v>
      </c>
      <c r="EO28" s="56">
        <v>3.1325444745307989</v>
      </c>
      <c r="EP28" s="56">
        <v>1.1170899984769798</v>
      </c>
      <c r="EQ28" s="56">
        <v>1.5767313136070233</v>
      </c>
      <c r="ER28" s="56">
        <v>1.2775869421081545</v>
      </c>
      <c r="ES28" s="56">
        <v>1.3070038240048791</v>
      </c>
      <c r="ET28" s="56">
        <v>1.0436281021281093</v>
      </c>
      <c r="EU28" s="56">
        <v>0.78995976338029816</v>
      </c>
      <c r="EV28" s="56">
        <v>1.4390490114006229</v>
      </c>
      <c r="EW28" s="56">
        <v>1.4030214029841437</v>
      </c>
      <c r="EX28" s="56">
        <v>0.95331205608175917</v>
      </c>
      <c r="EY28" s="56">
        <v>0.77358640402422796</v>
      </c>
      <c r="EZ28" s="725"/>
      <c r="FA28" s="56">
        <v>0.99479078347860628</v>
      </c>
      <c r="FB28" s="56">
        <v>1.2367407020112369</v>
      </c>
      <c r="FC28" s="56">
        <v>1.2506783372968409</v>
      </c>
      <c r="FD28" s="56">
        <v>1.7361646805394513</v>
      </c>
      <c r="FE28" s="56">
        <v>1.7059846026820651</v>
      </c>
      <c r="FF28" s="56">
        <v>0.91462174743232483</v>
      </c>
      <c r="FG28" s="56">
        <v>2.8085170209913208</v>
      </c>
      <c r="FH28" s="56">
        <v>1.0229294794956261</v>
      </c>
      <c r="FI28" s="56">
        <v>0.73237868967105713</v>
      </c>
      <c r="FJ28" s="56">
        <v>1.262514537142184</v>
      </c>
      <c r="FK28" s="56">
        <v>1.2121323183765651</v>
      </c>
      <c r="FL28" s="56">
        <v>1.1921625916871621</v>
      </c>
      <c r="FM28" s="56">
        <v>1.6212659061360626</v>
      </c>
      <c r="FN28" s="56">
        <v>1.109012822487172</v>
      </c>
      <c r="FO28" s="56">
        <v>1.1031380168205633</v>
      </c>
      <c r="FP28" s="56">
        <v>1.2134639438244241</v>
      </c>
      <c r="FQ28" s="56">
        <v>0.91300321752226243</v>
      </c>
      <c r="FR28" s="56">
        <v>1.1756524167385192</v>
      </c>
      <c r="FS28" s="56">
        <v>1.24807901578105</v>
      </c>
      <c r="FT28" s="56">
        <v>2.485336020521316</v>
      </c>
      <c r="FU28" s="56">
        <v>0.87024924318880781</v>
      </c>
      <c r="FV28" s="56">
        <v>1.2662941152468048</v>
      </c>
      <c r="FW28" s="56">
        <v>1.0490141455862991</v>
      </c>
      <c r="FX28" s="56">
        <v>1.0689466017943483</v>
      </c>
      <c r="FY28" s="56">
        <v>0.85891557208257829</v>
      </c>
      <c r="FZ28" s="56">
        <v>0.54345611018064433</v>
      </c>
      <c r="GA28" s="56">
        <v>1.0912123739242205</v>
      </c>
      <c r="GB28" s="56">
        <v>1.1535455482857038</v>
      </c>
      <c r="GC28" s="56">
        <v>0.76648791866789823</v>
      </c>
      <c r="GD28" s="56">
        <v>0.61790081607449365</v>
      </c>
      <c r="GE28" s="746"/>
      <c r="GF28" s="67">
        <v>1.2504152992244841</v>
      </c>
      <c r="GG28" s="67">
        <v>1.5514381366540153</v>
      </c>
      <c r="GH28" s="67">
        <v>1.5501413788822183</v>
      </c>
      <c r="GI28" s="67">
        <v>2.2368063791070911</v>
      </c>
      <c r="GJ28" s="67">
        <v>2.3634849134388576</v>
      </c>
      <c r="GK28" s="67">
        <v>1.1441161510302982</v>
      </c>
      <c r="GL28" s="67">
        <v>2.9740814971187604</v>
      </c>
      <c r="GM28" s="67">
        <v>0.9981966068314313</v>
      </c>
      <c r="GN28" s="67">
        <v>0.9382194805228754</v>
      </c>
      <c r="GO28" s="67">
        <v>1.6140260994567888</v>
      </c>
      <c r="GP28" s="67">
        <v>1.9712254583364539</v>
      </c>
      <c r="GQ28" s="67">
        <v>1.4683167904012571</v>
      </c>
      <c r="GR28" s="67">
        <v>2.0543209778548803</v>
      </c>
      <c r="GS28" s="67">
        <v>1.6506724190183217</v>
      </c>
      <c r="GT28" s="67">
        <v>1.3576969737086593</v>
      </c>
      <c r="GU28" s="67">
        <v>1.4905332256429027</v>
      </c>
      <c r="GV28" s="67">
        <v>1.1018402749827434</v>
      </c>
      <c r="GW28" s="67">
        <v>1.897248554929986</v>
      </c>
      <c r="GX28" s="67">
        <v>1.9888458403037095</v>
      </c>
      <c r="GY28" s="67">
        <v>3.0351577852131499</v>
      </c>
      <c r="GZ28" s="67">
        <v>1.126060449610556</v>
      </c>
      <c r="HA28" s="67">
        <v>1.5565526437260897</v>
      </c>
      <c r="HB28" s="67">
        <v>1.2872436637984481</v>
      </c>
      <c r="HC28" s="67">
        <v>1.3106338688273773</v>
      </c>
      <c r="HD28" s="67">
        <v>1.1168881283560812</v>
      </c>
      <c r="HE28" s="67">
        <v>0.76310861365124893</v>
      </c>
      <c r="HF28" s="67">
        <v>1.5580417803032298</v>
      </c>
      <c r="HG28" s="67">
        <v>1.4109603353639053</v>
      </c>
      <c r="HH28" s="67">
        <v>1.0358475256108568</v>
      </c>
      <c r="HI28" s="67">
        <v>0.77033787897492045</v>
      </c>
      <c r="HJ28" s="747"/>
      <c r="HK28" s="67">
        <v>0.52968519424958638</v>
      </c>
      <c r="HL28" s="67">
        <v>0.61506353659208357</v>
      </c>
      <c r="HM28" s="67">
        <v>0.7292251460920095</v>
      </c>
      <c r="HN28" s="67">
        <v>2.2967596562978985</v>
      </c>
      <c r="HO28" s="67">
        <v>0.85842971355518938</v>
      </c>
      <c r="HP28" s="67">
        <v>0.66407333012034209</v>
      </c>
      <c r="HQ28" s="67">
        <v>2.5775897115895194</v>
      </c>
      <c r="HR28" s="67">
        <v>0.76828326775395972</v>
      </c>
      <c r="HS28" s="67">
        <v>0.42049903676427797</v>
      </c>
      <c r="HT28" s="67">
        <v>0.66957331398039743</v>
      </c>
      <c r="HU28" s="67">
        <v>0.68471917497888302</v>
      </c>
      <c r="HV28" s="67">
        <v>0.84027089835663193</v>
      </c>
      <c r="HW28" s="67">
        <v>1.3743253664952586</v>
      </c>
      <c r="HX28" s="67">
        <v>0.56719113659647036</v>
      </c>
      <c r="HY28" s="67">
        <v>0.62081802367441408</v>
      </c>
      <c r="HZ28" s="67">
        <v>0.7541625277648456</v>
      </c>
      <c r="IA28" s="67">
        <v>0.48158300233627094</v>
      </c>
      <c r="IB28" s="67">
        <v>0.94084101558426758</v>
      </c>
      <c r="IC28" s="67">
        <v>0.76632934144614007</v>
      </c>
      <c r="ID28" s="67">
        <v>1.8844455740595134</v>
      </c>
      <c r="IE28" s="67">
        <v>0.43919822841099654</v>
      </c>
      <c r="IF28" s="67">
        <v>0.92701238833572042</v>
      </c>
      <c r="IG28" s="67">
        <v>0.65585972249560209</v>
      </c>
      <c r="IH28" s="67">
        <v>0.62953723419959162</v>
      </c>
      <c r="II28" s="67">
        <v>0.30692986909629072</v>
      </c>
      <c r="IJ28" s="67">
        <v>0.29951859469340303</v>
      </c>
      <c r="IK28" s="67">
        <v>0.49732693997913763</v>
      </c>
      <c r="IL28" s="67">
        <v>0.96098133718784651</v>
      </c>
      <c r="IM28" s="67">
        <v>0.33668148851942808</v>
      </c>
      <c r="IN28" s="67">
        <v>0.21814360987615017</v>
      </c>
      <c r="IO28" s="743"/>
      <c r="IP28" s="67">
        <v>0.32776683564899312</v>
      </c>
      <c r="IQ28" s="67">
        <v>0.40914673129998014</v>
      </c>
      <c r="IR28" s="67">
        <v>0.37306825545969158</v>
      </c>
      <c r="IS28" s="67">
        <v>0.57669034760641258</v>
      </c>
      <c r="IT28" s="67">
        <v>0.50309390271783327</v>
      </c>
      <c r="IU28" s="67">
        <v>0.36112230029565362</v>
      </c>
      <c r="IV28" s="67">
        <v>0.88621103031855342</v>
      </c>
      <c r="IW28" s="67">
        <v>0.36326508883090092</v>
      </c>
      <c r="IX28" s="67">
        <v>0.27313113383775989</v>
      </c>
      <c r="IY28" s="67">
        <v>0.40999734563419954</v>
      </c>
      <c r="IZ28" s="67">
        <v>0.39528961102149673</v>
      </c>
      <c r="JA28" s="67">
        <v>0.38222639336056563</v>
      </c>
      <c r="JB28" s="67">
        <v>0.52853523470776376</v>
      </c>
      <c r="JC28" s="67">
        <v>0.33986644510094433</v>
      </c>
      <c r="JD28" s="67">
        <v>0.35803582151413704</v>
      </c>
      <c r="JE28" s="67">
        <v>0.39203127888048106</v>
      </c>
      <c r="JF28" s="67">
        <v>0.29437433124053847</v>
      </c>
      <c r="JG28" s="67">
        <v>0.36949139528239533</v>
      </c>
      <c r="JH28" s="67">
        <v>0.39743971589585469</v>
      </c>
      <c r="JI28" s="67">
        <v>0.75375943828902658</v>
      </c>
      <c r="JJ28" s="67">
        <v>0.2671763997893698</v>
      </c>
      <c r="JK28" s="67">
        <v>0.40806821386900466</v>
      </c>
      <c r="JL28" s="67">
        <v>0.35598508958125291</v>
      </c>
      <c r="JM28" s="67">
        <v>0.35812730256748815</v>
      </c>
      <c r="JN28" s="67">
        <v>0.2508486812280924</v>
      </c>
      <c r="JO28" s="67">
        <v>0.23856922528002344</v>
      </c>
      <c r="JP28" s="67">
        <v>0.38354163822816423</v>
      </c>
      <c r="JQ28" s="67">
        <v>0.38843973152972983</v>
      </c>
      <c r="JR28" s="67">
        <v>0.26777143612182758</v>
      </c>
      <c r="JS28" s="67">
        <v>0.21419197340567447</v>
      </c>
      <c r="JT28" s="724"/>
      <c r="JU28" s="56">
        <v>1.5356158250974516</v>
      </c>
      <c r="JV28" s="56">
        <v>1.9196475994988735</v>
      </c>
      <c r="JW28" s="56">
        <v>1.6458913971809994</v>
      </c>
      <c r="JX28" s="56">
        <v>2.0437096843569131</v>
      </c>
      <c r="JY28" s="56">
        <v>2.2076778988846746</v>
      </c>
      <c r="JZ28" s="56">
        <v>1.3461124102236663</v>
      </c>
      <c r="KA28" s="56">
        <v>3.8974381757043126</v>
      </c>
      <c r="KB28" s="56">
        <v>1.5878400188306947</v>
      </c>
      <c r="KC28" s="56">
        <v>1.3300838689242154</v>
      </c>
      <c r="KD28" s="56">
        <v>1.747133296769438</v>
      </c>
      <c r="KE28" s="56">
        <v>1.5238085256408198</v>
      </c>
      <c r="KF28" s="56">
        <v>1.7257448012823697</v>
      </c>
      <c r="KG28" s="56">
        <v>2.3210447273506576</v>
      </c>
      <c r="KH28" s="56">
        <v>1.9617777645375258</v>
      </c>
      <c r="KI28" s="56">
        <v>1.623397591386825</v>
      </c>
      <c r="KJ28" s="56">
        <v>1.7697544039704569</v>
      </c>
      <c r="KK28" s="56">
        <v>1.3953703177707213</v>
      </c>
      <c r="KL28" s="56">
        <v>1.5813093079267579</v>
      </c>
      <c r="KM28" s="56">
        <v>1.6576030975698051</v>
      </c>
      <c r="KN28" s="56">
        <v>3.2937296915383052</v>
      </c>
      <c r="KO28" s="56">
        <v>1.2627494684438665</v>
      </c>
      <c r="KP28" s="56">
        <v>1.8418636475696901</v>
      </c>
      <c r="KQ28" s="56">
        <v>1.637577973100075</v>
      </c>
      <c r="KR28" s="56">
        <v>1.6374585532697727</v>
      </c>
      <c r="KS28" s="56">
        <v>1.3209764984418775</v>
      </c>
      <c r="KT28" s="56">
        <v>1.0125751037505522</v>
      </c>
      <c r="KU28" s="56">
        <v>1.9832397977513199</v>
      </c>
      <c r="KV28" s="56">
        <v>1.774636558592203</v>
      </c>
      <c r="KW28" s="56">
        <v>1.3965721609719268</v>
      </c>
      <c r="KX28" s="56">
        <v>0.90964604833645746</v>
      </c>
      <c r="KY28" s="725"/>
      <c r="KZ28" s="56">
        <v>1.4711859802718488</v>
      </c>
      <c r="LA28" s="56">
        <v>1.8379030654441839</v>
      </c>
      <c r="LB28" s="56">
        <v>1.4328185227865073</v>
      </c>
      <c r="LC28" s="56">
        <v>1.6841955105797248</v>
      </c>
      <c r="LD28" s="56">
        <v>1.9671581004372314</v>
      </c>
      <c r="LE28" s="56">
        <v>1.3103633061750384</v>
      </c>
      <c r="LF28" s="56">
        <v>3.5629367802181817</v>
      </c>
      <c r="LG28" s="56">
        <v>1.7010501740570052</v>
      </c>
      <c r="LH28" s="56">
        <v>1.462974199901498</v>
      </c>
      <c r="LI28" s="56">
        <v>1.6562342855811623</v>
      </c>
      <c r="LJ28" s="56">
        <v>1.2912162455395086</v>
      </c>
      <c r="LK28" s="56">
        <v>1.5718178782441419</v>
      </c>
      <c r="LL28" s="56">
        <v>2.2230383546561541</v>
      </c>
      <c r="LM28" s="56">
        <v>1.3708083928474601</v>
      </c>
      <c r="LN28" s="56">
        <v>1.4884964138384371</v>
      </c>
      <c r="LO28" s="56">
        <v>1.6214469904634918</v>
      </c>
      <c r="LP28" s="56">
        <v>1.3719970118279994</v>
      </c>
      <c r="LQ28" s="56">
        <v>1.3863875352179182</v>
      </c>
      <c r="LR28" s="56">
        <v>1.5086844093481337</v>
      </c>
      <c r="LS28" s="56">
        <v>2.9350119536883503</v>
      </c>
      <c r="LT28" s="56">
        <v>1.134797115878684</v>
      </c>
      <c r="LU28" s="56">
        <v>1.6844591403058362</v>
      </c>
      <c r="LV28" s="56">
        <v>1.5364577097206733</v>
      </c>
      <c r="LW28" s="56">
        <v>1.5284477241378593</v>
      </c>
      <c r="LX28" s="56">
        <v>1.220234683948644</v>
      </c>
      <c r="LY28" s="56">
        <v>0.8328842234909396</v>
      </c>
      <c r="LZ28" s="56">
        <v>1.4405001004868545</v>
      </c>
      <c r="MA28" s="56">
        <v>1.6632394049283392</v>
      </c>
      <c r="MB28" s="56">
        <v>1.1433557969339483</v>
      </c>
      <c r="MC28" s="56">
        <v>0.8225744062433834</v>
      </c>
      <c r="MD28" s="727"/>
      <c r="ME28" s="68">
        <v>1.2871345238925749</v>
      </c>
      <c r="MF28" s="68">
        <v>0.42077701523781669</v>
      </c>
      <c r="MG28" s="68">
        <v>0.57609091364457354</v>
      </c>
      <c r="MH28" s="68">
        <v>0.75801896020374526</v>
      </c>
      <c r="MI28" s="68">
        <v>1.6388201259978641</v>
      </c>
      <c r="MJ28" s="68">
        <v>0.56856880991986525</v>
      </c>
      <c r="MK28" s="68">
        <v>1.1815614502406753</v>
      </c>
      <c r="ML28" s="68">
        <v>0.81113939371596255</v>
      </c>
      <c r="MM28" s="68">
        <v>0.48281576105430263</v>
      </c>
      <c r="MN28" s="68">
        <v>0.5735950786791979</v>
      </c>
      <c r="MO28" s="68">
        <v>0.72896939991895615</v>
      </c>
      <c r="MP28" s="68">
        <v>0.79900831576068043</v>
      </c>
      <c r="MQ28" s="68">
        <v>0.94204204688987958</v>
      </c>
      <c r="MR28" s="68">
        <v>1.1534531355870636</v>
      </c>
      <c r="MS28" s="729"/>
      <c r="MT28" s="69">
        <v>2.3134670994657283</v>
      </c>
      <c r="MU28" s="69">
        <v>1.0035550280427743</v>
      </c>
      <c r="MV28" s="69">
        <v>1.0691664394971101</v>
      </c>
      <c r="MW28" s="69">
        <v>1.4123523337555823</v>
      </c>
      <c r="MX28" s="69">
        <v>2.6631352876196899</v>
      </c>
      <c r="MY28" s="69">
        <v>1.1933827089460807</v>
      </c>
      <c r="MZ28" s="69">
        <v>1.9061988244767194</v>
      </c>
      <c r="NA28" s="69">
        <v>1.8277452913313246</v>
      </c>
      <c r="NB28" s="69">
        <v>1.4296440947678277</v>
      </c>
      <c r="NC28" s="69">
        <v>1.0634460208267191</v>
      </c>
      <c r="ND28" s="69">
        <v>1.4263735852012767</v>
      </c>
      <c r="NE28" s="69">
        <v>1.775668975640865</v>
      </c>
      <c r="NF28" s="69">
        <v>1.2969083024131494</v>
      </c>
      <c r="NG28" s="69">
        <v>1.3023725051392152</v>
      </c>
      <c r="NH28" s="731"/>
      <c r="NI28" s="70">
        <v>3.3902685028827251</v>
      </c>
      <c r="NJ28" s="70">
        <v>1.3873237006078907</v>
      </c>
      <c r="NK28" s="70">
        <v>1.5041180011459565</v>
      </c>
      <c r="NL28" s="70">
        <v>2.0189516237519669</v>
      </c>
      <c r="NM28" s="70">
        <v>3.9480745819549981</v>
      </c>
      <c r="NN28" s="70">
        <v>1.674531331118378</v>
      </c>
      <c r="NO28" s="70">
        <v>2.2671590521206237</v>
      </c>
      <c r="NP28" s="70">
        <v>2.6610350723122531</v>
      </c>
      <c r="NQ28" s="70">
        <v>2.0347098702482289</v>
      </c>
      <c r="NR28" s="70">
        <v>1.6509230463630276</v>
      </c>
      <c r="NS28" s="70">
        <v>2.0484765446276145</v>
      </c>
      <c r="NT28" s="70">
        <v>2.5862173595967035</v>
      </c>
      <c r="NU28" s="70">
        <v>1.8598780977812832</v>
      </c>
      <c r="NV28" s="70">
        <v>1.9257945151332891</v>
      </c>
      <c r="NW28" s="733"/>
      <c r="NX28" s="71">
        <v>3.3305642650986327</v>
      </c>
      <c r="NY28" s="71">
        <v>1.1973001306202531</v>
      </c>
      <c r="NZ28" s="71">
        <v>1.3160317075137622</v>
      </c>
      <c r="OA28" s="71">
        <v>1.9097882663962031</v>
      </c>
      <c r="OB28" s="71">
        <v>4.5653880697077609</v>
      </c>
      <c r="OC28" s="71">
        <v>1.4366981061262982</v>
      </c>
      <c r="OD28" s="71">
        <v>2.5043144886542659</v>
      </c>
      <c r="OE28" s="71">
        <v>2.2506425994156274</v>
      </c>
      <c r="OF28" s="71">
        <v>1.7360716372316904</v>
      </c>
      <c r="OG28" s="71">
        <v>1.4749351877999772</v>
      </c>
      <c r="OH28" s="71">
        <v>1.7438106611138453</v>
      </c>
      <c r="OI28" s="71">
        <v>2.5006591151646802</v>
      </c>
      <c r="OJ28" s="71">
        <v>1.5822263957514509</v>
      </c>
      <c r="OK28" s="71">
        <v>1.9303593972978625</v>
      </c>
      <c r="OL28" s="719"/>
      <c r="OM28" s="72">
        <v>1.7142738456662294</v>
      </c>
      <c r="ON28" s="72">
        <v>0.78991143512240469</v>
      </c>
      <c r="OO28" s="72">
        <v>0.85487161407828904</v>
      </c>
      <c r="OP28" s="72">
        <v>1.1331254443260432</v>
      </c>
      <c r="OQ28" s="72">
        <v>1.8407392611317661</v>
      </c>
      <c r="OR28" s="72">
        <v>0.91556987851903548</v>
      </c>
      <c r="OS28" s="72">
        <v>1.4964625769010258</v>
      </c>
      <c r="OT28" s="72">
        <v>1.3098851716124191</v>
      </c>
      <c r="OU28" s="72">
        <v>1.0693614626385166</v>
      </c>
      <c r="OV28" s="72">
        <v>0.84321672048759944</v>
      </c>
      <c r="OW28" s="72">
        <v>1.0492597347740684</v>
      </c>
      <c r="OX28" s="72">
        <v>1.2716046086879766</v>
      </c>
      <c r="OY28" s="72">
        <v>1.0374073819080269</v>
      </c>
      <c r="OZ28" s="72">
        <v>1.2208703293245937</v>
      </c>
      <c r="PA28" s="736"/>
      <c r="PB28" s="73">
        <v>2.9737647568114478</v>
      </c>
      <c r="PC28" s="73">
        <v>1.1642482697972567</v>
      </c>
      <c r="PD28" s="73">
        <v>1.074212684454332</v>
      </c>
      <c r="PE28" s="73">
        <v>1.9484867602287888</v>
      </c>
      <c r="PF28" s="73">
        <v>5.0919992898833932</v>
      </c>
      <c r="PG28" s="73">
        <v>1.3963170206205646</v>
      </c>
      <c r="PH28" s="73">
        <v>2.529694428614905</v>
      </c>
      <c r="PI28" s="73">
        <v>2.184607653217566</v>
      </c>
      <c r="PJ28" s="73">
        <v>1.6864504410200021</v>
      </c>
      <c r="PK28" s="73">
        <v>1.2692871899837881</v>
      </c>
      <c r="PL28" s="73">
        <v>1.7426902462069547</v>
      </c>
      <c r="PM28" s="73">
        <v>2.9335883132461529</v>
      </c>
      <c r="PN28" s="73">
        <v>1.5623167478868902</v>
      </c>
      <c r="PO28" s="73">
        <v>1.7457744606016066</v>
      </c>
      <c r="PP28" s="738"/>
      <c r="PQ28" s="70">
        <v>0.91793549628489257</v>
      </c>
      <c r="PR28" s="70">
        <v>0.37366464157917711</v>
      </c>
      <c r="PS28" s="70">
        <v>0.48638539276002246</v>
      </c>
      <c r="PT28" s="70">
        <v>0.59241013772860573</v>
      </c>
      <c r="PU28" s="70">
        <v>1.2582494442442991</v>
      </c>
      <c r="PV28" s="70">
        <v>0.46914482158877724</v>
      </c>
      <c r="PW28" s="70">
        <v>0.86276100896975272</v>
      </c>
      <c r="PX28" s="70">
        <v>0.81494971928920013</v>
      </c>
      <c r="PY28" s="70">
        <v>0.59069875934940241</v>
      </c>
      <c r="PZ28" s="70">
        <v>0.41186287294094548</v>
      </c>
      <c r="QA28" s="70">
        <v>0.60777732689425867</v>
      </c>
      <c r="QB28" s="70">
        <v>0.70680465313386598</v>
      </c>
      <c r="QC28" s="70">
        <v>0.54994320029896315</v>
      </c>
      <c r="QD28" s="70">
        <v>0.48576333448055775</v>
      </c>
      <c r="QE28" s="740"/>
      <c r="QF28" s="74">
        <v>3.3490940674030214</v>
      </c>
      <c r="QG28" s="74">
        <v>1.6110089839701947</v>
      </c>
      <c r="QH28" s="74">
        <v>1.2770434088390425</v>
      </c>
      <c r="QI28" s="74">
        <v>2.011973623192254</v>
      </c>
      <c r="QJ28" s="74">
        <v>3.8856844855741826</v>
      </c>
      <c r="QK28" s="74">
        <v>1.6795900270654371</v>
      </c>
      <c r="QL28" s="74">
        <v>2.7566245694506835</v>
      </c>
      <c r="QM28" s="74">
        <v>3.3350863158887103</v>
      </c>
      <c r="QN28" s="74">
        <v>2.4692005309340055</v>
      </c>
      <c r="QO28" s="74">
        <v>1.4926785933458193</v>
      </c>
      <c r="QP28" s="74">
        <v>2.5185380777521935</v>
      </c>
      <c r="QQ28" s="74">
        <v>2.5607330300033668</v>
      </c>
      <c r="QR28" s="74">
        <v>1.8513937842514723</v>
      </c>
      <c r="QS28" s="74">
        <v>1.8954130153783635</v>
      </c>
      <c r="QT28" s="742"/>
      <c r="QU28" s="69">
        <v>3.8601930781860077</v>
      </c>
      <c r="QV28" s="69">
        <v>1.4433852869779438</v>
      </c>
      <c r="QW28" s="69">
        <v>1.1118066480247875</v>
      </c>
      <c r="QX28" s="69">
        <v>2.2168670375391071</v>
      </c>
      <c r="QY28" s="69">
        <v>4.5738460795201368</v>
      </c>
      <c r="QZ28" s="69">
        <v>1.7855594696817914</v>
      </c>
      <c r="RA28" s="69">
        <v>2.6077588568412975</v>
      </c>
      <c r="RB28" s="69">
        <v>3.0035666761711357</v>
      </c>
      <c r="RC28" s="69">
        <v>2.2190126255060227</v>
      </c>
      <c r="RD28" s="69">
        <v>1.5738553263395803</v>
      </c>
      <c r="RE28" s="69">
        <v>2.2653256022529868</v>
      </c>
      <c r="RF28" s="69">
        <v>2.920780578917729</v>
      </c>
      <c r="RG28" s="69">
        <v>2.0522703682957864</v>
      </c>
      <c r="RH28" s="69">
        <v>2.0522457275269801</v>
      </c>
      <c r="RI28" s="723"/>
      <c r="RJ28" s="75">
        <v>3.493258878736293</v>
      </c>
      <c r="RK28" s="75">
        <v>1.0019417673096647</v>
      </c>
      <c r="RL28" s="75">
        <v>1.1227691936162674</v>
      </c>
      <c r="RM28" s="75">
        <v>2.0778272644772238</v>
      </c>
      <c r="RN28" s="75">
        <v>3.9418934123846903</v>
      </c>
      <c r="RO28" s="75">
        <v>1.4461064581149681</v>
      </c>
      <c r="RP28" s="75">
        <v>2.0684760663400792</v>
      </c>
      <c r="RQ28" s="75">
        <v>2.6629077754528248</v>
      </c>
      <c r="RR28" s="75">
        <v>2.1672400984584743</v>
      </c>
      <c r="RS28" s="75">
        <v>1.1384966260333302</v>
      </c>
      <c r="RT28" s="75">
        <v>2.0239398386490564</v>
      </c>
      <c r="RU28" s="75">
        <v>3.0167312052485755</v>
      </c>
      <c r="RV28" s="75">
        <v>1.8652168291829516</v>
      </c>
      <c r="RW28" s="75">
        <v>1.5870555930435011</v>
      </c>
      <c r="RX28" s="719"/>
      <c r="RY28" s="76">
        <v>2.4046593621033892</v>
      </c>
      <c r="RZ28" s="76">
        <v>2.451004088209173</v>
      </c>
      <c r="SA28" s="76">
        <v>2.4688119576557686</v>
      </c>
      <c r="SB28" s="76">
        <v>2.2025319677012027</v>
      </c>
      <c r="SC28" s="76">
        <v>2.5665173794765437</v>
      </c>
      <c r="SD28" s="76">
        <v>2.6892451833752729</v>
      </c>
      <c r="SE28" s="721"/>
      <c r="SF28" s="76">
        <v>2.940442773528507</v>
      </c>
      <c r="SG28" s="76">
        <v>3.0275708586073811</v>
      </c>
      <c r="SH28" s="76">
        <v>3.0610496531669829</v>
      </c>
      <c r="SI28" s="76">
        <v>2.5604432720523982</v>
      </c>
      <c r="SJ28" s="76">
        <v>3.2447358461900397</v>
      </c>
      <c r="SK28" s="76">
        <v>3.4754641175196506</v>
      </c>
      <c r="SL28" s="721"/>
      <c r="SM28" s="76">
        <v>2.8183506964894622</v>
      </c>
      <c r="SN28" s="76">
        <v>2.8899155158059546</v>
      </c>
      <c r="SO28" s="76">
        <v>2.9174141562434532</v>
      </c>
      <c r="SP28" s="76">
        <v>2.5062286564047231</v>
      </c>
      <c r="SQ28" s="76">
        <v>3.0682893786557139</v>
      </c>
      <c r="SR28" s="76">
        <v>3.2578037818927679</v>
      </c>
      <c r="SS28" s="721"/>
      <c r="ST28" s="76">
        <v>2.2973546608557411</v>
      </c>
      <c r="SU28" s="76">
        <v>2.3292617231537962</v>
      </c>
      <c r="SV28" s="76">
        <v>2.341521948805604</v>
      </c>
      <c r="SW28" s="76">
        <v>2.158195539478839</v>
      </c>
      <c r="SX28" s="76">
        <v>2.4087894297650854</v>
      </c>
      <c r="SY28" s="76">
        <v>2.4932841288115757</v>
      </c>
      <c r="SZ28" s="721"/>
      <c r="TA28" s="76">
        <v>2.6962713020705693</v>
      </c>
      <c r="TB28" s="76">
        <v>2.7585435459552095</v>
      </c>
      <c r="TC28" s="76">
        <v>2.7824715326416127</v>
      </c>
      <c r="TD28" s="76">
        <v>2.4246778014152963</v>
      </c>
      <c r="TE28" s="76">
        <v>2.9137558527298824</v>
      </c>
      <c r="TF28" s="76">
        <v>3.0786621188358345</v>
      </c>
      <c r="TG28" s="721"/>
      <c r="TH28" s="76">
        <v>2.1450684996052076</v>
      </c>
      <c r="TI28" s="76">
        <v>2.1653836741208567</v>
      </c>
      <c r="TJ28" s="76">
        <v>2.173189739793437</v>
      </c>
      <c r="TK28" s="76">
        <v>2.0564661140327649</v>
      </c>
      <c r="TL28" s="76">
        <v>2.2160188351878851</v>
      </c>
      <c r="TM28" s="76">
        <v>2.2698164722358234</v>
      </c>
      <c r="TN28" s="721"/>
      <c r="TO28" s="76">
        <v>2.6545793513014009</v>
      </c>
      <c r="TP28" s="76">
        <v>2.7136780408014713</v>
      </c>
      <c r="TQ28" s="76">
        <v>2.7363865954853419</v>
      </c>
      <c r="TR28" s="76">
        <v>2.3968269569088401</v>
      </c>
      <c r="TS28" s="76">
        <v>2.8609803275419168</v>
      </c>
      <c r="TT28" s="76">
        <v>3.0174825444086468</v>
      </c>
      <c r="TU28" s="721"/>
      <c r="TV28" s="76">
        <v>6.2679878698417753</v>
      </c>
      <c r="TW28" s="76">
        <v>6.6049366375397582</v>
      </c>
      <c r="TX28" s="76">
        <v>6.7344085358451089</v>
      </c>
      <c r="TY28" s="76">
        <v>4.7984231062834644</v>
      </c>
      <c r="TZ28" s="76">
        <v>7.4447746173012073</v>
      </c>
      <c r="UA28" s="76">
        <v>8.3370656234356826</v>
      </c>
      <c r="UB28" s="721"/>
      <c r="UC28" s="76">
        <v>3.0003188578095314</v>
      </c>
      <c r="UD28" s="76">
        <v>3.0857349324776027</v>
      </c>
      <c r="UE28" s="76">
        <v>3.1185558904191337</v>
      </c>
      <c r="UF28" s="76">
        <v>2.6277861002890348</v>
      </c>
      <c r="UG28" s="76">
        <v>3.0222207006304256</v>
      </c>
      <c r="UH28" s="76">
        <v>3.5248273790973479</v>
      </c>
      <c r="UI28" s="721"/>
      <c r="UJ28" s="76">
        <v>1.2650236303748941</v>
      </c>
      <c r="UK28" s="76">
        <v>1.2898523212667954</v>
      </c>
      <c r="UL28" s="76">
        <v>1.2573757614332119</v>
      </c>
      <c r="UM28" s="76">
        <v>1.168422621883894</v>
      </c>
      <c r="UN28" s="76">
        <v>1.2535245370706807</v>
      </c>
      <c r="UO28" s="76">
        <v>1.2085939904943082</v>
      </c>
      <c r="UP28" s="721"/>
      <c r="UQ28" s="76">
        <v>1.4963340906202982</v>
      </c>
      <c r="UR28" s="76">
        <v>1.2319524994013384</v>
      </c>
      <c r="US28" s="76">
        <v>1.4520169718282636</v>
      </c>
      <c r="UT28" s="76">
        <v>1.5051928160855317</v>
      </c>
      <c r="UU28" s="76">
        <v>1.2911590311958192</v>
      </c>
      <c r="UV28" s="76">
        <v>1.5321408751413688</v>
      </c>
      <c r="UW28" s="76">
        <v>1.3597466865125867</v>
      </c>
      <c r="UX28" s="76">
        <v>1.2310241872971885</v>
      </c>
      <c r="UY28" s="76">
        <v>1.2387304430945656</v>
      </c>
      <c r="UZ28" s="76">
        <v>1.2342559305204861</v>
      </c>
      <c r="VA28" s="76">
        <v>1.2442770400011549</v>
      </c>
      <c r="VB28" s="76">
        <v>1.2894517000979413</v>
      </c>
      <c r="VC28" s="76">
        <v>1.3426174839401819</v>
      </c>
      <c r="VD28" s="76">
        <v>1.2468490144841693</v>
      </c>
      <c r="VE28" s="76">
        <v>1.3617863353565733</v>
      </c>
      <c r="VF28" s="718"/>
      <c r="VG28" s="76">
        <v>2.240558253040096</v>
      </c>
      <c r="VH28" s="76">
        <v>1.8138149414232041</v>
      </c>
      <c r="VI28" s="76">
        <v>2.1673203747776615</v>
      </c>
      <c r="VJ28" s="76">
        <v>2.2543398585985956</v>
      </c>
      <c r="VK28" s="76">
        <v>1.9084343641356938</v>
      </c>
      <c r="VL28" s="76">
        <v>2.2966194265917621</v>
      </c>
      <c r="VM28" s="76">
        <v>2.0198408537462185</v>
      </c>
      <c r="VN28" s="76">
        <v>1.8123809436816369</v>
      </c>
      <c r="VO28" s="76">
        <v>1.8246551509366502</v>
      </c>
      <c r="VP28" s="76">
        <v>1.8175266173004867</v>
      </c>
      <c r="VQ28" s="76">
        <v>1.8334977271509647</v>
      </c>
      <c r="VR28" s="76">
        <v>1.9057007012697937</v>
      </c>
      <c r="VS28" s="76">
        <v>1.9909287420794</v>
      </c>
      <c r="VT28" s="76">
        <v>1.8375631526076357</v>
      </c>
      <c r="VU28" s="76">
        <v>2.0216963904667056</v>
      </c>
      <c r="VV28" s="718"/>
      <c r="VW28" s="76">
        <v>2.2668175368669821</v>
      </c>
      <c r="VX28" s="76">
        <v>1.8108753486949167</v>
      </c>
      <c r="VY28" s="76">
        <v>2.1873288019149202</v>
      </c>
      <c r="VZ28" s="76">
        <v>2.2811658353722137</v>
      </c>
      <c r="WA28" s="76">
        <v>1.9112802404960487</v>
      </c>
      <c r="WB28" s="76">
        <v>2.3254526833897846</v>
      </c>
      <c r="WC28" s="76">
        <v>2.0308169405908263</v>
      </c>
      <c r="WD28" s="76">
        <v>1.809390071459581</v>
      </c>
      <c r="WE28" s="76">
        <v>1.8223844089409316</v>
      </c>
      <c r="WF28" s="76">
        <v>1.8148363795981794</v>
      </c>
      <c r="WG28" s="76">
        <v>1.8317518127815178</v>
      </c>
      <c r="WH28" s="76">
        <v>1.9083756573857569</v>
      </c>
      <c r="WI28" s="76">
        <v>1.9990077279203122</v>
      </c>
      <c r="WJ28" s="76">
        <v>1.8360328309166758</v>
      </c>
      <c r="WK28" s="76">
        <v>2.0317546573379381</v>
      </c>
      <c r="WL28" s="718"/>
      <c r="WM28" s="76">
        <v>1.4119370299771763</v>
      </c>
      <c r="WN28" s="76">
        <v>1.1520054905841037</v>
      </c>
      <c r="WO28" s="76">
        <v>1.3677880634901014</v>
      </c>
      <c r="WP28" s="76">
        <v>1.4204712767927847</v>
      </c>
      <c r="WQ28" s="76">
        <v>1.2098945165411523</v>
      </c>
      <c r="WR28" s="76">
        <v>1.4465530063794469</v>
      </c>
      <c r="WS28" s="76">
        <v>1.277564231119833</v>
      </c>
      <c r="WT28" s="76">
        <v>1.1511146332525746</v>
      </c>
      <c r="WU28" s="76">
        <v>1.1586353892405441</v>
      </c>
      <c r="WV28" s="76">
        <v>1.1542680031913759</v>
      </c>
      <c r="WW28" s="76">
        <v>1.1640512462177854</v>
      </c>
      <c r="WX28" s="76">
        <v>1.2082234378800512</v>
      </c>
      <c r="WY28" s="76">
        <v>1.260295101820486</v>
      </c>
      <c r="WZ28" s="76">
        <v>1.1665507660519623</v>
      </c>
      <c r="XA28" s="76">
        <v>1.2790826178493522</v>
      </c>
      <c r="XB28" s="718"/>
      <c r="XC28" s="76">
        <v>2.0377476123643961</v>
      </c>
      <c r="XD28" s="76">
        <v>1.640914153844252</v>
      </c>
      <c r="XE28" s="76">
        <v>1.9691962155337901</v>
      </c>
      <c r="XF28" s="76">
        <v>2.050427714859369</v>
      </c>
      <c r="XG28" s="76">
        <v>1.7286537238144597</v>
      </c>
      <c r="XH28" s="76">
        <v>2.0894248958385866</v>
      </c>
      <c r="XI28" s="76">
        <v>1.832434728649637</v>
      </c>
      <c r="XJ28" s="76">
        <v>1.6395975383320969</v>
      </c>
      <c r="XK28" s="76">
        <v>1.6509683357932736</v>
      </c>
      <c r="XL28" s="76">
        <v>1.6443640234617514</v>
      </c>
      <c r="XM28" s="76">
        <v>1.65916225134385</v>
      </c>
      <c r="XN28" s="76">
        <v>1.7261174689179031</v>
      </c>
      <c r="XO28" s="76">
        <v>1.8052179728579085</v>
      </c>
      <c r="XP28" s="76">
        <v>1.66292019196281</v>
      </c>
      <c r="XQ28" s="76">
        <v>1.8337837912426849</v>
      </c>
      <c r="XR28" s="718"/>
      <c r="XS28" s="76">
        <v>0.57139637538117038</v>
      </c>
      <c r="XT28" s="76">
        <v>0.45539805591641003</v>
      </c>
      <c r="XU28" s="76">
        <v>0.55112142164494382</v>
      </c>
      <c r="XV28" s="76">
        <v>0.57503104937503347</v>
      </c>
      <c r="XW28" s="76">
        <v>0.48091371061069155</v>
      </c>
      <c r="XX28" s="76">
        <v>0.58626121820789623</v>
      </c>
      <c r="XY28" s="76">
        <v>0.51134681542185634</v>
      </c>
      <c r="XZ28" s="76">
        <v>0.45502213928340329</v>
      </c>
      <c r="YA28" s="76">
        <v>0.45832307983722664</v>
      </c>
      <c r="YB28" s="76">
        <v>0.45640560699829202</v>
      </c>
      <c r="YC28" s="76">
        <v>0.46070292817645619</v>
      </c>
      <c r="YD28" s="76">
        <v>0.48017541699996324</v>
      </c>
      <c r="YE28" s="76">
        <v>0.5032156488576649</v>
      </c>
      <c r="YF28" s="76">
        <v>0.46178946361744921</v>
      </c>
      <c r="YG28" s="76">
        <v>0.51154167575658938</v>
      </c>
      <c r="YH28" s="718"/>
      <c r="YI28" s="76">
        <v>1.9222898838179587</v>
      </c>
      <c r="YJ28" s="76">
        <v>1.5004093069318831</v>
      </c>
      <c r="YK28" s="76">
        <v>1.8470299682559106</v>
      </c>
      <c r="YL28" s="76">
        <v>1.9350474266299009</v>
      </c>
      <c r="YM28" s="76">
        <v>1.5923637937529307</v>
      </c>
      <c r="YN28" s="76">
        <v>1.9748046337855114</v>
      </c>
      <c r="YO28" s="76">
        <v>1.703670165883582</v>
      </c>
      <c r="YP28" s="76">
        <v>1.4990995740897868</v>
      </c>
      <c r="YQ28" s="76">
        <v>1.5109580989718694</v>
      </c>
      <c r="YR28" s="76">
        <v>1.5040680719776922</v>
      </c>
      <c r="YS28" s="76">
        <v>1.519515108199188</v>
      </c>
      <c r="YT28" s="76">
        <v>1.5896984337627993</v>
      </c>
      <c r="YU28" s="76">
        <v>1.6729702774810262</v>
      </c>
      <c r="YV28" s="76">
        <v>1.5233900251812562</v>
      </c>
      <c r="YW28" s="76">
        <v>1.7030971833285735</v>
      </c>
      <c r="YX28" s="718"/>
      <c r="YY28" s="76">
        <v>2.1941928496855838</v>
      </c>
      <c r="YZ28" s="76">
        <v>1.7867652721157437</v>
      </c>
      <c r="ZA28" s="76">
        <v>2.1248071267763837</v>
      </c>
      <c r="ZB28" s="76">
        <v>2.2075137002187457</v>
      </c>
      <c r="ZC28" s="76">
        <v>1.8774003126722918</v>
      </c>
      <c r="ZD28" s="76">
        <v>2.2482632952855002</v>
      </c>
      <c r="ZE28" s="76">
        <v>1.9835442990295933</v>
      </c>
      <c r="ZF28" s="76">
        <v>1.7853758863757241</v>
      </c>
      <c r="ZG28" s="76">
        <v>1.7971463922851654</v>
      </c>
      <c r="ZH28" s="76">
        <v>1.7903109423612764</v>
      </c>
      <c r="ZI28" s="76">
        <v>1.8056234786731733</v>
      </c>
      <c r="ZJ28" s="76">
        <v>1.8747833973284296</v>
      </c>
      <c r="ZK28" s="76">
        <v>1.9563389849770147</v>
      </c>
      <c r="ZL28" s="76">
        <v>1.8095320039089766</v>
      </c>
      <c r="ZM28" s="76">
        <v>1.985768555472176</v>
      </c>
      <c r="ZN28" s="718"/>
      <c r="ZO28" s="76">
        <v>2.4149863821359427</v>
      </c>
      <c r="ZP28" s="76">
        <v>1.9239607293599503</v>
      </c>
      <c r="ZQ28" s="76">
        <v>2.3291249990690561</v>
      </c>
      <c r="ZR28" s="76">
        <v>2.4303609762936613</v>
      </c>
      <c r="ZS28" s="76">
        <v>2.0319491745826745</v>
      </c>
      <c r="ZT28" s="76">
        <v>2.4778725468223461</v>
      </c>
      <c r="ZU28" s="76">
        <v>2.1607887691676337</v>
      </c>
      <c r="ZV28" s="76">
        <v>1.9223708442644065</v>
      </c>
      <c r="ZW28" s="76">
        <v>1.9363403205115248</v>
      </c>
      <c r="ZX28" s="76">
        <v>1.9282255982058261</v>
      </c>
      <c r="ZY28" s="76">
        <v>1.9464119439134544</v>
      </c>
      <c r="ZZ28" s="76">
        <v>2.0288244243329796</v>
      </c>
      <c r="AAA28" s="76">
        <v>2.1263420274806437</v>
      </c>
      <c r="AAB28" s="76">
        <v>1.9510094421623119</v>
      </c>
      <c r="AAC28" s="76">
        <v>2.1615827167840997</v>
      </c>
      <c r="AAD28" s="718"/>
      <c r="AAE28" s="76">
        <v>1.0079971661127503</v>
      </c>
      <c r="AAF28" s="76">
        <v>0.99266753871586422</v>
      </c>
      <c r="AAG28" s="76">
        <v>1.0370545322437263</v>
      </c>
      <c r="AAH28" s="76">
        <v>1.0215379737520163</v>
      </c>
      <c r="AAI28" s="76">
        <v>1.0326510732311744</v>
      </c>
      <c r="AAJ28" s="76">
        <v>1.0176847216281923</v>
      </c>
      <c r="AAK28" s="76">
        <v>1.0054330574256118</v>
      </c>
      <c r="AAL28" s="76">
        <v>0.99043882077582535</v>
      </c>
      <c r="AAM28" s="76">
        <v>0.99337698093428006</v>
      </c>
      <c r="AAN28" s="76">
        <v>0.99332056144344349</v>
      </c>
      <c r="AAO28" s="76">
        <v>0.93584418724767704</v>
      </c>
      <c r="AAP28" s="76">
        <v>1.0283860517220043</v>
      </c>
      <c r="AAQ28" s="76">
        <v>1.0209436944967027</v>
      </c>
      <c r="AAR28" s="76">
        <v>0.94820445392925401</v>
      </c>
      <c r="AAS28" s="76">
        <v>1.0670290633360597</v>
      </c>
      <c r="AAT28" s="718"/>
    </row>
    <row r="29" spans="1:722" ht="14.5" customHeight="1" x14ac:dyDescent="0.2">
      <c r="A29" s="23">
        <v>2046</v>
      </c>
      <c r="B29" s="65">
        <v>0.6355441684922577</v>
      </c>
      <c r="C29" s="65">
        <v>0.77934092731462645</v>
      </c>
      <c r="D29" s="65">
        <v>0.66906364133973972</v>
      </c>
      <c r="E29" s="65">
        <v>0.75262494985572337</v>
      </c>
      <c r="F29" s="65">
        <v>0.92800578182620397</v>
      </c>
      <c r="G29" s="65">
        <v>0.56002852775560297</v>
      </c>
      <c r="H29" s="65">
        <v>1.4063672092128816</v>
      </c>
      <c r="I29" s="65">
        <v>0.6181487158849025</v>
      </c>
      <c r="J29" s="65">
        <v>0.54321963121423045</v>
      </c>
      <c r="K29" s="65">
        <v>0.76591975356321773</v>
      </c>
      <c r="L29" s="65">
        <v>0.73570712728455001</v>
      </c>
      <c r="M29" s="65">
        <v>0.64160331120915681</v>
      </c>
      <c r="N29" s="65">
        <v>0.87440618690074057</v>
      </c>
      <c r="O29" s="65">
        <v>0.64941229901478614</v>
      </c>
      <c r="P29" s="65">
        <v>0.64417902766881019</v>
      </c>
      <c r="Q29" s="65">
        <v>0.68882882871900564</v>
      </c>
      <c r="R29" s="65">
        <v>0.54661768657779619</v>
      </c>
      <c r="S29" s="65">
        <v>0.58879029653043224</v>
      </c>
      <c r="T29" s="65">
        <v>0.67046967384934286</v>
      </c>
      <c r="U29" s="65">
        <v>1.2953547657598925</v>
      </c>
      <c r="V29" s="65">
        <v>0.48844637248972994</v>
      </c>
      <c r="W29" s="65">
        <v>0.68233560181491881</v>
      </c>
      <c r="X29" s="65">
        <v>0.63252080199856098</v>
      </c>
      <c r="Y29" s="65">
        <v>0.62717746134518038</v>
      </c>
      <c r="Z29" s="65">
        <v>0.52602968573876163</v>
      </c>
      <c r="AA29" s="65">
        <v>0.37617488432980228</v>
      </c>
      <c r="AB29" s="65">
        <v>0.65446828063613538</v>
      </c>
      <c r="AC29" s="65">
        <v>0.61441187793838647</v>
      </c>
      <c r="AD29" s="65">
        <v>0.60358476526189508</v>
      </c>
      <c r="AE29" s="65">
        <v>0.45244645114263449</v>
      </c>
      <c r="AF29" s="744"/>
      <c r="AG29" s="65">
        <v>0.56304651792855931</v>
      </c>
      <c r="AH29" s="65">
        <v>0.71810649324822051</v>
      </c>
      <c r="AI29" s="65">
        <v>0.6213923605060111</v>
      </c>
      <c r="AJ29" s="65">
        <v>0.69348964558333936</v>
      </c>
      <c r="AK29" s="65">
        <v>0.84860872309242075</v>
      </c>
      <c r="AL29" s="65">
        <v>0.51477390209232377</v>
      </c>
      <c r="AM29" s="65">
        <v>1.2958660188770443</v>
      </c>
      <c r="AN29" s="65">
        <v>0.56957948840122086</v>
      </c>
      <c r="AO29" s="65">
        <v>0.49908906641848411</v>
      </c>
      <c r="AP29" s="65">
        <v>0.68220613107676042</v>
      </c>
      <c r="AQ29" s="65">
        <v>0.66076418551914673</v>
      </c>
      <c r="AR29" s="65">
        <v>0.60059042322705014</v>
      </c>
      <c r="AS29" s="65">
        <v>0.80570227809471073</v>
      </c>
      <c r="AT29" s="65">
        <v>0.59838662692162792</v>
      </c>
      <c r="AU29" s="65">
        <v>0.59356454456618901</v>
      </c>
      <c r="AV29" s="65">
        <v>0.63470611808378563</v>
      </c>
      <c r="AW29" s="65">
        <v>0.5036688005188884</v>
      </c>
      <c r="AX29" s="65">
        <v>0.54252782098450614</v>
      </c>
      <c r="AY29" s="65">
        <v>0.61778948011395385</v>
      </c>
      <c r="AZ29" s="65">
        <v>1.159823684735044</v>
      </c>
      <c r="BA29" s="65">
        <v>0.45006812730471518</v>
      </c>
      <c r="BB29" s="65">
        <v>0.62872307749328893</v>
      </c>
      <c r="BC29" s="65">
        <v>0.56407880447040593</v>
      </c>
      <c r="BD29" s="65">
        <v>0.5778988265928533</v>
      </c>
      <c r="BE29" s="65">
        <v>0.48469844163313985</v>
      </c>
      <c r="BF29" s="65">
        <v>0.34540281464593792</v>
      </c>
      <c r="BG29" s="65">
        <v>0.58960978122395835</v>
      </c>
      <c r="BH29" s="65">
        <v>0.57016761413531669</v>
      </c>
      <c r="BI29" s="65">
        <v>0.54633835749060933</v>
      </c>
      <c r="BJ29" s="65">
        <v>0.40848611843988852</v>
      </c>
      <c r="BK29" s="745"/>
      <c r="BL29" s="56">
        <v>1.0187284945255923</v>
      </c>
      <c r="BM29" s="56">
        <v>1.2410079171931154</v>
      </c>
      <c r="BN29" s="56">
        <v>1.1592158570546993</v>
      </c>
      <c r="BO29" s="56">
        <v>1.663255898594787</v>
      </c>
      <c r="BP29" s="56">
        <v>1.9366035250874085</v>
      </c>
      <c r="BQ29" s="56">
        <v>0.92040261650295663</v>
      </c>
      <c r="BR29" s="56">
        <v>2.4404525967270345</v>
      </c>
      <c r="BS29" s="56">
        <v>1.0489995969491266</v>
      </c>
      <c r="BT29" s="56">
        <v>0.81274174202413318</v>
      </c>
      <c r="BU29" s="56">
        <v>1.2398973778408053</v>
      </c>
      <c r="BV29" s="56">
        <v>1.4291202359758506</v>
      </c>
      <c r="BW29" s="56">
        <v>1.1417439797880404</v>
      </c>
      <c r="BX29" s="56">
        <v>1.5499143502314214</v>
      </c>
      <c r="BY29" s="56">
        <v>1.0888745376021087</v>
      </c>
      <c r="BZ29" s="56">
        <v>1.0686639633908064</v>
      </c>
      <c r="CA29" s="56">
        <v>1.1582000300234907</v>
      </c>
      <c r="CB29" s="56">
        <v>0.87076898448557194</v>
      </c>
      <c r="CC29" s="56">
        <v>1.1632891104913945</v>
      </c>
      <c r="CD29" s="56">
        <v>1.1416858661842095</v>
      </c>
      <c r="CE29" s="56">
        <v>2.1629944841012287</v>
      </c>
      <c r="CF29" s="56">
        <v>0.89047567803952132</v>
      </c>
      <c r="CG29" s="56">
        <v>1.2054030810523295</v>
      </c>
      <c r="CH29" s="56">
        <v>1.0439910220418447</v>
      </c>
      <c r="CI29" s="56">
        <v>1.0479936219427883</v>
      </c>
      <c r="CJ29" s="56">
        <v>0.85752883304770577</v>
      </c>
      <c r="CK29" s="56">
        <v>0.64320957776319487</v>
      </c>
      <c r="CL29" s="56">
        <v>1.1707411907145593</v>
      </c>
      <c r="CM29" s="56">
        <v>1.1173534908642762</v>
      </c>
      <c r="CN29" s="56">
        <v>0.84173305033052759</v>
      </c>
      <c r="CO29" s="56">
        <v>0.68530674023727745</v>
      </c>
      <c r="CP29" s="749"/>
      <c r="CQ29" s="66">
        <v>1.3014056494822879</v>
      </c>
      <c r="CR29" s="66">
        <v>1.5656126008930458</v>
      </c>
      <c r="CS29" s="66">
        <v>1.4730563931517626</v>
      </c>
      <c r="CT29" s="66">
        <v>2.2790542114092598</v>
      </c>
      <c r="CU29" s="66">
        <v>2.1984469899831156</v>
      </c>
      <c r="CV29" s="66">
        <v>1.2430429420894105</v>
      </c>
      <c r="CW29" s="66">
        <v>3.0466222332371125</v>
      </c>
      <c r="CX29" s="66">
        <v>1.3372174568032078</v>
      </c>
      <c r="CY29" s="66">
        <v>1.1710568706161091</v>
      </c>
      <c r="CZ29" s="66">
        <v>1.6235207743183591</v>
      </c>
      <c r="DA29" s="66">
        <v>1.626172160195311</v>
      </c>
      <c r="DB29" s="66">
        <v>1.4421657699029291</v>
      </c>
      <c r="DC29" s="66">
        <v>1.7802138582109075</v>
      </c>
      <c r="DD29" s="66">
        <v>1.3902591978803929</v>
      </c>
      <c r="DE29" s="66">
        <v>1.348759888401895</v>
      </c>
      <c r="DF29" s="66">
        <v>1.4597718812474814</v>
      </c>
      <c r="DG29" s="66">
        <v>1.123163815025926</v>
      </c>
      <c r="DH29" s="66">
        <v>1.5101703666298554</v>
      </c>
      <c r="DI29" s="66">
        <v>1.5730463510391839</v>
      </c>
      <c r="DJ29" s="66">
        <v>2.7163488308746908</v>
      </c>
      <c r="DK29" s="66">
        <v>1.1328922871212894</v>
      </c>
      <c r="DL29" s="66">
        <v>1.5202656385593949</v>
      </c>
      <c r="DM29" s="66">
        <v>1.3138717289843007</v>
      </c>
      <c r="DN29" s="66">
        <v>1.3183287580939003</v>
      </c>
      <c r="DO29" s="66">
        <v>1.0704001299192387</v>
      </c>
      <c r="DP29" s="66">
        <v>0.91777397681469564</v>
      </c>
      <c r="DQ29" s="66">
        <v>1.4454528127556909</v>
      </c>
      <c r="DR29" s="66">
        <v>1.4031610124066969</v>
      </c>
      <c r="DS29" s="66">
        <v>1.0261320820742585</v>
      </c>
      <c r="DT29" s="66">
        <v>0.88512920941833917</v>
      </c>
      <c r="DU29" s="750"/>
      <c r="DV29" s="56">
        <v>1.1227415113835044</v>
      </c>
      <c r="DW29" s="56">
        <v>1.3450955026620153</v>
      </c>
      <c r="DX29" s="56">
        <v>1.389856761970202</v>
      </c>
      <c r="DY29" s="56">
        <v>2.006992545520327</v>
      </c>
      <c r="DZ29" s="56">
        <v>1.7384310005637156</v>
      </c>
      <c r="EA29" s="56">
        <v>1.1139933383363352</v>
      </c>
      <c r="EB29" s="56">
        <v>2.7881046526159272</v>
      </c>
      <c r="EC29" s="56">
        <v>1.2324980261460954</v>
      </c>
      <c r="ED29" s="56">
        <v>0.85807561636629193</v>
      </c>
      <c r="EE29" s="56">
        <v>1.5703134018691607</v>
      </c>
      <c r="EF29" s="56">
        <v>1.6222225784145992</v>
      </c>
      <c r="EG29" s="56">
        <v>1.2962762767940532</v>
      </c>
      <c r="EH29" s="56">
        <v>1.7448595948582157</v>
      </c>
      <c r="EI29" s="56">
        <v>1.2505119721454188</v>
      </c>
      <c r="EJ29" s="56">
        <v>1.2019074482272047</v>
      </c>
      <c r="EK29" s="56">
        <v>1.3059626530487289</v>
      </c>
      <c r="EL29" s="56">
        <v>0.94517324690775928</v>
      </c>
      <c r="EM29" s="56">
        <v>1.49843792427234</v>
      </c>
      <c r="EN29" s="56">
        <v>1.4454563212128018</v>
      </c>
      <c r="EO29" s="56">
        <v>2.550723843066145</v>
      </c>
      <c r="EP29" s="56">
        <v>1.0117026487376559</v>
      </c>
      <c r="EQ29" s="56">
        <v>1.3622530256668053</v>
      </c>
      <c r="ER29" s="56">
        <v>1.134015291408879</v>
      </c>
      <c r="ES29" s="56">
        <v>1.1487200959032993</v>
      </c>
      <c r="ET29" s="56">
        <v>0.95727256020790052</v>
      </c>
      <c r="EU29" s="56">
        <v>0.75760696861467225</v>
      </c>
      <c r="EV29" s="56">
        <v>1.251675903003783</v>
      </c>
      <c r="EW29" s="56">
        <v>1.2185611185364391</v>
      </c>
      <c r="EX29" s="56">
        <v>0.88062671701824691</v>
      </c>
      <c r="EY29" s="56">
        <v>0.76797315370324548</v>
      </c>
      <c r="EZ29" s="725"/>
      <c r="FA29" s="56">
        <v>0.88374599291807909</v>
      </c>
      <c r="FB29" s="56">
        <v>1.0640464808985142</v>
      </c>
      <c r="FC29" s="56">
        <v>1.0731399951471912</v>
      </c>
      <c r="FD29" s="56">
        <v>1.427991620847014</v>
      </c>
      <c r="FE29" s="56">
        <v>1.4208879454954202</v>
      </c>
      <c r="FF29" s="56">
        <v>0.81942465322592728</v>
      </c>
      <c r="FG29" s="56">
        <v>2.254017539131822</v>
      </c>
      <c r="FH29" s="56">
        <v>0.89458862101392689</v>
      </c>
      <c r="FI29" s="56">
        <v>0.67466265299603945</v>
      </c>
      <c r="FJ29" s="56">
        <v>1.0838038778688359</v>
      </c>
      <c r="FK29" s="56">
        <v>1.0466258921487062</v>
      </c>
      <c r="FL29" s="56">
        <v>1.0305097718131557</v>
      </c>
      <c r="FM29" s="56">
        <v>1.3522788217125892</v>
      </c>
      <c r="FN29" s="56">
        <v>0.97007914373289372</v>
      </c>
      <c r="FO29" s="56">
        <v>0.96008254394690939</v>
      </c>
      <c r="FP29" s="56">
        <v>1.0445739680969106</v>
      </c>
      <c r="FQ29" s="56">
        <v>0.77980375260482815</v>
      </c>
      <c r="FR29" s="56">
        <v>1.0131670283064678</v>
      </c>
      <c r="FS29" s="56">
        <v>1.065372595144608</v>
      </c>
      <c r="FT29" s="56">
        <v>2.0189681217627409</v>
      </c>
      <c r="FU29" s="56">
        <v>0.78553877589516363</v>
      </c>
      <c r="FV29" s="56">
        <v>1.0875134463897955</v>
      </c>
      <c r="FW29" s="56">
        <v>0.92204854743829234</v>
      </c>
      <c r="FX29" s="56">
        <v>0.93150802216116912</v>
      </c>
      <c r="FY29" s="56">
        <v>0.77857347785991693</v>
      </c>
      <c r="FZ29" s="56">
        <v>0.53234919619221077</v>
      </c>
      <c r="GA29" s="56">
        <v>0.94975721932098778</v>
      </c>
      <c r="GB29" s="56">
        <v>0.9928921164311616</v>
      </c>
      <c r="GC29" s="56">
        <v>0.7020697368696931</v>
      </c>
      <c r="GD29" s="56">
        <v>0.60793516997793162</v>
      </c>
      <c r="GE29" s="746"/>
      <c r="GF29" s="67">
        <v>1.1133112137131942</v>
      </c>
      <c r="GG29" s="67">
        <v>1.3373544782349023</v>
      </c>
      <c r="GH29" s="67">
        <v>1.3345567459778676</v>
      </c>
      <c r="GI29" s="67">
        <v>1.8383892821903054</v>
      </c>
      <c r="GJ29" s="67">
        <v>1.957111709168774</v>
      </c>
      <c r="GK29" s="67">
        <v>1.028224392423071</v>
      </c>
      <c r="GL29" s="67">
        <v>2.4118408288904654</v>
      </c>
      <c r="GM29" s="67">
        <v>0.90757176752881341</v>
      </c>
      <c r="GN29" s="67">
        <v>0.86393054737415831</v>
      </c>
      <c r="GO29" s="67">
        <v>1.3855051300457948</v>
      </c>
      <c r="GP29" s="67">
        <v>1.6625937289849269</v>
      </c>
      <c r="GQ29" s="67">
        <v>1.274842094076384</v>
      </c>
      <c r="GR29" s="67">
        <v>1.7147390978474353</v>
      </c>
      <c r="GS29" s="67">
        <v>1.4188843812860892</v>
      </c>
      <c r="GT29" s="67">
        <v>1.186975678943031</v>
      </c>
      <c r="GU29" s="67">
        <v>1.2887294624207919</v>
      </c>
      <c r="GV29" s="67">
        <v>0.94668972747286106</v>
      </c>
      <c r="GW29" s="67">
        <v>1.5921944023032149</v>
      </c>
      <c r="GX29" s="67">
        <v>1.6630063772343562</v>
      </c>
      <c r="GY29" s="67">
        <v>2.4723212458238919</v>
      </c>
      <c r="GZ29" s="67">
        <v>1.0144968935516134</v>
      </c>
      <c r="HA29" s="67">
        <v>1.3427975768271825</v>
      </c>
      <c r="HB29" s="67">
        <v>1.137475353634589</v>
      </c>
      <c r="HC29" s="67">
        <v>1.1478448136613009</v>
      </c>
      <c r="HD29" s="67">
        <v>1.0097884239365802</v>
      </c>
      <c r="HE29" s="67">
        <v>0.73315076329893358</v>
      </c>
      <c r="HF29" s="67">
        <v>1.339838136904115</v>
      </c>
      <c r="HG29" s="67">
        <v>1.2207747669091817</v>
      </c>
      <c r="HH29" s="67">
        <v>0.94068455858040245</v>
      </c>
      <c r="HI29" s="67">
        <v>0.75841890007950163</v>
      </c>
      <c r="HJ29" s="747"/>
      <c r="HK29" s="67">
        <v>0.43046856355512841</v>
      </c>
      <c r="HL29" s="67">
        <v>0.49255604785640117</v>
      </c>
      <c r="HM29" s="67">
        <v>0.58282061845886268</v>
      </c>
      <c r="HN29" s="67">
        <v>1.8137892139169118</v>
      </c>
      <c r="HO29" s="67">
        <v>0.67800404388536706</v>
      </c>
      <c r="HP29" s="67">
        <v>0.53336459085505239</v>
      </c>
      <c r="HQ29" s="67">
        <v>2.0086044530053493</v>
      </c>
      <c r="HR29" s="67">
        <v>0.6139451998482035</v>
      </c>
      <c r="HS29" s="67">
        <v>0.34486524260715512</v>
      </c>
      <c r="HT29" s="67">
        <v>0.53487403780035214</v>
      </c>
      <c r="HU29" s="67">
        <v>0.54805798079287227</v>
      </c>
      <c r="HV29" s="67">
        <v>0.67079707113496567</v>
      </c>
      <c r="HW29" s="67">
        <v>1.0827878743287256</v>
      </c>
      <c r="HX29" s="67">
        <v>0.45843923680063914</v>
      </c>
      <c r="HY29" s="67">
        <v>0.4982655144323056</v>
      </c>
      <c r="HZ29" s="67">
        <v>0.6017113453477887</v>
      </c>
      <c r="IA29" s="67">
        <v>0.38316224106547142</v>
      </c>
      <c r="IB29" s="67">
        <v>0.74792036648436999</v>
      </c>
      <c r="IC29" s="67">
        <v>0.61062982442414682</v>
      </c>
      <c r="ID29" s="67">
        <v>1.4722101339108704</v>
      </c>
      <c r="IE29" s="67">
        <v>0.3609954202259088</v>
      </c>
      <c r="IF29" s="67">
        <v>0.73723556167890392</v>
      </c>
      <c r="IG29" s="67">
        <v>0.52678437429809433</v>
      </c>
      <c r="IH29" s="67">
        <v>0.50476428943901008</v>
      </c>
      <c r="II29" s="67">
        <v>0.25831007597868832</v>
      </c>
      <c r="IJ29" s="67">
        <v>0.2520383570087143</v>
      </c>
      <c r="IK29" s="67">
        <v>0.40192004246549401</v>
      </c>
      <c r="IL29" s="67">
        <v>0.76450866904116543</v>
      </c>
      <c r="IM29" s="67">
        <v>0.27986488227425682</v>
      </c>
      <c r="IN29" s="67">
        <v>0.19406904874344996</v>
      </c>
      <c r="IO29" s="743"/>
      <c r="IP29" s="67">
        <v>0.2903377063792571</v>
      </c>
      <c r="IQ29" s="67">
        <v>0.35109296687774011</v>
      </c>
      <c r="IR29" s="67">
        <v>0.32289880704979801</v>
      </c>
      <c r="IS29" s="67">
        <v>0.47302757680740903</v>
      </c>
      <c r="IT29" s="67">
        <v>0.42193036320083865</v>
      </c>
      <c r="IU29" s="67">
        <v>0.31497403742154001</v>
      </c>
      <c r="IV29" s="67">
        <v>0.71201717173365953</v>
      </c>
      <c r="IW29" s="67">
        <v>0.31393363817193898</v>
      </c>
      <c r="IX29" s="67">
        <v>0.24590360108759104</v>
      </c>
      <c r="IY29" s="67">
        <v>0.35169536179086391</v>
      </c>
      <c r="IZ29" s="67">
        <v>0.34088976018732164</v>
      </c>
      <c r="JA29" s="67">
        <v>0.3306083965171619</v>
      </c>
      <c r="JB29" s="67">
        <v>0.44042211888796823</v>
      </c>
      <c r="JC29" s="67">
        <v>0.29917624778622254</v>
      </c>
      <c r="JD29" s="67">
        <v>0.31135492111305185</v>
      </c>
      <c r="JE29" s="67">
        <v>0.33738648066361743</v>
      </c>
      <c r="JF29" s="67">
        <v>0.25142167385675185</v>
      </c>
      <c r="JG29" s="67">
        <v>0.31945289364480689</v>
      </c>
      <c r="JH29" s="67">
        <v>0.33968805407727914</v>
      </c>
      <c r="JI29" s="67">
        <v>0.61457191739868622</v>
      </c>
      <c r="JJ29" s="67">
        <v>0.24303958861861721</v>
      </c>
      <c r="JK29" s="67">
        <v>0.35046715943226314</v>
      </c>
      <c r="JL29" s="67">
        <v>0.31088214212906667</v>
      </c>
      <c r="JM29" s="67">
        <v>0.3106815166092679</v>
      </c>
      <c r="JN29" s="67">
        <v>0.23093686533489149</v>
      </c>
      <c r="JO29" s="67">
        <v>0.22042380224387681</v>
      </c>
      <c r="JP29" s="67">
        <v>0.33066711403904958</v>
      </c>
      <c r="JQ29" s="67">
        <v>0.33268311428361402</v>
      </c>
      <c r="JR29" s="67">
        <v>0.24228819097794924</v>
      </c>
      <c r="JS29" s="67">
        <v>0.20684166230259141</v>
      </c>
      <c r="JT29" s="724"/>
      <c r="JU29" s="56">
        <v>1.362290696669473</v>
      </c>
      <c r="JV29" s="56">
        <v>1.648906973149951</v>
      </c>
      <c r="JW29" s="56">
        <v>1.4367677478778713</v>
      </c>
      <c r="JX29" s="56">
        <v>1.7273132051642148</v>
      </c>
      <c r="JY29" s="56">
        <v>1.8634938812633499</v>
      </c>
      <c r="JZ29" s="56">
        <v>1.2125830586784947</v>
      </c>
      <c r="KA29" s="56">
        <v>3.1438673390003316</v>
      </c>
      <c r="KB29" s="56">
        <v>1.3857842807053871</v>
      </c>
      <c r="KC29" s="56">
        <v>1.1927241205873143</v>
      </c>
      <c r="KD29" s="56">
        <v>1.5157747493196863</v>
      </c>
      <c r="KE29" s="56">
        <v>1.3463859441904362</v>
      </c>
      <c r="KF29" s="56">
        <v>1.5014440746999325</v>
      </c>
      <c r="KG29" s="56">
        <v>1.9470528228082011</v>
      </c>
      <c r="KH29" s="56">
        <v>1.6873339912879466</v>
      </c>
      <c r="KI29" s="56">
        <v>1.419202147495211</v>
      </c>
      <c r="KJ29" s="56">
        <v>1.5313002359764223</v>
      </c>
      <c r="KK29" s="56">
        <v>1.191729700488479</v>
      </c>
      <c r="KL29" s="56">
        <v>1.3860269223336776</v>
      </c>
      <c r="KM29" s="56">
        <v>1.4368603125200134</v>
      </c>
      <c r="KN29" s="56">
        <v>2.6995706728220874</v>
      </c>
      <c r="KO29" s="56">
        <v>1.1491548838983454</v>
      </c>
      <c r="KP29" s="56">
        <v>1.5908119317245539</v>
      </c>
      <c r="KQ29" s="56">
        <v>1.4353914619743953</v>
      </c>
      <c r="KR29" s="56">
        <v>1.4264411397689938</v>
      </c>
      <c r="KS29" s="56">
        <v>1.1961836693296797</v>
      </c>
      <c r="KT29" s="56">
        <v>0.95202825292970661</v>
      </c>
      <c r="KU29" s="56">
        <v>1.6947390682647612</v>
      </c>
      <c r="KV29" s="56">
        <v>1.5262214940674115</v>
      </c>
      <c r="KW29" s="56">
        <v>1.2466996532565051</v>
      </c>
      <c r="KX29" s="56">
        <v>0.88715620263207218</v>
      </c>
      <c r="KY29" s="725"/>
      <c r="KZ29" s="56">
        <v>1.2925326045489309</v>
      </c>
      <c r="LA29" s="56">
        <v>1.5671816017435685</v>
      </c>
      <c r="LB29" s="56">
        <v>1.2538811814391293</v>
      </c>
      <c r="LC29" s="56">
        <v>1.4364032683189261</v>
      </c>
      <c r="LD29" s="56">
        <v>1.6599976084440806</v>
      </c>
      <c r="LE29" s="56">
        <v>1.1649874987938724</v>
      </c>
      <c r="LF29" s="56">
        <v>2.8695092648490013</v>
      </c>
      <c r="LG29" s="56">
        <v>1.4525334804758629</v>
      </c>
      <c r="LH29" s="56">
        <v>1.2754211201093386</v>
      </c>
      <c r="LI29" s="56">
        <v>1.4267599155549164</v>
      </c>
      <c r="LJ29" s="56">
        <v>1.147932593121485</v>
      </c>
      <c r="LK29" s="56">
        <v>1.3633157797476199</v>
      </c>
      <c r="LL29" s="56">
        <v>1.8525207932758501</v>
      </c>
      <c r="LM29" s="56">
        <v>1.2133914671240431</v>
      </c>
      <c r="LN29" s="56">
        <v>1.2962893302397323</v>
      </c>
      <c r="LO29" s="56">
        <v>1.3980931796612919</v>
      </c>
      <c r="LP29" s="56">
        <v>1.1603279009262808</v>
      </c>
      <c r="LQ29" s="56">
        <v>1.2173963002772665</v>
      </c>
      <c r="LR29" s="56">
        <v>1.3040731582045417</v>
      </c>
      <c r="LS29" s="56">
        <v>2.4050269615886521</v>
      </c>
      <c r="LT29" s="56">
        <v>1.0307485643907965</v>
      </c>
      <c r="LU29" s="56">
        <v>1.449888824851564</v>
      </c>
      <c r="LV29" s="56">
        <v>1.3376741835683461</v>
      </c>
      <c r="LW29" s="56">
        <v>1.3238381346468722</v>
      </c>
      <c r="LX29" s="56">
        <v>1.0985809357263412</v>
      </c>
      <c r="LY29" s="56">
        <v>0.75246125703575184</v>
      </c>
      <c r="LZ29" s="56">
        <v>1.2577189959083557</v>
      </c>
      <c r="MA29" s="56">
        <v>1.4217692866485752</v>
      </c>
      <c r="MB29" s="56">
        <v>1.0323591266034144</v>
      </c>
      <c r="MC29" s="56">
        <v>0.79384380915387831</v>
      </c>
      <c r="MD29" s="727"/>
      <c r="ME29" s="68">
        <v>1.0676415001262547</v>
      </c>
      <c r="MF29" s="68">
        <v>0.39906004438722342</v>
      </c>
      <c r="MG29" s="68">
        <v>0.51154907521772042</v>
      </c>
      <c r="MH29" s="68">
        <v>0.65827315937894548</v>
      </c>
      <c r="MI29" s="68">
        <v>1.3241985848273488</v>
      </c>
      <c r="MJ29" s="68">
        <v>0.51105799104128469</v>
      </c>
      <c r="MK29" s="68">
        <v>0.97541199688939351</v>
      </c>
      <c r="ML29" s="68">
        <v>0.69446546584022917</v>
      </c>
      <c r="MM29" s="68">
        <v>0.44583663262884743</v>
      </c>
      <c r="MN29" s="68">
        <v>0.51439394967744234</v>
      </c>
      <c r="MO29" s="68">
        <v>0.630745103971037</v>
      </c>
      <c r="MP29" s="68">
        <v>0.68642063958931665</v>
      </c>
      <c r="MQ29" s="68">
        <v>0.79466833885103805</v>
      </c>
      <c r="MR29" s="68">
        <v>0.95389596176434965</v>
      </c>
      <c r="MS29" s="729"/>
      <c r="MT29" s="69">
        <v>1.9038369336872649</v>
      </c>
      <c r="MU29" s="69">
        <v>0.91464606120937009</v>
      </c>
      <c r="MV29" s="69">
        <v>0.9488208729164157</v>
      </c>
      <c r="MW29" s="69">
        <v>1.2148321435698128</v>
      </c>
      <c r="MX29" s="69">
        <v>2.1746049689012428</v>
      </c>
      <c r="MY29" s="69">
        <v>1.0516823484888373</v>
      </c>
      <c r="MZ29" s="69">
        <v>1.591269938255488</v>
      </c>
      <c r="NA29" s="69">
        <v>1.5234544400466632</v>
      </c>
      <c r="NB29" s="69">
        <v>1.2361478656775495</v>
      </c>
      <c r="NC29" s="69">
        <v>0.95309736380912535</v>
      </c>
      <c r="ND29" s="69">
        <v>1.2172996140738919</v>
      </c>
      <c r="NE29" s="69">
        <v>1.4791889370451923</v>
      </c>
      <c r="NF29" s="69">
        <v>1.1130623499631283</v>
      </c>
      <c r="NG29" s="69">
        <v>1.1264166466770349</v>
      </c>
      <c r="NH29" s="731"/>
      <c r="NI29" s="70">
        <v>2.7628562106628887</v>
      </c>
      <c r="NJ29" s="70">
        <v>1.2508395875811487</v>
      </c>
      <c r="NK29" s="70">
        <v>1.3198860935344756</v>
      </c>
      <c r="NL29" s="70">
        <v>1.7163096983459063</v>
      </c>
      <c r="NM29" s="70">
        <v>3.2001517672734359</v>
      </c>
      <c r="NN29" s="70">
        <v>1.4574119265696042</v>
      </c>
      <c r="NO29" s="70">
        <v>1.905592345197213</v>
      </c>
      <c r="NP29" s="70">
        <v>2.1950725016391526</v>
      </c>
      <c r="NQ29" s="70">
        <v>1.7382215299863351</v>
      </c>
      <c r="NR29" s="70">
        <v>1.4423981110779778</v>
      </c>
      <c r="NS29" s="70">
        <v>1.7282007479785926</v>
      </c>
      <c r="NT29" s="70">
        <v>2.1322089862603666</v>
      </c>
      <c r="NU29" s="70">
        <v>1.5782025850867845</v>
      </c>
      <c r="NV29" s="70">
        <v>1.6419113331073807</v>
      </c>
      <c r="NW29" s="733"/>
      <c r="NX29" s="71">
        <v>2.6949515858337461</v>
      </c>
      <c r="NY29" s="71">
        <v>1.0841493819908408</v>
      </c>
      <c r="NZ29" s="71">
        <v>1.1568564437067645</v>
      </c>
      <c r="OA29" s="71">
        <v>1.6122900334729144</v>
      </c>
      <c r="OB29" s="71">
        <v>3.657303419080614</v>
      </c>
      <c r="OC29" s="71">
        <v>1.2565729469396438</v>
      </c>
      <c r="OD29" s="71">
        <v>2.0692653016209555</v>
      </c>
      <c r="OE29" s="71">
        <v>1.863985960209583</v>
      </c>
      <c r="OF29" s="71">
        <v>1.4901025120017941</v>
      </c>
      <c r="OG29" s="71">
        <v>1.2874565233442095</v>
      </c>
      <c r="OH29" s="71">
        <v>1.4775682830893953</v>
      </c>
      <c r="OI29" s="71">
        <v>2.0477538237084731</v>
      </c>
      <c r="OJ29" s="71">
        <v>1.3485380950653336</v>
      </c>
      <c r="OK29" s="71">
        <v>1.6268985268617808</v>
      </c>
      <c r="OL29" s="719"/>
      <c r="OM29" s="72">
        <v>1.4315031009421952</v>
      </c>
      <c r="ON29" s="72">
        <v>0.73294109399995633</v>
      </c>
      <c r="OO29" s="72">
        <v>0.7683011881600128</v>
      </c>
      <c r="OP29" s="72">
        <v>0.98521218863488169</v>
      </c>
      <c r="OQ29" s="72">
        <v>1.5257670422539378</v>
      </c>
      <c r="OR29" s="72">
        <v>0.82438438877918774</v>
      </c>
      <c r="OS29" s="72">
        <v>1.2605026620211233</v>
      </c>
      <c r="OT29" s="72">
        <v>1.1137980530593108</v>
      </c>
      <c r="OU29" s="72">
        <v>0.94484971410102125</v>
      </c>
      <c r="OV29" s="72">
        <v>0.76729112173164005</v>
      </c>
      <c r="OW29" s="72">
        <v>0.91464551941119288</v>
      </c>
      <c r="OX29" s="72">
        <v>1.0805571104066374</v>
      </c>
      <c r="OY29" s="72">
        <v>0.89972647812742346</v>
      </c>
      <c r="OZ29" s="72">
        <v>1.0478734565981085</v>
      </c>
      <c r="PA29" s="736"/>
      <c r="PB29" s="73">
        <v>2.4208886445597839</v>
      </c>
      <c r="PC29" s="73">
        <v>1.0546157119824691</v>
      </c>
      <c r="PD29" s="73">
        <v>0.96785396443898297</v>
      </c>
      <c r="PE29" s="73">
        <v>1.6372656649545276</v>
      </c>
      <c r="PF29" s="73">
        <v>4.0591514073877484</v>
      </c>
      <c r="PG29" s="73">
        <v>1.2217814545551271</v>
      </c>
      <c r="PH29" s="73">
        <v>2.0850846721095881</v>
      </c>
      <c r="PI29" s="73">
        <v>1.8099418582338438</v>
      </c>
      <c r="PJ29" s="73">
        <v>1.448114298655697</v>
      </c>
      <c r="PK29" s="73">
        <v>1.1266225662400791</v>
      </c>
      <c r="PL29" s="73">
        <v>1.4726993748455017</v>
      </c>
      <c r="PM29" s="73">
        <v>2.3716272408118058</v>
      </c>
      <c r="PN29" s="73">
        <v>1.3297218316413284</v>
      </c>
      <c r="PO29" s="73">
        <v>1.4815501669835669</v>
      </c>
      <c r="PP29" s="738"/>
      <c r="PQ29" s="70">
        <v>0.73742958732910158</v>
      </c>
      <c r="PR29" s="70">
        <v>0.32697837542906988</v>
      </c>
      <c r="PS29" s="70">
        <v>0.40915203786674181</v>
      </c>
      <c r="PT29" s="70">
        <v>0.48926340281110731</v>
      </c>
      <c r="PU29" s="70">
        <v>1.0037420335056424</v>
      </c>
      <c r="PV29" s="70">
        <v>0.39514263414351858</v>
      </c>
      <c r="PW29" s="70">
        <v>0.69854278881435872</v>
      </c>
      <c r="PX29" s="70">
        <v>0.65632072459926816</v>
      </c>
      <c r="PY29" s="70">
        <v>0.48964140744775442</v>
      </c>
      <c r="PZ29" s="70">
        <v>0.35404830152278544</v>
      </c>
      <c r="QA29" s="70">
        <v>0.49866605955696258</v>
      </c>
      <c r="QB29" s="70">
        <v>0.57311030982938882</v>
      </c>
      <c r="QC29" s="70">
        <v>0.45395191870644813</v>
      </c>
      <c r="QD29" s="70">
        <v>0.40855823694258619</v>
      </c>
      <c r="QE29" s="740"/>
      <c r="QF29" s="74">
        <v>2.7384819063087362</v>
      </c>
      <c r="QG29" s="74">
        <v>1.4277613987872604</v>
      </c>
      <c r="QH29" s="74">
        <v>1.1515357972649252</v>
      </c>
      <c r="QI29" s="74">
        <v>1.7173846090162241</v>
      </c>
      <c r="QJ29" s="74">
        <v>3.1574673334126162</v>
      </c>
      <c r="QK29" s="74">
        <v>1.4682495148790224</v>
      </c>
      <c r="QL29" s="74">
        <v>2.287084255632112</v>
      </c>
      <c r="QM29" s="74">
        <v>2.7113667405430912</v>
      </c>
      <c r="QN29" s="74">
        <v>2.0720259278125592</v>
      </c>
      <c r="QO29" s="74">
        <v>1.3279770942201878</v>
      </c>
      <c r="QP29" s="74">
        <v>2.0896325457868872</v>
      </c>
      <c r="QQ29" s="74">
        <v>2.1187212688984896</v>
      </c>
      <c r="QR29" s="74">
        <v>1.5772085754075218</v>
      </c>
      <c r="QS29" s="74">
        <v>1.6240579475495398</v>
      </c>
      <c r="QT29" s="742"/>
      <c r="QU29" s="69">
        <v>3.101249637131076</v>
      </c>
      <c r="QV29" s="69">
        <v>1.2776388849365337</v>
      </c>
      <c r="QW29" s="69">
        <v>1.0055738552170879</v>
      </c>
      <c r="QX29" s="69">
        <v>1.8502382989386437</v>
      </c>
      <c r="QY29" s="69">
        <v>3.668749869839977</v>
      </c>
      <c r="QZ29" s="69">
        <v>1.5225271016483641</v>
      </c>
      <c r="RA29" s="69">
        <v>2.1537752154271663</v>
      </c>
      <c r="RB29" s="69">
        <v>2.4395195221062811</v>
      </c>
      <c r="RC29" s="69">
        <v>1.8598196358089845</v>
      </c>
      <c r="RD29" s="69">
        <v>1.3685021951034142</v>
      </c>
      <c r="RE29" s="69">
        <v>1.8774434779851279</v>
      </c>
      <c r="RF29" s="69">
        <v>2.3711936215206375</v>
      </c>
      <c r="RG29" s="69">
        <v>1.71106402700154</v>
      </c>
      <c r="RH29" s="69">
        <v>1.7254864470312019</v>
      </c>
      <c r="RI29" s="723"/>
      <c r="RJ29" s="75">
        <v>2.7818658460420909</v>
      </c>
      <c r="RK29" s="75">
        <v>0.86289016548277897</v>
      </c>
      <c r="RL29" s="75">
        <v>0.94697696861474578</v>
      </c>
      <c r="RM29" s="75">
        <v>1.698897735802168</v>
      </c>
      <c r="RN29" s="75">
        <v>3.1043917818605609</v>
      </c>
      <c r="RO29" s="75">
        <v>1.1924298009405565</v>
      </c>
      <c r="RP29" s="75">
        <v>1.6712282237602682</v>
      </c>
      <c r="RQ29" s="75">
        <v>2.1368847539701457</v>
      </c>
      <c r="RR29" s="75">
        <v>1.7757849163995121</v>
      </c>
      <c r="RS29" s="75">
        <v>0.96539801937312797</v>
      </c>
      <c r="RT29" s="75">
        <v>1.6461141385866962</v>
      </c>
      <c r="RU29" s="75">
        <v>2.4320694352342094</v>
      </c>
      <c r="RV29" s="75">
        <v>1.527286856480486</v>
      </c>
      <c r="RW29" s="75">
        <v>1.3018472305538338</v>
      </c>
      <c r="RX29" s="719"/>
      <c r="RY29" s="76">
        <v>1.9777752344006678</v>
      </c>
      <c r="RZ29" s="76">
        <v>2.0098957256298227</v>
      </c>
      <c r="SA29" s="76">
        <v>2.0222379609267516</v>
      </c>
      <c r="SB29" s="76">
        <v>1.8376852663588235</v>
      </c>
      <c r="SC29" s="76">
        <v>2.0899553995296176</v>
      </c>
      <c r="SD29" s="76">
        <v>2.1750152904804141</v>
      </c>
      <c r="SE29" s="721"/>
      <c r="SF29" s="76">
        <v>2.3491147116936246</v>
      </c>
      <c r="SG29" s="76">
        <v>2.4095012352044356</v>
      </c>
      <c r="SH29" s="76">
        <v>2.4327046375626633</v>
      </c>
      <c r="SI29" s="76">
        <v>2.0857455717749582</v>
      </c>
      <c r="SJ29" s="76">
        <v>2.5600134221360511</v>
      </c>
      <c r="SK29" s="76">
        <v>2.7199260171235498</v>
      </c>
      <c r="SL29" s="721"/>
      <c r="SM29" s="76">
        <v>2.2784065998258978</v>
      </c>
      <c r="SN29" s="76">
        <v>2.3279987245768674</v>
      </c>
      <c r="SO29" s="76">
        <v>2.3470544005372513</v>
      </c>
      <c r="SP29" s="76">
        <v>2.0621160355899257</v>
      </c>
      <c r="SQ29" s="76">
        <v>2.4516060912025948</v>
      </c>
      <c r="SR29" s="76">
        <v>2.5829334950471217</v>
      </c>
      <c r="SS29" s="721"/>
      <c r="ST29" s="76">
        <v>1.9173730551222665</v>
      </c>
      <c r="SU29" s="76">
        <v>1.9394836260569079</v>
      </c>
      <c r="SV29" s="76">
        <v>1.9479795692564654</v>
      </c>
      <c r="SW29" s="76">
        <v>1.8209402467469893</v>
      </c>
      <c r="SX29" s="76">
        <v>1.9945937763387613</v>
      </c>
      <c r="SY29" s="76">
        <v>2.0531458930901203</v>
      </c>
      <c r="SZ29" s="721"/>
      <c r="TA29" s="76">
        <v>2.1938094944972275</v>
      </c>
      <c r="TB29" s="76">
        <v>2.2369621624805336</v>
      </c>
      <c r="TC29" s="76">
        <v>2.253543489899859</v>
      </c>
      <c r="TD29" s="76">
        <v>2.0056039083630233</v>
      </c>
      <c r="TE29" s="76">
        <v>2.344519313521666</v>
      </c>
      <c r="TF29" s="76">
        <v>2.4587940675006559</v>
      </c>
      <c r="TG29" s="721"/>
      <c r="TH29" s="76">
        <v>1.8118436290898541</v>
      </c>
      <c r="TI29" s="76">
        <v>1.8259213935352907</v>
      </c>
      <c r="TJ29" s="76">
        <v>1.8313307467111413</v>
      </c>
      <c r="TK29" s="76">
        <v>1.7504450173067387</v>
      </c>
      <c r="TL29" s="76">
        <v>1.8610099363193677</v>
      </c>
      <c r="TM29" s="76">
        <v>1.89828997353975</v>
      </c>
      <c r="TN29" s="721"/>
      <c r="TO29" s="76">
        <v>2.1649183096468607</v>
      </c>
      <c r="TP29" s="76">
        <v>2.205871806215403</v>
      </c>
      <c r="TQ29" s="76">
        <v>2.2216081063633331</v>
      </c>
      <c r="TR29" s="76">
        <v>1.9863041662777983</v>
      </c>
      <c r="TS29" s="76">
        <v>2.307947567041809</v>
      </c>
      <c r="TT29" s="76">
        <v>2.4163985844101932</v>
      </c>
      <c r="TU29" s="721"/>
      <c r="TV29" s="76">
        <v>5.2926465806453313</v>
      </c>
      <c r="TW29" s="76">
        <v>5.5737367666440978</v>
      </c>
      <c r="TX29" s="76">
        <v>5.6817451152868337</v>
      </c>
      <c r="TY29" s="76">
        <v>4.066702839856541</v>
      </c>
      <c r="TZ29" s="76">
        <v>6.2743483627416108</v>
      </c>
      <c r="UA29" s="76">
        <v>7.0187174447029905</v>
      </c>
      <c r="UB29" s="721"/>
      <c r="UC29" s="76">
        <v>2.404504700024829</v>
      </c>
      <c r="UD29" s="76">
        <v>2.4636953005340505</v>
      </c>
      <c r="UE29" s="76">
        <v>2.4864391718416052</v>
      </c>
      <c r="UF29" s="76">
        <v>2.1463514459367317</v>
      </c>
      <c r="UG29" s="76">
        <v>2.4196819747224203</v>
      </c>
      <c r="UH29" s="76">
        <v>2.7679722846437089</v>
      </c>
      <c r="UI29" s="721"/>
      <c r="UJ29" s="76">
        <v>1.0463311316063084</v>
      </c>
      <c r="UK29" s="76">
        <v>1.062848398693119</v>
      </c>
      <c r="UL29" s="76">
        <v>1.0412433928082918</v>
      </c>
      <c r="UM29" s="76">
        <v>0.98206738668927074</v>
      </c>
      <c r="UN29" s="76">
        <v>1.0386813688303014</v>
      </c>
      <c r="UO29" s="76">
        <v>1.0087913580605268</v>
      </c>
      <c r="UP29" s="721"/>
      <c r="UQ29" s="76">
        <v>1.2876902595112565</v>
      </c>
      <c r="UR29" s="76">
        <v>1.0779163276555981</v>
      </c>
      <c r="US29" s="76">
        <v>1.2399125293847089</v>
      </c>
      <c r="UT29" s="76">
        <v>1.2922451096785517</v>
      </c>
      <c r="UU29" s="76">
        <v>1.1187736959497268</v>
      </c>
      <c r="UV29" s="76">
        <v>1.3042306573800888</v>
      </c>
      <c r="UW29" s="76">
        <v>1.1780059898302055</v>
      </c>
      <c r="UX29" s="76">
        <v>1.0774884969815686</v>
      </c>
      <c r="UY29" s="76">
        <v>1.0827839512601107</v>
      </c>
      <c r="UZ29" s="76">
        <v>1.0797094652713199</v>
      </c>
      <c r="VA29" s="76">
        <v>1.0865942515909146</v>
      </c>
      <c r="VB29" s="76">
        <v>1.1176024306295944</v>
      </c>
      <c r="VC29" s="76">
        <v>1.1540612951744398</v>
      </c>
      <c r="VD29" s="76">
        <v>1.0881498977586594</v>
      </c>
      <c r="VE29" s="76">
        <v>1.1672011992397877</v>
      </c>
      <c r="VF29" s="718"/>
      <c r="VG29" s="76">
        <v>1.9035353425007533</v>
      </c>
      <c r="VH29" s="76">
        <v>1.5649296939592325</v>
      </c>
      <c r="VI29" s="76">
        <v>1.8250941564175713</v>
      </c>
      <c r="VJ29" s="76">
        <v>1.9104820332507049</v>
      </c>
      <c r="VK29" s="76">
        <v>1.6301426805371433</v>
      </c>
      <c r="VL29" s="76">
        <v>1.9288861149066148</v>
      </c>
      <c r="VM29" s="76">
        <v>1.7262941576090491</v>
      </c>
      <c r="VN29" s="76">
        <v>1.5642895859861978</v>
      </c>
      <c r="VO29" s="76">
        <v>1.5727083292886554</v>
      </c>
      <c r="VP29" s="76">
        <v>1.5678191280263103</v>
      </c>
      <c r="VQ29" s="76">
        <v>1.5787724890475039</v>
      </c>
      <c r="VR29" s="76">
        <v>1.6282692034037116</v>
      </c>
      <c r="VS29" s="76">
        <v>1.6866682403290356</v>
      </c>
      <c r="VT29" s="76">
        <v>1.5812163428792014</v>
      </c>
      <c r="VU29" s="76">
        <v>1.7077464390857733</v>
      </c>
      <c r="VV29" s="718"/>
      <c r="VW29" s="76">
        <v>1.9065550529501978</v>
      </c>
      <c r="VX29" s="76">
        <v>1.5447770689748459</v>
      </c>
      <c r="VY29" s="76">
        <v>1.8217851658967044</v>
      </c>
      <c r="VZ29" s="76">
        <v>1.9136822590180762</v>
      </c>
      <c r="WA29" s="76">
        <v>1.6139171159473862</v>
      </c>
      <c r="WB29" s="76">
        <v>1.9326605520676701</v>
      </c>
      <c r="WC29" s="76">
        <v>1.7170427735334648</v>
      </c>
      <c r="WD29" s="76">
        <v>1.5441298592906501</v>
      </c>
      <c r="WE29" s="76">
        <v>1.5530310070282392</v>
      </c>
      <c r="WF29" s="76">
        <v>1.5478606399330763</v>
      </c>
      <c r="WG29" s="76">
        <v>1.5594474665291556</v>
      </c>
      <c r="WH29" s="76">
        <v>1.6119278745456644</v>
      </c>
      <c r="WI29" s="76">
        <v>1.6739955498409185</v>
      </c>
      <c r="WJ29" s="76">
        <v>1.5620097074190167</v>
      </c>
      <c r="WK29" s="76">
        <v>1.6964205865629853</v>
      </c>
      <c r="WL29" s="718"/>
      <c r="WM29" s="76">
        <v>1.2067213733358917</v>
      </c>
      <c r="WN29" s="76">
        <v>1.0004764466876845</v>
      </c>
      <c r="WO29" s="76">
        <v>1.159299692707001</v>
      </c>
      <c r="WP29" s="76">
        <v>1.211062164234983</v>
      </c>
      <c r="WQ29" s="76">
        <v>1.0403967736449535</v>
      </c>
      <c r="WR29" s="76">
        <v>1.2225267004944125</v>
      </c>
      <c r="WS29" s="76">
        <v>1.0988162836635529</v>
      </c>
      <c r="WT29" s="76">
        <v>1.0000729198407652</v>
      </c>
      <c r="WU29" s="76">
        <v>1.0052356052647649</v>
      </c>
      <c r="WV29" s="76">
        <v>1.0022377405415901</v>
      </c>
      <c r="WW29" s="76">
        <v>1.0089525835402184</v>
      </c>
      <c r="WX29" s="76">
        <v>1.0392510132489097</v>
      </c>
      <c r="WY29" s="76">
        <v>1.0749437218913669</v>
      </c>
      <c r="WZ29" s="76">
        <v>1.0104592885175836</v>
      </c>
      <c r="XA29" s="76">
        <v>1.0878180000812956</v>
      </c>
      <c r="XB29" s="718"/>
      <c r="XC29" s="76">
        <v>1.7242814681803804</v>
      </c>
      <c r="XD29" s="76">
        <v>1.4094067603796692</v>
      </c>
      <c r="XE29" s="76">
        <v>1.6509916810023679</v>
      </c>
      <c r="XF29" s="76">
        <v>1.7306350636946111</v>
      </c>
      <c r="XG29" s="76">
        <v>1.4698563111995699</v>
      </c>
      <c r="XH29" s="76">
        <v>1.7475024155188228</v>
      </c>
      <c r="XI29" s="76">
        <v>1.5594110666641852</v>
      </c>
      <c r="XJ29" s="76">
        <v>1.408824737876637</v>
      </c>
      <c r="XK29" s="76">
        <v>1.4166196900714023</v>
      </c>
      <c r="XL29" s="76">
        <v>1.41209239332369</v>
      </c>
      <c r="XM29" s="76">
        <v>1.4222362578984946</v>
      </c>
      <c r="XN29" s="76">
        <v>1.4681186196785254</v>
      </c>
      <c r="XO29" s="76">
        <v>1.5223066712605275</v>
      </c>
      <c r="XP29" s="76">
        <v>1.4244912333193622</v>
      </c>
      <c r="XQ29" s="76">
        <v>1.5418731612953143</v>
      </c>
      <c r="XR29" s="718"/>
      <c r="XS29" s="76">
        <v>0.4797328498360266</v>
      </c>
      <c r="XT29" s="76">
        <v>0.38769110247704325</v>
      </c>
      <c r="XU29" s="76">
        <v>0.45812593189490536</v>
      </c>
      <c r="XV29" s="76">
        <v>0.48153378188206974</v>
      </c>
      <c r="XW29" s="76">
        <v>0.40525895441460369</v>
      </c>
      <c r="XX29" s="76">
        <v>0.48633347665846982</v>
      </c>
      <c r="XY29" s="76">
        <v>0.4315121558103816</v>
      </c>
      <c r="XZ29" s="76">
        <v>0.38752797811043149</v>
      </c>
      <c r="YA29" s="76">
        <v>0.38978864254975443</v>
      </c>
      <c r="YB29" s="76">
        <v>0.38847545857804683</v>
      </c>
      <c r="YC29" s="76">
        <v>0.39141846315740891</v>
      </c>
      <c r="YD29" s="76">
        <v>0.40475338224257051</v>
      </c>
      <c r="YE29" s="76">
        <v>0.42053061360379718</v>
      </c>
      <c r="YF29" s="76">
        <v>0.39206829177080116</v>
      </c>
      <c r="YG29" s="76">
        <v>0.42623187837219201</v>
      </c>
      <c r="YH29" s="718"/>
      <c r="YI29" s="76">
        <v>1.5886935173631147</v>
      </c>
      <c r="YJ29" s="76">
        <v>1.253936909884922</v>
      </c>
      <c r="YK29" s="76">
        <v>1.5089305645651112</v>
      </c>
      <c r="YL29" s="76">
        <v>1.5948817859013247</v>
      </c>
      <c r="YM29" s="76">
        <v>1.317174098171358</v>
      </c>
      <c r="YN29" s="76">
        <v>1.6114976817649311</v>
      </c>
      <c r="YO29" s="76">
        <v>1.4131406596208944</v>
      </c>
      <c r="YP29" s="76">
        <v>1.2533886508667291</v>
      </c>
      <c r="YQ29" s="76">
        <v>1.2614957265377607</v>
      </c>
      <c r="YR29" s="76">
        <v>1.2567852029889381</v>
      </c>
      <c r="YS29" s="76">
        <v>1.2673464836368218</v>
      </c>
      <c r="YT29" s="76">
        <v>1.3153505962566501</v>
      </c>
      <c r="YU29" s="76">
        <v>1.3723303046783732</v>
      </c>
      <c r="YV29" s="76">
        <v>1.2696499813332143</v>
      </c>
      <c r="YW29" s="76">
        <v>1.3929485283472909</v>
      </c>
      <c r="YX29" s="718"/>
      <c r="YY29" s="76">
        <v>1.8725024681866702</v>
      </c>
      <c r="YZ29" s="76">
        <v>1.5492249292992191</v>
      </c>
      <c r="ZA29" s="76">
        <v>1.7980284192742024</v>
      </c>
      <c r="ZB29" s="76">
        <v>1.8792624658141901</v>
      </c>
      <c r="ZC29" s="76">
        <v>1.6117179813607765</v>
      </c>
      <c r="ZD29" s="76">
        <v>1.8971303529655268</v>
      </c>
      <c r="ZE29" s="76">
        <v>1.7033460798200306</v>
      </c>
      <c r="ZF29" s="76">
        <v>1.548597894050354</v>
      </c>
      <c r="ZG29" s="76">
        <v>1.5566761479556708</v>
      </c>
      <c r="ZH29" s="76">
        <v>1.5519851235632822</v>
      </c>
      <c r="ZI29" s="76">
        <v>1.5624929608504454</v>
      </c>
      <c r="ZJ29" s="76">
        <v>1.6099239203455693</v>
      </c>
      <c r="ZK29" s="76">
        <v>1.6658214003251837</v>
      </c>
      <c r="ZL29" s="76">
        <v>1.5648473554523088</v>
      </c>
      <c r="ZM29" s="76">
        <v>1.6859868654130583</v>
      </c>
      <c r="ZN29" s="718"/>
      <c r="ZO29" s="76">
        <v>2.0269655995324118</v>
      </c>
      <c r="ZP29" s="76">
        <v>1.6373489806433008</v>
      </c>
      <c r="ZQ29" s="76">
        <v>1.9354741856900923</v>
      </c>
      <c r="ZR29" s="76">
        <v>2.0345802989636743</v>
      </c>
      <c r="ZS29" s="76">
        <v>1.7116985952789729</v>
      </c>
      <c r="ZT29" s="76">
        <v>2.0548773408727454</v>
      </c>
      <c r="ZU29" s="76">
        <v>1.8228411668560691</v>
      </c>
      <c r="ZV29" s="76">
        <v>1.636659553953058</v>
      </c>
      <c r="ZW29" s="76">
        <v>1.6462262699490249</v>
      </c>
      <c r="ZX29" s="76">
        <v>1.6406690867788911</v>
      </c>
      <c r="ZY29" s="76">
        <v>1.6531235151095451</v>
      </c>
      <c r="ZZ29" s="76">
        <v>1.7095588549931566</v>
      </c>
      <c r="AAA29" s="76">
        <v>1.7763348459673109</v>
      </c>
      <c r="AAB29" s="76">
        <v>1.6558728220280019</v>
      </c>
      <c r="AAC29" s="76">
        <v>1.8004657125027097</v>
      </c>
      <c r="AAD29" s="718"/>
      <c r="AAE29" s="76">
        <v>0.83884632088970623</v>
      </c>
      <c r="AAF29" s="76">
        <v>0.82851817617449397</v>
      </c>
      <c r="AAG29" s="76">
        <v>0.85836984074686995</v>
      </c>
      <c r="AAH29" s="76">
        <v>0.8479430328369344</v>
      </c>
      <c r="AAI29" s="76">
        <v>0.85541054826960017</v>
      </c>
      <c r="AAJ29" s="76">
        <v>0.84535415925559132</v>
      </c>
      <c r="AAK29" s="76">
        <v>0.8371240649687075</v>
      </c>
      <c r="AAL29" s="76">
        <v>0.82705523636037737</v>
      </c>
      <c r="AAM29" s="76">
        <v>0.82902787963789193</v>
      </c>
      <c r="AAN29" s="76">
        <v>0.82898999845317078</v>
      </c>
      <c r="AAO29" s="76">
        <v>0.7904660239815422</v>
      </c>
      <c r="AAP29" s="76">
        <v>0.85254447843888514</v>
      </c>
      <c r="AAQ29" s="76">
        <v>0.84754374375359798</v>
      </c>
      <c r="AAR29" s="76">
        <v>0.79873315911273945</v>
      </c>
      <c r="AAS29" s="76">
        <v>0.87851810712639866</v>
      </c>
      <c r="AAT29" s="718"/>
    </row>
    <row r="30" spans="1:722" ht="14.5" customHeight="1" x14ac:dyDescent="0.2">
      <c r="A30" s="24">
        <v>2047</v>
      </c>
      <c r="B30" s="65">
        <v>0.55158011377683402</v>
      </c>
      <c r="C30" s="65">
        <v>0.64678385399837368</v>
      </c>
      <c r="D30" s="65">
        <v>0.57286397303012115</v>
      </c>
      <c r="E30" s="65">
        <v>0.64145785239343311</v>
      </c>
      <c r="F30" s="65">
        <v>0.74874992162588005</v>
      </c>
      <c r="G30" s="65">
        <v>0.4974199384520972</v>
      </c>
      <c r="H30" s="65">
        <v>1.0969887623809589</v>
      </c>
      <c r="I30" s="65">
        <v>0.53475657824468148</v>
      </c>
      <c r="J30" s="65">
        <v>0.48110285798740304</v>
      </c>
      <c r="K30" s="65">
        <v>0.63797091424142927</v>
      </c>
      <c r="L30" s="65">
        <v>0.61894133166830501</v>
      </c>
      <c r="M30" s="65">
        <v>0.55736720801440931</v>
      </c>
      <c r="N30" s="65">
        <v>0.71936015076332116</v>
      </c>
      <c r="O30" s="65">
        <v>0.56172579791596799</v>
      </c>
      <c r="P30" s="65">
        <v>0.55323646852793928</v>
      </c>
      <c r="Q30" s="65">
        <v>0.58575484666324862</v>
      </c>
      <c r="R30" s="65">
        <v>0.45381641412850904</v>
      </c>
      <c r="S30" s="65">
        <v>0.52001503611064337</v>
      </c>
      <c r="T30" s="65">
        <v>0.56898432122271569</v>
      </c>
      <c r="U30" s="65">
        <v>1.0189407683727525</v>
      </c>
      <c r="V30" s="65">
        <v>0.44787236850511808</v>
      </c>
      <c r="W30" s="65">
        <v>0.58703926506520876</v>
      </c>
      <c r="X30" s="65">
        <v>0.54868583725096087</v>
      </c>
      <c r="Y30" s="65">
        <v>0.53909469753056094</v>
      </c>
      <c r="Z30" s="65">
        <v>0.47353641233005583</v>
      </c>
      <c r="AA30" s="65">
        <v>0.36411001993206349</v>
      </c>
      <c r="AB30" s="65">
        <v>0.55698719563230148</v>
      </c>
      <c r="AC30" s="65">
        <v>0.53270778468559454</v>
      </c>
      <c r="AD30" s="65">
        <v>0.52319387761029745</v>
      </c>
      <c r="AE30" s="65">
        <v>0.43783361691219458</v>
      </c>
      <c r="AF30" s="744"/>
      <c r="AG30" s="65">
        <v>0.49188448759880471</v>
      </c>
      <c r="AH30" s="65">
        <v>0.59403982574399505</v>
      </c>
      <c r="AI30" s="65">
        <v>0.52928473181600066</v>
      </c>
      <c r="AJ30" s="65">
        <v>0.58914814972927643</v>
      </c>
      <c r="AK30" s="65">
        <v>0.68377298765947103</v>
      </c>
      <c r="AL30" s="65">
        <v>0.45602325035170632</v>
      </c>
      <c r="AM30" s="65">
        <v>1.0075313556753447</v>
      </c>
      <c r="AN30" s="65">
        <v>0.49114816733926153</v>
      </c>
      <c r="AO30" s="65">
        <v>0.4409087534390741</v>
      </c>
      <c r="AP30" s="65">
        <v>0.57122276544765371</v>
      </c>
      <c r="AQ30" s="65">
        <v>0.55764552285664604</v>
      </c>
      <c r="AR30" s="65">
        <v>0.51802120106613458</v>
      </c>
      <c r="AS30" s="65">
        <v>0.66069765960436588</v>
      </c>
      <c r="AT30" s="65">
        <v>0.51591809697640856</v>
      </c>
      <c r="AU30" s="65">
        <v>0.5081210567145461</v>
      </c>
      <c r="AV30" s="65">
        <v>0.53798762119595478</v>
      </c>
      <c r="AW30" s="65">
        <v>0.41680852405654228</v>
      </c>
      <c r="AX30" s="65">
        <v>0.47760877072883873</v>
      </c>
      <c r="AY30" s="65">
        <v>0.52258470111880273</v>
      </c>
      <c r="AZ30" s="65">
        <v>0.91591446213112548</v>
      </c>
      <c r="BA30" s="65">
        <v>0.4113492043711402</v>
      </c>
      <c r="BB30" s="65">
        <v>0.53916729765040861</v>
      </c>
      <c r="BC30" s="65">
        <v>0.49173613928166504</v>
      </c>
      <c r="BD30" s="65">
        <v>0.49513252101276384</v>
      </c>
      <c r="BE30" s="65">
        <v>0.4349203928406819</v>
      </c>
      <c r="BF30" s="65">
        <v>0.33353667970800438</v>
      </c>
      <c r="BG30" s="65">
        <v>0.50299290115258666</v>
      </c>
      <c r="BH30" s="65">
        <v>0.4918802145866758</v>
      </c>
      <c r="BI30" s="65">
        <v>0.47414315838468413</v>
      </c>
      <c r="BJ30" s="65">
        <v>0.39602315294733254</v>
      </c>
      <c r="BK30" s="745"/>
      <c r="BL30" s="56">
        <v>0.89441880212887648</v>
      </c>
      <c r="BM30" s="56">
        <v>1.0430883915151854</v>
      </c>
      <c r="BN30" s="56">
        <v>0.98623032154426038</v>
      </c>
      <c r="BO30" s="56">
        <v>1.3334513459304893</v>
      </c>
      <c r="BP30" s="56">
        <v>1.5333179340760381</v>
      </c>
      <c r="BQ30" s="56">
        <v>0.8215178755244652</v>
      </c>
      <c r="BR30" s="56">
        <v>1.8830792283898095</v>
      </c>
      <c r="BS30" s="56">
        <v>0.90302188182666887</v>
      </c>
      <c r="BT30" s="56">
        <v>0.73790056797442205</v>
      </c>
      <c r="BU30" s="56">
        <v>1.043331377210321</v>
      </c>
      <c r="BV30" s="56">
        <v>1.1805061366093115</v>
      </c>
      <c r="BW30" s="56">
        <v>0.97832990062201086</v>
      </c>
      <c r="BX30" s="56">
        <v>1.2585576431183165</v>
      </c>
      <c r="BY30" s="56">
        <v>0.94306198186773127</v>
      </c>
      <c r="BZ30" s="56">
        <v>0.92086980586173151</v>
      </c>
      <c r="CA30" s="56">
        <v>0.98463428818878174</v>
      </c>
      <c r="CB30" s="56">
        <v>0.73123883190108452</v>
      </c>
      <c r="CC30" s="56">
        <v>0.99046088508519325</v>
      </c>
      <c r="CD30" s="56">
        <v>0.96548863792383965</v>
      </c>
      <c r="CE30" s="56">
        <v>1.6994592871162622</v>
      </c>
      <c r="CF30" s="56">
        <v>0.80170501617286594</v>
      </c>
      <c r="CG30" s="56">
        <v>1.024488787495192</v>
      </c>
      <c r="CH30" s="56">
        <v>0.90903323117993695</v>
      </c>
      <c r="CI30" s="56">
        <v>0.90265995427211299</v>
      </c>
      <c r="CJ30" s="56">
        <v>0.77865665980137821</v>
      </c>
      <c r="CK30" s="56">
        <v>0.59598793810283046</v>
      </c>
      <c r="CL30" s="56">
        <v>0.99055551588833457</v>
      </c>
      <c r="CM30" s="56">
        <v>0.95027129407085065</v>
      </c>
      <c r="CN30" s="56">
        <v>0.75948147720703707</v>
      </c>
      <c r="CO30" s="56">
        <v>0.67313391817545065</v>
      </c>
      <c r="CP30" s="749"/>
      <c r="CQ30" s="66">
        <v>1.1450205093935699</v>
      </c>
      <c r="CR30" s="66">
        <v>1.3206409757034145</v>
      </c>
      <c r="CS30" s="66">
        <v>1.2567100335304762</v>
      </c>
      <c r="CT30" s="66">
        <v>1.8126692879028594</v>
      </c>
      <c r="CU30" s="66">
        <v>1.7643890598480807</v>
      </c>
      <c r="CV30" s="66">
        <v>1.0996243636067264</v>
      </c>
      <c r="CW30" s="66">
        <v>2.3578120782528336</v>
      </c>
      <c r="CX30" s="66">
        <v>1.1538993417750989</v>
      </c>
      <c r="CY30" s="66">
        <v>1.0392999378919814</v>
      </c>
      <c r="CZ30" s="66">
        <v>1.3633494516351179</v>
      </c>
      <c r="DA30" s="66">
        <v>1.3682110281477411</v>
      </c>
      <c r="DB30" s="66">
        <v>1.2406847990974756</v>
      </c>
      <c r="DC30" s="66">
        <v>1.4690560848898131</v>
      </c>
      <c r="DD30" s="66">
        <v>1.2066317776999949</v>
      </c>
      <c r="DE30" s="66">
        <v>1.1670265606554966</v>
      </c>
      <c r="DF30" s="66">
        <v>1.2461065492658632</v>
      </c>
      <c r="DG30" s="66">
        <v>0.94341136958192529</v>
      </c>
      <c r="DH30" s="66">
        <v>1.2846674922254198</v>
      </c>
      <c r="DI30" s="66">
        <v>1.3168439717985749</v>
      </c>
      <c r="DJ30" s="66">
        <v>2.1402706004714211</v>
      </c>
      <c r="DK30" s="66">
        <v>1.0233288524088235</v>
      </c>
      <c r="DL30" s="66">
        <v>1.2974275270367626</v>
      </c>
      <c r="DM30" s="66">
        <v>1.1496411876170209</v>
      </c>
      <c r="DN30" s="66">
        <v>1.1408363619472868</v>
      </c>
      <c r="DO30" s="66">
        <v>0.97925693159820137</v>
      </c>
      <c r="DP30" s="66">
        <v>0.86490794980937236</v>
      </c>
      <c r="DQ30" s="66">
        <v>1.2318517324588221</v>
      </c>
      <c r="DR30" s="66">
        <v>1.1992091707838468</v>
      </c>
      <c r="DS30" s="66">
        <v>0.93736721209045615</v>
      </c>
      <c r="DT30" s="66">
        <v>0.86256512057135026</v>
      </c>
      <c r="DU30" s="750"/>
      <c r="DV30" s="56">
        <v>0.99311340189928421</v>
      </c>
      <c r="DW30" s="56">
        <v>1.1402350930461416</v>
      </c>
      <c r="DX30" s="56">
        <v>1.173704554283995</v>
      </c>
      <c r="DY30" s="56">
        <v>1.5978001998654865</v>
      </c>
      <c r="DZ30" s="56">
        <v>1.4140546358605373</v>
      </c>
      <c r="EA30" s="56">
        <v>0.98346821041051757</v>
      </c>
      <c r="EB30" s="56">
        <v>2.1518764602389164</v>
      </c>
      <c r="EC30" s="56">
        <v>1.0562669218100702</v>
      </c>
      <c r="ED30" s="56">
        <v>0.79351243833853824</v>
      </c>
      <c r="EE30" s="56">
        <v>1.3022287283755021</v>
      </c>
      <c r="EF30" s="56">
        <v>1.341751193178963</v>
      </c>
      <c r="EG30" s="56">
        <v>1.1125466329445781</v>
      </c>
      <c r="EH30" s="56">
        <v>1.4201459482628955</v>
      </c>
      <c r="EI30" s="56">
        <v>1.0826127303743307</v>
      </c>
      <c r="EJ30" s="56">
        <v>1.0391001252567518</v>
      </c>
      <c r="EK30" s="56">
        <v>1.1132106254859533</v>
      </c>
      <c r="EL30" s="56">
        <v>0.80049585480672836</v>
      </c>
      <c r="EM30" s="56">
        <v>1.2503714217799557</v>
      </c>
      <c r="EN30" s="56">
        <v>1.2035984610537174</v>
      </c>
      <c r="EO30" s="56">
        <v>1.9984868728025245</v>
      </c>
      <c r="EP30" s="56">
        <v>0.91251692945340834</v>
      </c>
      <c r="EQ30" s="56">
        <v>1.1605347327845994</v>
      </c>
      <c r="ER30" s="56">
        <v>0.9974662439221984</v>
      </c>
      <c r="ES30" s="56">
        <v>0.99724414704372333</v>
      </c>
      <c r="ET30" s="56">
        <v>0.87417603433507884</v>
      </c>
      <c r="EU30" s="56">
        <v>0.72676817549423878</v>
      </c>
      <c r="EV30" s="56">
        <v>1.0709264208315561</v>
      </c>
      <c r="EW30" s="56">
        <v>1.045344098122365</v>
      </c>
      <c r="EX30" s="56">
        <v>0.81033070438335031</v>
      </c>
      <c r="EY30" s="56">
        <v>0.76243757189979522</v>
      </c>
      <c r="EZ30" s="725"/>
      <c r="FA30" s="56">
        <v>0.77699243528822715</v>
      </c>
      <c r="FB30" s="56">
        <v>0.89692604246525476</v>
      </c>
      <c r="FC30" s="56">
        <v>0.90446701434869781</v>
      </c>
      <c r="FD30" s="56">
        <v>1.1476766636442592</v>
      </c>
      <c r="FE30" s="56">
        <v>1.1462671661926538</v>
      </c>
      <c r="FF30" s="56">
        <v>0.72863941867080328</v>
      </c>
      <c r="FG30" s="56">
        <v>1.731212502380022</v>
      </c>
      <c r="FH30" s="56">
        <v>0.77352558504718094</v>
      </c>
      <c r="FI30" s="56">
        <v>0.6195700588924824</v>
      </c>
      <c r="FJ30" s="56">
        <v>0.91195647404032265</v>
      </c>
      <c r="FK30" s="56">
        <v>0.88748230835327102</v>
      </c>
      <c r="FL30" s="56">
        <v>0.87809429896505242</v>
      </c>
      <c r="FM30" s="56">
        <v>1.0983115927181597</v>
      </c>
      <c r="FN30" s="56">
        <v>0.83730410930357313</v>
      </c>
      <c r="FO30" s="56">
        <v>0.82335670473374112</v>
      </c>
      <c r="FP30" s="56">
        <v>0.88350664309012905</v>
      </c>
      <c r="FQ30" s="56">
        <v>0.65242622053053223</v>
      </c>
      <c r="FR30" s="56">
        <v>0.86317588535792078</v>
      </c>
      <c r="FS30" s="56">
        <v>0.89170295537209754</v>
      </c>
      <c r="FT30" s="56">
        <v>1.5763134933245735</v>
      </c>
      <c r="FU30" s="56">
        <v>0.70581318596233611</v>
      </c>
      <c r="FV30" s="56">
        <v>0.91936900776845198</v>
      </c>
      <c r="FW30" s="56">
        <v>0.80129329104717484</v>
      </c>
      <c r="FX30" s="56">
        <v>0.79998067244845772</v>
      </c>
      <c r="FY30" s="56">
        <v>0.70126345510053556</v>
      </c>
      <c r="FZ30" s="56">
        <v>0.52176204830662287</v>
      </c>
      <c r="GA30" s="56">
        <v>0.8133024945000924</v>
      </c>
      <c r="GB30" s="56">
        <v>0.84203086806835392</v>
      </c>
      <c r="GC30" s="56">
        <v>0.63976912191834978</v>
      </c>
      <c r="GD30" s="56">
        <v>0.59810741492743202</v>
      </c>
      <c r="GE30" s="746"/>
      <c r="GF30" s="67">
        <v>0.98150540076116966</v>
      </c>
      <c r="GG30" s="67">
        <v>1.1301804649652569</v>
      </c>
      <c r="GH30" s="67">
        <v>1.1297373125752805</v>
      </c>
      <c r="GI30" s="67">
        <v>1.4759881314130914</v>
      </c>
      <c r="GJ30" s="67">
        <v>1.5656706900222308</v>
      </c>
      <c r="GK30" s="67">
        <v>0.91770357688901982</v>
      </c>
      <c r="GL30" s="67">
        <v>1.8817370815781627</v>
      </c>
      <c r="GM30" s="67">
        <v>0.82208598919004783</v>
      </c>
      <c r="GN30" s="67">
        <v>0.79301836635601675</v>
      </c>
      <c r="GO30" s="67">
        <v>1.165760345524645</v>
      </c>
      <c r="GP30" s="67">
        <v>1.3658272492691248</v>
      </c>
      <c r="GQ30" s="67">
        <v>1.092423146188668</v>
      </c>
      <c r="GR30" s="67">
        <v>1.3941189860414887</v>
      </c>
      <c r="GS30" s="67">
        <v>1.1973710306993501</v>
      </c>
      <c r="GT30" s="67">
        <v>1.0238081200268843</v>
      </c>
      <c r="GU30" s="67">
        <v>1.0962728516688951</v>
      </c>
      <c r="GV30" s="67">
        <v>0.79832055906790678</v>
      </c>
      <c r="GW30" s="67">
        <v>1.3105972602141953</v>
      </c>
      <c r="GX30" s="67">
        <v>1.3532831503340539</v>
      </c>
      <c r="GY30" s="67">
        <v>1.9381030891326458</v>
      </c>
      <c r="GZ30" s="67">
        <v>0.90949841336414039</v>
      </c>
      <c r="HA30" s="67">
        <v>1.1417594782678189</v>
      </c>
      <c r="HB30" s="67">
        <v>0.99503274747273163</v>
      </c>
      <c r="HC30" s="67">
        <v>0.99205731174316014</v>
      </c>
      <c r="HD30" s="67">
        <v>0.90673061014288392</v>
      </c>
      <c r="HE30" s="67">
        <v>0.70459483927318167</v>
      </c>
      <c r="HF30" s="67">
        <v>1.129347976977044</v>
      </c>
      <c r="HG30" s="67">
        <v>1.0421814312644901</v>
      </c>
      <c r="HH30" s="67">
        <v>0.84864980688306579</v>
      </c>
      <c r="HI30" s="67">
        <v>0.74666483979065978</v>
      </c>
      <c r="HJ30" s="747"/>
      <c r="HK30" s="67">
        <v>0.33508607645946126</v>
      </c>
      <c r="HL30" s="67">
        <v>0.37604043392622388</v>
      </c>
      <c r="HM30" s="67">
        <v>0.44236263847824331</v>
      </c>
      <c r="HN30" s="67">
        <v>1.3368475101416546</v>
      </c>
      <c r="HO30" s="67">
        <v>0.50650608634372263</v>
      </c>
      <c r="HP30" s="67">
        <v>0.40784093227846435</v>
      </c>
      <c r="HQ30" s="67">
        <v>1.4602493479222758</v>
      </c>
      <c r="HR30" s="67">
        <v>0.46491547148862228</v>
      </c>
      <c r="HS30" s="67">
        <v>0.27235533563481762</v>
      </c>
      <c r="HT30" s="67">
        <v>0.40674324233620129</v>
      </c>
      <c r="HU30" s="67">
        <v>0.41721967114327163</v>
      </c>
      <c r="HV30" s="67">
        <v>0.50718951723148964</v>
      </c>
      <c r="HW30" s="67">
        <v>0.80085684961540804</v>
      </c>
      <c r="HX30" s="67">
        <v>0.35441212717250892</v>
      </c>
      <c r="HY30" s="67">
        <v>0.38120243523955066</v>
      </c>
      <c r="HZ30" s="67">
        <v>0.4555531821890817</v>
      </c>
      <c r="IA30" s="67">
        <v>0.29008402793478488</v>
      </c>
      <c r="IB30" s="67">
        <v>0.56126843372570812</v>
      </c>
      <c r="IC30" s="67">
        <v>0.46103769150855034</v>
      </c>
      <c r="ID30" s="67">
        <v>1.0764865222751396</v>
      </c>
      <c r="IE30" s="67">
        <v>0.28561159429904892</v>
      </c>
      <c r="IF30" s="67">
        <v>0.55445854414786799</v>
      </c>
      <c r="IG30" s="67">
        <v>0.40307083477807748</v>
      </c>
      <c r="IH30" s="67">
        <v>0.38540375234360974</v>
      </c>
      <c r="II30" s="67">
        <v>0.21192021421119797</v>
      </c>
      <c r="IJ30" s="67">
        <v>0.20631317673623956</v>
      </c>
      <c r="IK30" s="67">
        <v>0.3113416498148206</v>
      </c>
      <c r="IL30" s="67">
        <v>0.57371012575584457</v>
      </c>
      <c r="IM30" s="67">
        <v>0.22571931865376305</v>
      </c>
      <c r="IN30" s="67">
        <v>0.17104871118464243</v>
      </c>
      <c r="IO30" s="743"/>
      <c r="IP30" s="67">
        <v>0.25435499446307763</v>
      </c>
      <c r="IQ30" s="67">
        <v>0.29491291348375226</v>
      </c>
      <c r="IR30" s="67">
        <v>0.27523456559157788</v>
      </c>
      <c r="IS30" s="67">
        <v>0.37873567086000942</v>
      </c>
      <c r="IT30" s="67">
        <v>0.34374917828944956</v>
      </c>
      <c r="IU30" s="67">
        <v>0.27096449170731407</v>
      </c>
      <c r="IV30" s="67">
        <v>0.54777999998010907</v>
      </c>
      <c r="IW30" s="67">
        <v>0.26739962510649518</v>
      </c>
      <c r="IX30" s="67">
        <v>0.21991367702727097</v>
      </c>
      <c r="IY30" s="67">
        <v>0.29563242406645851</v>
      </c>
      <c r="IZ30" s="67">
        <v>0.28858129448600339</v>
      </c>
      <c r="JA30" s="67">
        <v>0.28194001323445034</v>
      </c>
      <c r="JB30" s="67">
        <v>0.35722911387517481</v>
      </c>
      <c r="JC30" s="67">
        <v>0.26028976325749081</v>
      </c>
      <c r="JD30" s="67">
        <v>0.26673946422520761</v>
      </c>
      <c r="JE30" s="67">
        <v>0.28527272177169899</v>
      </c>
      <c r="JF30" s="67">
        <v>0.21034640754865574</v>
      </c>
      <c r="JG30" s="67">
        <v>0.27326208150791598</v>
      </c>
      <c r="JH30" s="67">
        <v>0.28479282779372417</v>
      </c>
      <c r="JI30" s="67">
        <v>0.48246162312897289</v>
      </c>
      <c r="JJ30" s="67">
        <v>0.22032313372037005</v>
      </c>
      <c r="JK30" s="67">
        <v>0.29629297480601724</v>
      </c>
      <c r="JL30" s="67">
        <v>0.26798534123946804</v>
      </c>
      <c r="JM30" s="67">
        <v>0.26527637273498722</v>
      </c>
      <c r="JN30" s="67">
        <v>0.21177651166502443</v>
      </c>
      <c r="JO30" s="67">
        <v>0.2031275237879267</v>
      </c>
      <c r="JP30" s="67">
        <v>0.27966170056720629</v>
      </c>
      <c r="JQ30" s="67">
        <v>0.28032498669719441</v>
      </c>
      <c r="JR30" s="67">
        <v>0.21764263596379504</v>
      </c>
      <c r="JS30" s="67">
        <v>0.19959305479976341</v>
      </c>
      <c r="JT30" s="724"/>
      <c r="JU30" s="56">
        <v>1.1956635726689808</v>
      </c>
      <c r="JV30" s="56">
        <v>1.3869046207516411</v>
      </c>
      <c r="JW30" s="56">
        <v>1.2380866694340673</v>
      </c>
      <c r="JX30" s="56">
        <v>1.4395182057813405</v>
      </c>
      <c r="JY30" s="56">
        <v>1.5319569068370038</v>
      </c>
      <c r="JZ30" s="56">
        <v>1.0852420552468232</v>
      </c>
      <c r="KA30" s="56">
        <v>2.4333695984849761</v>
      </c>
      <c r="KB30" s="56">
        <v>1.1951865133120854</v>
      </c>
      <c r="KC30" s="56">
        <v>1.0616079647101866</v>
      </c>
      <c r="KD30" s="56">
        <v>1.2933013619211029</v>
      </c>
      <c r="KE30" s="56">
        <v>1.1757843180071816</v>
      </c>
      <c r="KF30" s="56">
        <v>1.2899605922040449</v>
      </c>
      <c r="KG30" s="56">
        <v>1.5939440931955011</v>
      </c>
      <c r="KH30" s="56">
        <v>1.4250557462371345</v>
      </c>
      <c r="KI30" s="56">
        <v>1.2240415369379061</v>
      </c>
      <c r="KJ30" s="56">
        <v>1.3038907949478862</v>
      </c>
      <c r="KK30" s="56">
        <v>0.99698988471236405</v>
      </c>
      <c r="KL30" s="56">
        <v>1.2057606935024388</v>
      </c>
      <c r="KM30" s="56">
        <v>1.227035612170476</v>
      </c>
      <c r="KN30" s="56">
        <v>2.1356226816264829</v>
      </c>
      <c r="KO30" s="56">
        <v>1.0422448932513499</v>
      </c>
      <c r="KP30" s="56">
        <v>1.3546960804102943</v>
      </c>
      <c r="KQ30" s="56">
        <v>1.2430946166403882</v>
      </c>
      <c r="KR30" s="56">
        <v>1.2244995800187022</v>
      </c>
      <c r="KS30" s="56">
        <v>1.0761004607424889</v>
      </c>
      <c r="KT30" s="56">
        <v>0.89431479045809237</v>
      </c>
      <c r="KU30" s="56">
        <v>1.4164368193072225</v>
      </c>
      <c r="KV30" s="56">
        <v>1.2929478794690699</v>
      </c>
      <c r="KW30" s="56">
        <v>1.1017537834053497</v>
      </c>
      <c r="KX30" s="56">
        <v>0.86497754080075562</v>
      </c>
      <c r="KY30" s="725"/>
      <c r="KZ30" s="56">
        <v>1.1207831389077803</v>
      </c>
      <c r="LA30" s="56">
        <v>1.3051977935105818</v>
      </c>
      <c r="LB30" s="56">
        <v>1.0838790603436252</v>
      </c>
      <c r="LC30" s="56">
        <v>1.2110108480540505</v>
      </c>
      <c r="LD30" s="56">
        <v>1.3641237300388451</v>
      </c>
      <c r="LE30" s="56">
        <v>1.026349057339714</v>
      </c>
      <c r="LF30" s="56">
        <v>2.2157171342566189</v>
      </c>
      <c r="LG30" s="56">
        <v>1.218109418105727</v>
      </c>
      <c r="LH30" s="56">
        <v>1.096393135980033</v>
      </c>
      <c r="LI30" s="56">
        <v>1.2060983450893483</v>
      </c>
      <c r="LJ30" s="56">
        <v>1.0101574355955141</v>
      </c>
      <c r="LK30" s="56">
        <v>1.1667281423841767</v>
      </c>
      <c r="LL30" s="56">
        <v>1.5026924044548227</v>
      </c>
      <c r="LM30" s="56">
        <v>1.0629525100612953</v>
      </c>
      <c r="LN30" s="56">
        <v>1.112586642884607</v>
      </c>
      <c r="LO30" s="56">
        <v>1.18508467704878</v>
      </c>
      <c r="LP30" s="56">
        <v>0.95791050398152477</v>
      </c>
      <c r="LQ30" s="56">
        <v>1.0613995751462897</v>
      </c>
      <c r="LR30" s="56">
        <v>1.1095821153844367</v>
      </c>
      <c r="LS30" s="56">
        <v>1.9019899592988736</v>
      </c>
      <c r="LT30" s="56">
        <v>0.93282286035385964</v>
      </c>
      <c r="LU30" s="56">
        <v>1.2292738430336136</v>
      </c>
      <c r="LV30" s="56">
        <v>1.148613871034927</v>
      </c>
      <c r="LW30" s="56">
        <v>1.1280287985537432</v>
      </c>
      <c r="LX30" s="56">
        <v>0.98151834064679333</v>
      </c>
      <c r="LY30" s="56">
        <v>0.67580181408468432</v>
      </c>
      <c r="LZ30" s="56">
        <v>1.0813991905419393</v>
      </c>
      <c r="MA30" s="56">
        <v>1.1950173083965145</v>
      </c>
      <c r="MB30" s="56">
        <v>0.92501116014254725</v>
      </c>
      <c r="MC30" s="56">
        <v>0.76551074696058397</v>
      </c>
      <c r="MD30" s="727"/>
      <c r="ME30" s="68">
        <v>0.85697802278215951</v>
      </c>
      <c r="MF30" s="68">
        <v>0.37813897379021538</v>
      </c>
      <c r="MG30" s="68">
        <v>0.44963952481809183</v>
      </c>
      <c r="MH30" s="68">
        <v>0.56066780054116871</v>
      </c>
      <c r="MI30" s="68">
        <v>1.0243692049092463</v>
      </c>
      <c r="MJ30" s="68">
        <v>0.45745905998234165</v>
      </c>
      <c r="MK30" s="68">
        <v>0.77841059595110806</v>
      </c>
      <c r="ML30" s="68">
        <v>0.58190402628074844</v>
      </c>
      <c r="MM30" s="68">
        <v>0.40914744334397962</v>
      </c>
      <c r="MN30" s="68">
        <v>0.45738501138290238</v>
      </c>
      <c r="MO30" s="68">
        <v>0.5355072594649446</v>
      </c>
      <c r="MP30" s="68">
        <v>0.57509660699552945</v>
      </c>
      <c r="MQ30" s="68">
        <v>0.6495379787534783</v>
      </c>
      <c r="MR30" s="68">
        <v>0.76297024796567159</v>
      </c>
      <c r="MS30" s="729"/>
      <c r="MT30" s="69">
        <v>1.5236625104738937</v>
      </c>
      <c r="MU30" s="69">
        <v>0.83152607434173509</v>
      </c>
      <c r="MV30" s="69">
        <v>0.83431903781746686</v>
      </c>
      <c r="MW30" s="69">
        <v>1.0315464227412081</v>
      </c>
      <c r="MX30" s="69">
        <v>1.7050396491138189</v>
      </c>
      <c r="MY30" s="69">
        <v>0.924084065011755</v>
      </c>
      <c r="MZ30" s="69">
        <v>1.2898336225654068</v>
      </c>
      <c r="NA30" s="69">
        <v>1.2396579538692434</v>
      </c>
      <c r="NB30" s="69">
        <v>1.0586309431860739</v>
      </c>
      <c r="NC30" s="69">
        <v>0.84941626696358374</v>
      </c>
      <c r="ND30" s="69">
        <v>1.0227006351839201</v>
      </c>
      <c r="NE30" s="69">
        <v>1.2028232709639108</v>
      </c>
      <c r="NF30" s="69">
        <v>0.94038774147769177</v>
      </c>
      <c r="NG30" s="69">
        <v>0.9583090642012102</v>
      </c>
      <c r="NH30" s="731"/>
      <c r="NI30" s="70">
        <v>2.1805599682502752</v>
      </c>
      <c r="NJ30" s="70">
        <v>1.1232421349678385</v>
      </c>
      <c r="NK30" s="70">
        <v>1.1446001058188418</v>
      </c>
      <c r="NL30" s="70">
        <v>1.4354779342673254</v>
      </c>
      <c r="NM30" s="70">
        <v>2.4812637019972601</v>
      </c>
      <c r="NN30" s="70">
        <v>1.2619003326640319</v>
      </c>
      <c r="NO30" s="70">
        <v>1.5595163236580987</v>
      </c>
      <c r="NP30" s="70">
        <v>1.7604930862905273</v>
      </c>
      <c r="NQ30" s="70">
        <v>1.466217791384582</v>
      </c>
      <c r="NR30" s="70">
        <v>1.2464728085475403</v>
      </c>
      <c r="NS30" s="70">
        <v>1.4300988720970733</v>
      </c>
      <c r="NT30" s="70">
        <v>1.7090023275662558</v>
      </c>
      <c r="NU30" s="70">
        <v>1.3136430001392747</v>
      </c>
      <c r="NV30" s="70">
        <v>1.3706903811424456</v>
      </c>
      <c r="NW30" s="733"/>
      <c r="NX30" s="71">
        <v>2.105044630940879</v>
      </c>
      <c r="NY30" s="71">
        <v>0.97836602767785141</v>
      </c>
      <c r="NZ30" s="71">
        <v>1.005410401063892</v>
      </c>
      <c r="OA30" s="71">
        <v>1.3362312770728839</v>
      </c>
      <c r="OB30" s="71">
        <v>2.7844710829333552</v>
      </c>
      <c r="OC30" s="71">
        <v>1.0943739161884951</v>
      </c>
      <c r="OD30" s="71">
        <v>1.6528550267274569</v>
      </c>
      <c r="OE30" s="71">
        <v>1.5033711237773411</v>
      </c>
      <c r="OF30" s="71">
        <v>1.2644460103530732</v>
      </c>
      <c r="OG30" s="71">
        <v>1.1113058198262489</v>
      </c>
      <c r="OH30" s="71">
        <v>1.2297588851934285</v>
      </c>
      <c r="OI30" s="71">
        <v>1.625575409478941</v>
      </c>
      <c r="OJ30" s="71">
        <v>1.1290497936322519</v>
      </c>
      <c r="OK30" s="71">
        <v>1.336973123122047</v>
      </c>
      <c r="OL30" s="719"/>
      <c r="OM30" s="72">
        <v>1.1690658740041417</v>
      </c>
      <c r="ON30" s="72">
        <v>0.67968016684492993</v>
      </c>
      <c r="OO30" s="72">
        <v>0.68593444284003724</v>
      </c>
      <c r="OP30" s="72">
        <v>0.84795843415052941</v>
      </c>
      <c r="OQ30" s="72">
        <v>1.2230222073591341</v>
      </c>
      <c r="OR30" s="72">
        <v>0.74227371572742484</v>
      </c>
      <c r="OS30" s="72">
        <v>1.0346520319141799</v>
      </c>
      <c r="OT30" s="72">
        <v>0.9309176444138062</v>
      </c>
      <c r="OU30" s="72">
        <v>0.83062039542992583</v>
      </c>
      <c r="OV30" s="72">
        <v>0.6959531501565327</v>
      </c>
      <c r="OW30" s="72">
        <v>0.78935116204841138</v>
      </c>
      <c r="OX30" s="72">
        <v>0.90247102621096609</v>
      </c>
      <c r="OY30" s="72">
        <v>0.77041171302428757</v>
      </c>
      <c r="OZ30" s="72">
        <v>0.88259287825249921</v>
      </c>
      <c r="PA30" s="736"/>
      <c r="PB30" s="73">
        <v>1.9077688241864921</v>
      </c>
      <c r="PC30" s="73">
        <v>0.95212147444503903</v>
      </c>
      <c r="PD30" s="73">
        <v>0.86665980360243089</v>
      </c>
      <c r="PE30" s="73">
        <v>1.3484729965657323</v>
      </c>
      <c r="PF30" s="73">
        <v>3.0663992123794719</v>
      </c>
      <c r="PG30" s="73">
        <v>1.0646157383650783</v>
      </c>
      <c r="PH30" s="73">
        <v>1.6595234334155951</v>
      </c>
      <c r="PI30" s="73">
        <v>1.4605102678381789</v>
      </c>
      <c r="PJ30" s="73">
        <v>1.2294604328417951</v>
      </c>
      <c r="PK30" s="73">
        <v>0.99257811956914299</v>
      </c>
      <c r="PL30" s="73">
        <v>1.2214010061712823</v>
      </c>
      <c r="PM30" s="73">
        <v>1.8477918189375173</v>
      </c>
      <c r="PN30" s="73">
        <v>1.1112604754723705</v>
      </c>
      <c r="PO30" s="73">
        <v>1.2291112449737136</v>
      </c>
      <c r="PP30" s="738"/>
      <c r="PQ30" s="70">
        <v>0.56990352221751428</v>
      </c>
      <c r="PR30" s="70">
        <v>0.28333191357593468</v>
      </c>
      <c r="PS30" s="70">
        <v>0.33566897473953183</v>
      </c>
      <c r="PT30" s="70">
        <v>0.39355002969876846</v>
      </c>
      <c r="PU30" s="70">
        <v>0.75911473171346455</v>
      </c>
      <c r="PV30" s="70">
        <v>0.32850517421684822</v>
      </c>
      <c r="PW30" s="70">
        <v>0.54136020754408776</v>
      </c>
      <c r="PX30" s="70">
        <v>0.50837558885562073</v>
      </c>
      <c r="PY30" s="70">
        <v>0.39692957430733278</v>
      </c>
      <c r="PZ30" s="70">
        <v>0.29972704070912626</v>
      </c>
      <c r="QA30" s="70">
        <v>0.39710898339518741</v>
      </c>
      <c r="QB30" s="70">
        <v>0.44848631688317153</v>
      </c>
      <c r="QC30" s="70">
        <v>0.36379351844735719</v>
      </c>
      <c r="QD30" s="70">
        <v>0.33479676963282745</v>
      </c>
      <c r="QE30" s="740"/>
      <c r="QF30" s="74">
        <v>2.1717777288711901</v>
      </c>
      <c r="QG30" s="74">
        <v>1.256445305299503</v>
      </c>
      <c r="QH30" s="74">
        <v>1.0321225753870216</v>
      </c>
      <c r="QI30" s="74">
        <v>1.4440254159096364</v>
      </c>
      <c r="QJ30" s="74">
        <v>2.4575199466742612</v>
      </c>
      <c r="QK30" s="74">
        <v>1.2779416956389236</v>
      </c>
      <c r="QL30" s="74">
        <v>1.8376605652120208</v>
      </c>
      <c r="QM30" s="74">
        <v>2.1296554498622933</v>
      </c>
      <c r="QN30" s="74">
        <v>1.7076507998352728</v>
      </c>
      <c r="QO30" s="74">
        <v>1.1732272989532835</v>
      </c>
      <c r="QP30" s="74">
        <v>1.6904217874574559</v>
      </c>
      <c r="QQ30" s="74">
        <v>1.7066973250534812</v>
      </c>
      <c r="QR30" s="74">
        <v>1.3196841482515989</v>
      </c>
      <c r="QS30" s="74">
        <v>1.3648063099857253</v>
      </c>
      <c r="QT30" s="742"/>
      <c r="QU30" s="69">
        <v>2.3968804059092874</v>
      </c>
      <c r="QV30" s="69">
        <v>1.1226844494986035</v>
      </c>
      <c r="QW30" s="69">
        <v>0.90449950682377267</v>
      </c>
      <c r="QX30" s="69">
        <v>1.5100309886496659</v>
      </c>
      <c r="QY30" s="69">
        <v>2.7987899618208614</v>
      </c>
      <c r="QZ30" s="69">
        <v>1.285671820887772</v>
      </c>
      <c r="RA30" s="69">
        <v>1.7192416993262964</v>
      </c>
      <c r="RB30" s="69">
        <v>1.9134616413445906</v>
      </c>
      <c r="RC30" s="69">
        <v>1.530289523458416</v>
      </c>
      <c r="RD30" s="69">
        <v>1.1755570477615889</v>
      </c>
      <c r="RE30" s="69">
        <v>1.5164159196277591</v>
      </c>
      <c r="RF30" s="69">
        <v>1.8588928060253682</v>
      </c>
      <c r="RG30" s="69">
        <v>1.3905909863358823</v>
      </c>
      <c r="RH30" s="69">
        <v>1.4133018276853684</v>
      </c>
      <c r="RI30" s="723"/>
      <c r="RJ30" s="75">
        <v>2.0990900226734475</v>
      </c>
      <c r="RK30" s="75">
        <v>0.728934633725556</v>
      </c>
      <c r="RL30" s="75">
        <v>0.77835429100185483</v>
      </c>
      <c r="RM30" s="75">
        <v>1.3280996439053234</v>
      </c>
      <c r="RN30" s="75">
        <v>2.3062659013940459</v>
      </c>
      <c r="RO30" s="75">
        <v>0.9560082384540165</v>
      </c>
      <c r="RP30" s="75">
        <v>1.2916085825935233</v>
      </c>
      <c r="RQ30" s="75">
        <v>1.6294028373367995</v>
      </c>
      <c r="RR30" s="75">
        <v>1.3873989840470009</v>
      </c>
      <c r="RS30" s="75">
        <v>0.79870917488048865</v>
      </c>
      <c r="RT30" s="75">
        <v>1.2797760047707638</v>
      </c>
      <c r="RU30" s="75">
        <v>1.8539696986133449</v>
      </c>
      <c r="RV30" s="75">
        <v>1.1945009119676322</v>
      </c>
      <c r="RW30" s="75">
        <v>1.0289750047822448</v>
      </c>
      <c r="RX30" s="719"/>
      <c r="RY30" s="76">
        <v>1.5757812221773053</v>
      </c>
      <c r="RZ30" s="76">
        <v>1.5964867081507479</v>
      </c>
      <c r="SA30" s="76">
        <v>1.6044427502298777</v>
      </c>
      <c r="SB30" s="76">
        <v>1.4854765363735709</v>
      </c>
      <c r="SC30" s="76">
        <v>1.6480947126219234</v>
      </c>
      <c r="SD30" s="76">
        <v>1.7029259531038776</v>
      </c>
      <c r="SE30" s="721"/>
      <c r="SF30" s="76">
        <v>1.8151537860531639</v>
      </c>
      <c r="SG30" s="76">
        <v>1.8540800996832358</v>
      </c>
      <c r="SH30" s="76">
        <v>1.8690374587920013</v>
      </c>
      <c r="SI30" s="76">
        <v>1.6453809767421439</v>
      </c>
      <c r="SJ30" s="76">
        <v>1.9511031480890471</v>
      </c>
      <c r="SK30" s="76">
        <v>2.0541858801951212</v>
      </c>
      <c r="SL30" s="721"/>
      <c r="SM30" s="76">
        <v>1.7830406289829719</v>
      </c>
      <c r="SN30" s="76">
        <v>1.815003587109161</v>
      </c>
      <c r="SO30" s="76">
        <v>1.8272852906225012</v>
      </c>
      <c r="SP30" s="76">
        <v>1.6436377241370956</v>
      </c>
      <c r="SQ30" s="76">
        <v>1.8946706129401003</v>
      </c>
      <c r="SR30" s="76">
        <v>1.9793133325449239</v>
      </c>
      <c r="SS30" s="721"/>
      <c r="ST30" s="76">
        <v>1.5503484398610239</v>
      </c>
      <c r="SU30" s="76">
        <v>1.5645990745430205</v>
      </c>
      <c r="SV30" s="76">
        <v>1.570074852765744</v>
      </c>
      <c r="SW30" s="76">
        <v>1.4881958736709746</v>
      </c>
      <c r="SX30" s="76">
        <v>1.6001184928908387</v>
      </c>
      <c r="SY30" s="76">
        <v>1.637856316493302</v>
      </c>
      <c r="SZ30" s="721"/>
      <c r="TA30" s="76">
        <v>1.7285163723838581</v>
      </c>
      <c r="TB30" s="76">
        <v>1.7563289923655578</v>
      </c>
      <c r="TC30" s="76">
        <v>1.7670159366463671</v>
      </c>
      <c r="TD30" s="76">
        <v>1.6072147080786832</v>
      </c>
      <c r="TE30" s="76">
        <v>1.825651384422025</v>
      </c>
      <c r="TF30" s="76">
        <v>1.8993033845057605</v>
      </c>
      <c r="TG30" s="721"/>
      <c r="TH30" s="76">
        <v>1.4823329506620286</v>
      </c>
      <c r="TI30" s="76">
        <v>1.491406306517205</v>
      </c>
      <c r="TJ30" s="76">
        <v>1.4948927255790561</v>
      </c>
      <c r="TK30" s="76">
        <v>1.4427605131573926</v>
      </c>
      <c r="TL30" s="76">
        <v>1.5140214622369552</v>
      </c>
      <c r="TM30" s="76">
        <v>1.5380490729634861</v>
      </c>
      <c r="TN30" s="721"/>
      <c r="TO30" s="76">
        <v>1.7098955180400399</v>
      </c>
      <c r="TP30" s="76">
        <v>1.7362907350732799</v>
      </c>
      <c r="TQ30" s="76">
        <v>1.7464330450713932</v>
      </c>
      <c r="TR30" s="76">
        <v>1.5947756998447349</v>
      </c>
      <c r="TS30" s="76">
        <v>1.802080278985281</v>
      </c>
      <c r="TT30" s="76">
        <v>1.8719787829170069</v>
      </c>
      <c r="TU30" s="721"/>
      <c r="TV30" s="76">
        <v>4.3254555816820934</v>
      </c>
      <c r="TW30" s="76">
        <v>4.5524422107690103</v>
      </c>
      <c r="TX30" s="76">
        <v>4.6396613745564181</v>
      </c>
      <c r="TY30" s="76">
        <v>3.3354785172637968</v>
      </c>
      <c r="TZ30" s="76">
        <v>5.1182017869431728</v>
      </c>
      <c r="UA30" s="76">
        <v>5.7192965142833785</v>
      </c>
      <c r="UB30" s="721"/>
      <c r="UC30" s="76">
        <v>1.8643129744751186</v>
      </c>
      <c r="UD30" s="76">
        <v>1.9024623115934733</v>
      </c>
      <c r="UE30" s="76">
        <v>1.9171211190126216</v>
      </c>
      <c r="UF30" s="76">
        <v>1.6979288622397175</v>
      </c>
      <c r="UG30" s="76">
        <v>1.8740949831723628</v>
      </c>
      <c r="UH30" s="76">
        <v>2.0985739432426098</v>
      </c>
      <c r="UI30" s="721"/>
      <c r="UJ30" s="76">
        <v>0.8384497404348914</v>
      </c>
      <c r="UK30" s="76">
        <v>0.84843004323446469</v>
      </c>
      <c r="UL30" s="76">
        <v>0.83537555307069433</v>
      </c>
      <c r="UM30" s="76">
        <v>0.79961936795646138</v>
      </c>
      <c r="UN30" s="76">
        <v>0.83382748976544396</v>
      </c>
      <c r="UO30" s="76">
        <v>0.81576691372722854</v>
      </c>
      <c r="UP30" s="721"/>
      <c r="UQ30" s="76">
        <v>1.081387472964048</v>
      </c>
      <c r="UR30" s="76">
        <v>0.92763622590860162</v>
      </c>
      <c r="US30" s="76">
        <v>1.0380308080494882</v>
      </c>
      <c r="UT30" s="76">
        <v>1.0830903974337964</v>
      </c>
      <c r="UU30" s="76">
        <v>0.95353646555738181</v>
      </c>
      <c r="UV30" s="76">
        <v>1.0856636191746902</v>
      </c>
      <c r="UW30" s="76">
        <v>1.0001305455643272</v>
      </c>
      <c r="UX30" s="76">
        <v>0.9275267428488263</v>
      </c>
      <c r="UY30" s="76">
        <v>0.93086653145157539</v>
      </c>
      <c r="UZ30" s="76">
        <v>0.92892766314228059</v>
      </c>
      <c r="VA30" s="76">
        <v>0.93326879677544006</v>
      </c>
      <c r="VB30" s="76">
        <v>0.95279924861573373</v>
      </c>
      <c r="VC30" s="76">
        <v>0.97573646363473898</v>
      </c>
      <c r="VD30" s="76">
        <v>0.93408832314166423</v>
      </c>
      <c r="VE30" s="76">
        <v>0.98399907102319362</v>
      </c>
      <c r="VF30" s="718"/>
      <c r="VG30" s="76">
        <v>1.5702939271905652</v>
      </c>
      <c r="VH30" s="76">
        <v>1.3221133483676892</v>
      </c>
      <c r="VI30" s="76">
        <v>1.4993620913432431</v>
      </c>
      <c r="VJ30" s="76">
        <v>1.5727489544247946</v>
      </c>
      <c r="VK30" s="76">
        <v>1.3633905987930572</v>
      </c>
      <c r="VL30" s="76">
        <v>1.5762280306224261</v>
      </c>
      <c r="VM30" s="76">
        <v>1.4389905985199545</v>
      </c>
      <c r="VN30" s="76">
        <v>1.321973189657099</v>
      </c>
      <c r="VO30" s="76">
        <v>1.3272708678653131</v>
      </c>
      <c r="VP30" s="76">
        <v>1.3241943697558769</v>
      </c>
      <c r="VQ30" s="76">
        <v>1.3310862109257457</v>
      </c>
      <c r="VR30" s="76">
        <v>1.3622128286477893</v>
      </c>
      <c r="VS30" s="76">
        <v>1.3989173949498555</v>
      </c>
      <c r="VT30" s="76">
        <v>1.3323605586147285</v>
      </c>
      <c r="VU30" s="76">
        <v>1.4121622007708639</v>
      </c>
      <c r="VV30" s="718"/>
      <c r="VW30" s="76">
        <v>1.5503348190454216</v>
      </c>
      <c r="VX30" s="76">
        <v>1.2851674195150991</v>
      </c>
      <c r="VY30" s="76">
        <v>1.4738595043107547</v>
      </c>
      <c r="VZ30" s="76">
        <v>1.5527442476918176</v>
      </c>
      <c r="WA30" s="76">
        <v>1.3288844068071883</v>
      </c>
      <c r="WB30" s="76">
        <v>1.5559709344771862</v>
      </c>
      <c r="WC30" s="76">
        <v>1.4099419404051252</v>
      </c>
      <c r="WD30" s="76">
        <v>1.2850442575214227</v>
      </c>
      <c r="WE30" s="76">
        <v>1.2906366860411036</v>
      </c>
      <c r="WF30" s="76">
        <v>1.2873882759321487</v>
      </c>
      <c r="WG30" s="76">
        <v>1.2946678532415556</v>
      </c>
      <c r="WH30" s="76">
        <v>1.327634912089982</v>
      </c>
      <c r="WI30" s="76">
        <v>1.3666190469335304</v>
      </c>
      <c r="WJ30" s="76">
        <v>1.2959941506939252</v>
      </c>
      <c r="WK30" s="76">
        <v>1.3807031753798713</v>
      </c>
      <c r="WL30" s="718"/>
      <c r="WM30" s="76">
        <v>1.0038082961403041</v>
      </c>
      <c r="WN30" s="76">
        <v>0.85264233813838075</v>
      </c>
      <c r="WO30" s="76">
        <v>0.96085976053410871</v>
      </c>
      <c r="WP30" s="76">
        <v>1.0053830169106666</v>
      </c>
      <c r="WQ30" s="76">
        <v>0.87792739912455608</v>
      </c>
      <c r="WR30" s="76">
        <v>1.0076843531948465</v>
      </c>
      <c r="WS30" s="76">
        <v>0.92386993897683711</v>
      </c>
      <c r="WT30" s="76">
        <v>0.85254708891580089</v>
      </c>
      <c r="WU30" s="76">
        <v>0.85579909594254411</v>
      </c>
      <c r="WV30" s="76">
        <v>0.85391084776194737</v>
      </c>
      <c r="WW30" s="76">
        <v>0.85813984591637338</v>
      </c>
      <c r="WX30" s="76">
        <v>0.87720672095741103</v>
      </c>
      <c r="WY30" s="76">
        <v>0.8996498011886358</v>
      </c>
      <c r="WZ30" s="76">
        <v>0.85892915205921083</v>
      </c>
      <c r="XA30" s="76">
        <v>0.90774214368797312</v>
      </c>
      <c r="XB30" s="718"/>
      <c r="XC30" s="76">
        <v>1.4143325054450568</v>
      </c>
      <c r="XD30" s="76">
        <v>1.1835445213306026</v>
      </c>
      <c r="XE30" s="76">
        <v>1.3481235353482681</v>
      </c>
      <c r="XF30" s="76">
        <v>1.4165385136030069</v>
      </c>
      <c r="XG30" s="76">
        <v>1.2217901538774165</v>
      </c>
      <c r="XH30" s="76">
        <v>1.4195970475479496</v>
      </c>
      <c r="XI30" s="76">
        <v>1.2921940588212344</v>
      </c>
      <c r="XJ30" s="76">
        <v>1.1834237650390844</v>
      </c>
      <c r="XK30" s="76">
        <v>1.1883257337605144</v>
      </c>
      <c r="XL30" s="76">
        <v>1.1854787666761823</v>
      </c>
      <c r="XM30" s="76">
        <v>1.1918573683008136</v>
      </c>
      <c r="XN30" s="76">
        <v>1.2206981247174142</v>
      </c>
      <c r="XO30" s="76">
        <v>1.254746584645134</v>
      </c>
      <c r="XP30" s="76">
        <v>1.1930297005722457</v>
      </c>
      <c r="XQ30" s="76">
        <v>1.2670389693182442</v>
      </c>
      <c r="XR30" s="718"/>
      <c r="XS30" s="76">
        <v>0.38909781574857566</v>
      </c>
      <c r="XT30" s="76">
        <v>0.32163513824130152</v>
      </c>
      <c r="XU30" s="76">
        <v>0.36961251213404478</v>
      </c>
      <c r="XV30" s="76">
        <v>0.38970187437709769</v>
      </c>
      <c r="XW30" s="76">
        <v>0.33274128716637974</v>
      </c>
      <c r="XX30" s="76">
        <v>0.39050227295223883</v>
      </c>
      <c r="XY30" s="76">
        <v>0.35337541590878474</v>
      </c>
      <c r="XZ30" s="76">
        <v>0.32160491629718002</v>
      </c>
      <c r="YA30" s="76">
        <v>0.32302487788748119</v>
      </c>
      <c r="YB30" s="76">
        <v>0.32220004955342696</v>
      </c>
      <c r="YC30" s="76">
        <v>0.32404857315359692</v>
      </c>
      <c r="YD30" s="76">
        <v>0.33242376827078812</v>
      </c>
      <c r="YE30" s="76">
        <v>0.34233219922653801</v>
      </c>
      <c r="YF30" s="76">
        <v>0.32438452805196938</v>
      </c>
      <c r="YG30" s="76">
        <v>0.34591260655911837</v>
      </c>
      <c r="YH30" s="718"/>
      <c r="YI30" s="76">
        <v>1.2588401993146636</v>
      </c>
      <c r="YJ30" s="76">
        <v>1.0134745789514885</v>
      </c>
      <c r="YK30" s="76">
        <v>1.1871264155658532</v>
      </c>
      <c r="YL30" s="76">
        <v>1.2607751270291061</v>
      </c>
      <c r="YM30" s="76">
        <v>1.0533953778672343</v>
      </c>
      <c r="YN30" s="76">
        <v>1.2630844985273886</v>
      </c>
      <c r="YO30" s="76">
        <v>1.1287901209568061</v>
      </c>
      <c r="YP30" s="76">
        <v>1.0133972783046941</v>
      </c>
      <c r="YQ30" s="76">
        <v>1.0184785254856459</v>
      </c>
      <c r="YR30" s="76">
        <v>1.0155260026465056</v>
      </c>
      <c r="YS30" s="76">
        <v>1.0221461707743531</v>
      </c>
      <c r="YT30" s="76">
        <v>1.0522514469875701</v>
      </c>
      <c r="YU30" s="76">
        <v>1.0880035326160724</v>
      </c>
      <c r="YV30" s="76">
        <v>1.0233247874367122</v>
      </c>
      <c r="YW30" s="76">
        <v>1.1009432149404992</v>
      </c>
      <c r="YX30" s="718"/>
      <c r="YY30" s="76">
        <v>1.554421546474797</v>
      </c>
      <c r="YZ30" s="76">
        <v>1.317476850371317</v>
      </c>
      <c r="ZA30" s="76">
        <v>1.4869993469633049</v>
      </c>
      <c r="ZB30" s="76">
        <v>1.5568579955605482</v>
      </c>
      <c r="ZC30" s="76">
        <v>1.3570523943639188</v>
      </c>
      <c r="ZD30" s="76">
        <v>1.5603921058913666</v>
      </c>
      <c r="ZE30" s="76">
        <v>1.4291071028917512</v>
      </c>
      <c r="ZF30" s="76">
        <v>1.3173315155545846</v>
      </c>
      <c r="ZG30" s="76">
        <v>1.3224187521686264</v>
      </c>
      <c r="ZH30" s="76">
        <v>1.3194647848139991</v>
      </c>
      <c r="ZI30" s="76">
        <v>1.3260809998461422</v>
      </c>
      <c r="ZJ30" s="76">
        <v>1.3559240940539476</v>
      </c>
      <c r="ZK30" s="76">
        <v>1.3910677596121666</v>
      </c>
      <c r="ZL30" s="76">
        <v>1.3273129380992423</v>
      </c>
      <c r="ZM30" s="76">
        <v>1.4037420613380149</v>
      </c>
      <c r="ZN30" s="718"/>
      <c r="ZO30" s="76">
        <v>1.6432985231379926</v>
      </c>
      <c r="ZP30" s="76">
        <v>1.357726069538242</v>
      </c>
      <c r="ZQ30" s="76">
        <v>1.5607960182061478</v>
      </c>
      <c r="ZR30" s="76">
        <v>1.6458492105865967</v>
      </c>
      <c r="ZS30" s="76">
        <v>1.404727479202629</v>
      </c>
      <c r="ZT30" s="76">
        <v>1.649222823722819</v>
      </c>
      <c r="ZU30" s="76">
        <v>1.4920810179345896</v>
      </c>
      <c r="ZV30" s="76">
        <v>1.3575989252318676</v>
      </c>
      <c r="ZW30" s="76">
        <v>1.3636076775510371</v>
      </c>
      <c r="ZX30" s="76">
        <v>1.3601172867944076</v>
      </c>
      <c r="ZY30" s="76">
        <v>1.3679396837488178</v>
      </c>
      <c r="ZZ30" s="76">
        <v>1.4033836707898795</v>
      </c>
      <c r="AAA30" s="76">
        <v>1.4453196080713353</v>
      </c>
      <c r="AAB30" s="76">
        <v>1.3693607521235767</v>
      </c>
      <c r="AAC30" s="76">
        <v>1.4604736399332747</v>
      </c>
      <c r="AAD30" s="718"/>
      <c r="AAE30" s="76">
        <v>0.67503634710586347</v>
      </c>
      <c r="AAF30" s="76">
        <v>0.6686784923605833</v>
      </c>
      <c r="AAG30" s="76">
        <v>0.68701312326378616</v>
      </c>
      <c r="AAH30" s="76">
        <v>0.68061574631985633</v>
      </c>
      <c r="AAI30" s="76">
        <v>0.68519724515175229</v>
      </c>
      <c r="AAJ30" s="76">
        <v>0.67902767794317587</v>
      </c>
      <c r="AAK30" s="76">
        <v>0.6739802576768168</v>
      </c>
      <c r="AAL30" s="76">
        <v>0.66780796897794015</v>
      </c>
      <c r="AAM30" s="76">
        <v>0.66901692942570667</v>
      </c>
      <c r="AAN30" s="76">
        <v>0.66899371199235613</v>
      </c>
      <c r="AAO30" s="76">
        <v>0.64543445538257327</v>
      </c>
      <c r="AAP30" s="76">
        <v>0.68343871629580888</v>
      </c>
      <c r="AAQ30" s="76">
        <v>0.68037080453011545</v>
      </c>
      <c r="AAR30" s="76">
        <v>0.6504765823791917</v>
      </c>
      <c r="AAS30" s="76">
        <v>0.69937978625472652</v>
      </c>
      <c r="AAT30" s="718"/>
    </row>
    <row r="31" spans="1:722" ht="14.5" customHeight="1" x14ac:dyDescent="0.2">
      <c r="A31" s="23">
        <v>2048</v>
      </c>
      <c r="B31" s="65">
        <v>0.47773275573554447</v>
      </c>
      <c r="C31" s="65">
        <v>0.53024824142121696</v>
      </c>
      <c r="D31" s="65">
        <v>0.48764130841252168</v>
      </c>
      <c r="E31" s="65">
        <v>0.54091505640029913</v>
      </c>
      <c r="F31" s="65">
        <v>0.59142996548858684</v>
      </c>
      <c r="G31" s="65">
        <v>0.44204099106058459</v>
      </c>
      <c r="H31" s="65">
        <v>0.82196655757650139</v>
      </c>
      <c r="I31" s="65">
        <v>0.46063113866479261</v>
      </c>
      <c r="J31" s="65">
        <v>0.42619400677327424</v>
      </c>
      <c r="K31" s="65">
        <v>0.52574148247010954</v>
      </c>
      <c r="L31" s="65">
        <v>0.51614576425028902</v>
      </c>
      <c r="M31" s="65">
        <v>0.48237790144135345</v>
      </c>
      <c r="N31" s="65">
        <v>0.58123005575497633</v>
      </c>
      <c r="O31" s="65">
        <v>0.48429405950767568</v>
      </c>
      <c r="P31" s="65">
        <v>0.47302032277495287</v>
      </c>
      <c r="Q31" s="65">
        <v>0.4945537502249519</v>
      </c>
      <c r="R31" s="65">
        <v>0.37257596886729039</v>
      </c>
      <c r="S31" s="65">
        <v>0.45932145215993975</v>
      </c>
      <c r="T31" s="65">
        <v>0.47907256177413748</v>
      </c>
      <c r="U31" s="65">
        <v>0.77519294891772539</v>
      </c>
      <c r="V31" s="65">
        <v>0.41197366378424988</v>
      </c>
      <c r="W31" s="65">
        <v>0.50245326212471142</v>
      </c>
      <c r="X31" s="65">
        <v>0.47474885887206869</v>
      </c>
      <c r="Y31" s="65">
        <v>0.46132090059950165</v>
      </c>
      <c r="Z31" s="65">
        <v>0.42725919326464773</v>
      </c>
      <c r="AA31" s="65">
        <v>0.353609665494096</v>
      </c>
      <c r="AB31" s="65">
        <v>0.47142914082786652</v>
      </c>
      <c r="AC31" s="65">
        <v>0.45972429129959447</v>
      </c>
      <c r="AD31" s="65">
        <v>0.45255707034052689</v>
      </c>
      <c r="AE31" s="65">
        <v>0.42489415739882141</v>
      </c>
      <c r="AF31" s="744"/>
      <c r="AG31" s="65">
        <v>0.42884037931807756</v>
      </c>
      <c r="AH31" s="65">
        <v>0.4854311929160417</v>
      </c>
      <c r="AI31" s="65">
        <v>0.4482005128943829</v>
      </c>
      <c r="AJ31" s="65">
        <v>0.49519643929579771</v>
      </c>
      <c r="AK31" s="65">
        <v>0.53938108966070131</v>
      </c>
      <c r="AL31" s="65">
        <v>0.40418639154186503</v>
      </c>
      <c r="AM31" s="65">
        <v>0.75249321999069185</v>
      </c>
      <c r="AN31" s="65">
        <v>0.42169818901614881</v>
      </c>
      <c r="AO31" s="65">
        <v>0.38960484626646008</v>
      </c>
      <c r="AP31" s="65">
        <v>0.47320517133669443</v>
      </c>
      <c r="AQ31" s="65">
        <v>0.46649876707218091</v>
      </c>
      <c r="AR31" s="65">
        <v>0.44511990305957649</v>
      </c>
      <c r="AS31" s="65">
        <v>0.53210397938814546</v>
      </c>
      <c r="AT31" s="65">
        <v>0.44336109894273507</v>
      </c>
      <c r="AU31" s="65">
        <v>0.43304022837064454</v>
      </c>
      <c r="AV31" s="65">
        <v>0.45275363156196297</v>
      </c>
      <c r="AW31" s="65">
        <v>0.3410855197451334</v>
      </c>
      <c r="AX31" s="65">
        <v>0.42049919836849903</v>
      </c>
      <c r="AY31" s="65">
        <v>0.43858092679769184</v>
      </c>
      <c r="AZ31" s="65">
        <v>0.69955212110609899</v>
      </c>
      <c r="BA31" s="65">
        <v>0.37715328677896981</v>
      </c>
      <c r="BB31" s="65">
        <v>0.45998546975661075</v>
      </c>
      <c r="BC31" s="65">
        <v>0.42757586999232422</v>
      </c>
      <c r="BD31" s="65">
        <v>0.42232965166446695</v>
      </c>
      <c r="BE31" s="65">
        <v>0.39114686984137653</v>
      </c>
      <c r="BF31" s="65">
        <v>0.32315284460120453</v>
      </c>
      <c r="BG31" s="65">
        <v>0.42674767580363876</v>
      </c>
      <c r="BH31" s="65">
        <v>0.42236736150733917</v>
      </c>
      <c r="BI31" s="65">
        <v>0.41062433230284007</v>
      </c>
      <c r="BJ31" s="65">
        <v>0.38503031344324401</v>
      </c>
      <c r="BK31" s="745"/>
      <c r="BL31" s="56">
        <v>0.78437440810987358</v>
      </c>
      <c r="BM31" s="56">
        <v>0.86690525954009745</v>
      </c>
      <c r="BN31" s="56">
        <v>0.83432490455717545</v>
      </c>
      <c r="BO31" s="56">
        <v>1.0538919897550585</v>
      </c>
      <c r="BP31" s="56">
        <v>1.1754368699271667</v>
      </c>
      <c r="BQ31" s="56">
        <v>0.73444418936455613</v>
      </c>
      <c r="BR31" s="56">
        <v>1.397331232314126</v>
      </c>
      <c r="BS31" s="56">
        <v>0.77545569430414651</v>
      </c>
      <c r="BT31" s="56">
        <v>0.67193998927013021</v>
      </c>
      <c r="BU31" s="56">
        <v>0.86888205204558622</v>
      </c>
      <c r="BV31" s="56">
        <v>0.96026728380883186</v>
      </c>
      <c r="BW31" s="56">
        <v>0.83552519500212052</v>
      </c>
      <c r="BX31" s="56">
        <v>1.0041505339479506</v>
      </c>
      <c r="BY31" s="56">
        <v>0.81446696970365129</v>
      </c>
      <c r="BZ31" s="56">
        <v>0.79054236675308132</v>
      </c>
      <c r="CA31" s="56">
        <v>0.83176188697903908</v>
      </c>
      <c r="CB31" s="56">
        <v>0.60813503691488224</v>
      </c>
      <c r="CC31" s="56">
        <v>0.84225367958040076</v>
      </c>
      <c r="CD31" s="56">
        <v>0.81072879329114356</v>
      </c>
      <c r="CE31" s="56">
        <v>1.2931224871043603</v>
      </c>
      <c r="CF31" s="56">
        <v>0.72387737172946154</v>
      </c>
      <c r="CG31" s="56">
        <v>0.86672395967393423</v>
      </c>
      <c r="CH31" s="56">
        <v>0.79037989136301778</v>
      </c>
      <c r="CI31" s="56">
        <v>0.77438718186154742</v>
      </c>
      <c r="CJ31" s="56">
        <v>0.70885460416747725</v>
      </c>
      <c r="CK31" s="56">
        <v>0.55365247572205578</v>
      </c>
      <c r="CL31" s="56">
        <v>0.83059324013339908</v>
      </c>
      <c r="CM31" s="56">
        <v>0.80474860831191863</v>
      </c>
      <c r="CN31" s="56">
        <v>0.68637000980885254</v>
      </c>
      <c r="CO31" s="56">
        <v>0.66367293091867363</v>
      </c>
      <c r="CP31" s="749"/>
      <c r="CQ31" s="66">
        <v>1.0065815217101404</v>
      </c>
      <c r="CR31" s="66">
        <v>1.1025732129442731</v>
      </c>
      <c r="CS31" s="66">
        <v>1.0667277678171321</v>
      </c>
      <c r="CT31" s="66">
        <v>1.4173373620937848</v>
      </c>
      <c r="CU31" s="66">
        <v>1.379200207577375</v>
      </c>
      <c r="CV31" s="66">
        <v>0.97333607919874265</v>
      </c>
      <c r="CW31" s="66">
        <v>1.7575176051631896</v>
      </c>
      <c r="CX31" s="66">
        <v>0.99370233486665627</v>
      </c>
      <c r="CY31" s="66">
        <v>0.92317718004997662</v>
      </c>
      <c r="CZ31" s="66">
        <v>1.1324513740238815</v>
      </c>
      <c r="DA31" s="66">
        <v>1.1396919540725872</v>
      </c>
      <c r="DB31" s="66">
        <v>1.064614102675721</v>
      </c>
      <c r="DC31" s="66">
        <v>1.1973590630814992</v>
      </c>
      <c r="DD31" s="66">
        <v>1.0446870795028582</v>
      </c>
      <c r="DE31" s="66">
        <v>1.0067709754425178</v>
      </c>
      <c r="DF31" s="66">
        <v>1.0579154234709285</v>
      </c>
      <c r="DG31" s="66">
        <v>0.78482050027998107</v>
      </c>
      <c r="DH31" s="66">
        <v>1.0912896410658117</v>
      </c>
      <c r="DI31" s="66">
        <v>1.0918129608270941</v>
      </c>
      <c r="DJ31" s="66">
        <v>1.6352781290881198</v>
      </c>
      <c r="DK31" s="66">
        <v>0.92727162064447499</v>
      </c>
      <c r="DL31" s="66">
        <v>1.10310337715814</v>
      </c>
      <c r="DM31" s="66">
        <v>1.0052515817356715</v>
      </c>
      <c r="DN31" s="66">
        <v>0.98418001314370929</v>
      </c>
      <c r="DO31" s="66">
        <v>0.8985949904090389</v>
      </c>
      <c r="DP31" s="66">
        <v>0.81751214327655852</v>
      </c>
      <c r="DQ31" s="66">
        <v>1.0422244774567118</v>
      </c>
      <c r="DR31" s="66">
        <v>1.0215743280056402</v>
      </c>
      <c r="DS31" s="66">
        <v>0.85846623000004274</v>
      </c>
      <c r="DT31" s="66">
        <v>0.84502781032744223</v>
      </c>
      <c r="DU31" s="750"/>
      <c r="DV31" s="56">
        <v>0.87836091171938868</v>
      </c>
      <c r="DW31" s="56">
        <v>0.95787335556624631</v>
      </c>
      <c r="DX31" s="56">
        <v>0.98389278103737732</v>
      </c>
      <c r="DY31" s="56">
        <v>1.2509476540802231</v>
      </c>
      <c r="DZ31" s="56">
        <v>1.1261986817373386</v>
      </c>
      <c r="EA31" s="56">
        <v>0.86853334874701071</v>
      </c>
      <c r="EB31" s="56">
        <v>1.5974068945042892</v>
      </c>
      <c r="EC31" s="56">
        <v>0.90226307208429768</v>
      </c>
      <c r="ED31" s="56">
        <v>0.73661027666386714</v>
      </c>
      <c r="EE31" s="56">
        <v>1.064307672709865</v>
      </c>
      <c r="EF31" s="56">
        <v>1.0932910443577675</v>
      </c>
      <c r="EG31" s="56">
        <v>0.95198851067339829</v>
      </c>
      <c r="EH31" s="56">
        <v>1.1366121969481739</v>
      </c>
      <c r="EI31" s="56">
        <v>0.93453902760469676</v>
      </c>
      <c r="EJ31" s="56">
        <v>0.89553381772730933</v>
      </c>
      <c r="EK31" s="56">
        <v>0.94343941960115574</v>
      </c>
      <c r="EL31" s="56">
        <v>0.67285078536154663</v>
      </c>
      <c r="EM31" s="56">
        <v>1.037644345358649</v>
      </c>
      <c r="EN31" s="56">
        <v>0.99116671493052988</v>
      </c>
      <c r="EO31" s="56">
        <v>1.5143937450211939</v>
      </c>
      <c r="EP31" s="56">
        <v>0.82555812198261114</v>
      </c>
      <c r="EQ31" s="56">
        <v>0.98462794775819529</v>
      </c>
      <c r="ER31" s="56">
        <v>0.87741388955540212</v>
      </c>
      <c r="ES31" s="56">
        <v>0.86355014327188151</v>
      </c>
      <c r="ET31" s="56">
        <v>0.80063541686225359</v>
      </c>
      <c r="EU31" s="56">
        <v>0.69912037301620578</v>
      </c>
      <c r="EV31" s="56">
        <v>0.91046361746119941</v>
      </c>
      <c r="EW31" s="56">
        <v>0.89447819790331939</v>
      </c>
      <c r="EX31" s="56">
        <v>0.74784625039895802</v>
      </c>
      <c r="EY31" s="56">
        <v>0.75813519496244353</v>
      </c>
      <c r="EZ31" s="725"/>
      <c r="FA31" s="56">
        <v>0.68248950207157222</v>
      </c>
      <c r="FB31" s="56">
        <v>0.74815950637252615</v>
      </c>
      <c r="FC31" s="56">
        <v>0.7563486216342763</v>
      </c>
      <c r="FD31" s="56">
        <v>0.91006724215846291</v>
      </c>
      <c r="FE31" s="56">
        <v>0.90256498856762746</v>
      </c>
      <c r="FF31" s="56">
        <v>0.64869781247975256</v>
      </c>
      <c r="FG31" s="56">
        <v>1.275590627768292</v>
      </c>
      <c r="FH31" s="56">
        <v>0.6677316977046881</v>
      </c>
      <c r="FI31" s="56">
        <v>0.57101470903950524</v>
      </c>
      <c r="FJ31" s="56">
        <v>0.75944452623124359</v>
      </c>
      <c r="FK31" s="56">
        <v>0.74650237030885225</v>
      </c>
      <c r="FL31" s="56">
        <v>0.74490108303733671</v>
      </c>
      <c r="FM31" s="56">
        <v>0.87655226137247999</v>
      </c>
      <c r="FN31" s="56">
        <v>0.72020714819805476</v>
      </c>
      <c r="FO31" s="56">
        <v>0.70278949976065042</v>
      </c>
      <c r="FP31" s="56">
        <v>0.74164253747840281</v>
      </c>
      <c r="FQ31" s="56">
        <v>0.54004436396495803</v>
      </c>
      <c r="FR31" s="56">
        <v>0.73455240331598604</v>
      </c>
      <c r="FS31" s="56">
        <v>0.73916317518387997</v>
      </c>
      <c r="FT31" s="56">
        <v>1.1882806828714418</v>
      </c>
      <c r="FU31" s="56">
        <v>0.63591560115381884</v>
      </c>
      <c r="FV31" s="56">
        <v>0.77274002734562952</v>
      </c>
      <c r="FW31" s="56">
        <v>0.69512665642942784</v>
      </c>
      <c r="FX31" s="56">
        <v>0.68389347761006769</v>
      </c>
      <c r="FY31" s="56">
        <v>0.63284390625845088</v>
      </c>
      <c r="FZ31" s="56">
        <v>0.51227038718994611</v>
      </c>
      <c r="GA31" s="56">
        <v>0.69216296250946696</v>
      </c>
      <c r="GB31" s="56">
        <v>0.71063605485648362</v>
      </c>
      <c r="GC31" s="56">
        <v>0.58439158680344838</v>
      </c>
      <c r="GD31" s="56">
        <v>0.59046906575718638</v>
      </c>
      <c r="GE31" s="746"/>
      <c r="GF31" s="67">
        <v>0.86482511192095057</v>
      </c>
      <c r="GG31" s="67">
        <v>0.94575921397109708</v>
      </c>
      <c r="GH31" s="67">
        <v>0.94987729511040486</v>
      </c>
      <c r="GI31" s="67">
        <v>1.1687982167497915</v>
      </c>
      <c r="GJ31" s="67">
        <v>1.2183006584464333</v>
      </c>
      <c r="GK31" s="67">
        <v>0.82038365967305227</v>
      </c>
      <c r="GL31" s="67">
        <v>1.4197544186150317</v>
      </c>
      <c r="GM31" s="67">
        <v>0.74738215634183747</v>
      </c>
      <c r="GN31" s="67">
        <v>0.73052056943432109</v>
      </c>
      <c r="GO31" s="67">
        <v>0.97074020345924461</v>
      </c>
      <c r="GP31" s="67">
        <v>1.1029318253620375</v>
      </c>
      <c r="GQ31" s="67">
        <v>0.93301041819398778</v>
      </c>
      <c r="GR31" s="67">
        <v>1.1141596310822575</v>
      </c>
      <c r="GS31" s="67">
        <v>1.0020139719759635</v>
      </c>
      <c r="GT31" s="67">
        <v>0.87992415022268045</v>
      </c>
      <c r="GU31" s="67">
        <v>0.9267618415851776</v>
      </c>
      <c r="GV31" s="67">
        <v>0.66741833219234137</v>
      </c>
      <c r="GW31" s="67">
        <v>1.0691163018287253</v>
      </c>
      <c r="GX31" s="67">
        <v>1.0812430112951068</v>
      </c>
      <c r="GY31" s="67">
        <v>1.4698053251006769</v>
      </c>
      <c r="GZ31" s="67">
        <v>0.8174434009164071</v>
      </c>
      <c r="HA31" s="67">
        <v>0.9664458511291536</v>
      </c>
      <c r="HB31" s="67">
        <v>0.86979884400268836</v>
      </c>
      <c r="HC31" s="67">
        <v>0.85455789334798027</v>
      </c>
      <c r="HD31" s="67">
        <v>0.81552420672010595</v>
      </c>
      <c r="HE31" s="67">
        <v>0.67899368996884701</v>
      </c>
      <c r="HF31" s="67">
        <v>0.94248248371057208</v>
      </c>
      <c r="HG31" s="67">
        <v>0.88663295057390945</v>
      </c>
      <c r="HH31" s="67">
        <v>0.76684230469563186</v>
      </c>
      <c r="HI31" s="67">
        <v>0.73752932347050804</v>
      </c>
      <c r="HJ31" s="747"/>
      <c r="HK31" s="67">
        <v>0.25064931380566396</v>
      </c>
      <c r="HL31" s="67">
        <v>0.27368415504268884</v>
      </c>
      <c r="HM31" s="67">
        <v>0.31815060995473088</v>
      </c>
      <c r="HN31" s="67">
        <v>0.90582531183996251</v>
      </c>
      <c r="HO31" s="67">
        <v>0.35593632486817517</v>
      </c>
      <c r="HP31" s="67">
        <v>0.29685569329745298</v>
      </c>
      <c r="HQ31" s="67">
        <v>0.9732159427022542</v>
      </c>
      <c r="HR31" s="67">
        <v>0.33253576737363638</v>
      </c>
      <c r="HS31" s="67">
        <v>0.20828228374521551</v>
      </c>
      <c r="HT31" s="67">
        <v>0.29396331886995963</v>
      </c>
      <c r="HU31" s="67">
        <v>0.30168701360665384</v>
      </c>
      <c r="HV31" s="67">
        <v>0.36186168082968651</v>
      </c>
      <c r="HW31" s="67">
        <v>0.54988782192841845</v>
      </c>
      <c r="HX31" s="67">
        <v>0.26261047429858697</v>
      </c>
      <c r="HY31" s="67">
        <v>0.27801571842832895</v>
      </c>
      <c r="HZ31" s="67">
        <v>0.32632256460627884</v>
      </c>
      <c r="IA31" s="67">
        <v>0.20866102467672643</v>
      </c>
      <c r="IB31" s="67">
        <v>0.39664216520279472</v>
      </c>
      <c r="IC31" s="67">
        <v>0.32860084957363811</v>
      </c>
      <c r="ID31" s="67">
        <v>0.7262601123181085</v>
      </c>
      <c r="IE31" s="67">
        <v>0.21893563099689473</v>
      </c>
      <c r="IF31" s="67">
        <v>0.39233542205254346</v>
      </c>
      <c r="IG31" s="67">
        <v>0.29373561043527163</v>
      </c>
      <c r="IH31" s="67">
        <v>0.28008351669448966</v>
      </c>
      <c r="II31" s="67">
        <v>0.17104195587388019</v>
      </c>
      <c r="IJ31" s="67">
        <v>0.16649754527208213</v>
      </c>
      <c r="IK31" s="67">
        <v>0.23184130755234933</v>
      </c>
      <c r="IL31" s="67">
        <v>0.40357023433895989</v>
      </c>
      <c r="IM31" s="67">
        <v>0.178058553536669</v>
      </c>
      <c r="IN31" s="67">
        <v>0.15073965532988737</v>
      </c>
      <c r="IO31" s="743"/>
      <c r="IP31" s="67">
        <v>0.22250151906922386</v>
      </c>
      <c r="IQ31" s="67">
        <v>0.24490280090098862</v>
      </c>
      <c r="IR31" s="67">
        <v>0.23337871647263758</v>
      </c>
      <c r="IS31" s="67">
        <v>0.29880898608182527</v>
      </c>
      <c r="IT31" s="67">
        <v>0.27437014200317966</v>
      </c>
      <c r="IU31" s="67">
        <v>0.23221156245208951</v>
      </c>
      <c r="IV31" s="67">
        <v>0.40464815767766649</v>
      </c>
      <c r="IW31" s="67">
        <v>0.22673474258040421</v>
      </c>
      <c r="IX31" s="67">
        <v>0.19700769708686236</v>
      </c>
      <c r="IY31" s="67">
        <v>0.2458774225839776</v>
      </c>
      <c r="IZ31" s="67">
        <v>0.24224298741828251</v>
      </c>
      <c r="JA31" s="67">
        <v>0.23940956430891858</v>
      </c>
      <c r="JB31" s="67">
        <v>0.28458657161756917</v>
      </c>
      <c r="JC31" s="67">
        <v>0.2259949940189622</v>
      </c>
      <c r="JD31" s="67">
        <v>0.22739678425687909</v>
      </c>
      <c r="JE31" s="67">
        <v>0.23937221529122027</v>
      </c>
      <c r="JF31" s="67">
        <v>0.17410677712516187</v>
      </c>
      <c r="JG31" s="67">
        <v>0.23365158865748253</v>
      </c>
      <c r="JH31" s="67">
        <v>0.2365765375909884</v>
      </c>
      <c r="JI31" s="67">
        <v>0.3666532129556952</v>
      </c>
      <c r="JJ31" s="67">
        <v>0.20040700222310665</v>
      </c>
      <c r="JK31" s="67">
        <v>0.24905082084532204</v>
      </c>
      <c r="JL31" s="67">
        <v>0.23027096654123119</v>
      </c>
      <c r="JM31" s="67">
        <v>0.22520139368985451</v>
      </c>
      <c r="JN31" s="67">
        <v>0.19481955437855142</v>
      </c>
      <c r="JO31" s="67">
        <v>0.18762094775274737</v>
      </c>
      <c r="JP31" s="67">
        <v>0.23438095323451086</v>
      </c>
      <c r="JQ31" s="67">
        <v>0.23472290883425584</v>
      </c>
      <c r="JR31" s="67">
        <v>0.19573578818567158</v>
      </c>
      <c r="JS31" s="67">
        <v>0.19395927629997797</v>
      </c>
      <c r="JT31" s="724"/>
      <c r="JU31" s="56">
        <v>1.0481579314415406</v>
      </c>
      <c r="JV31" s="56">
        <v>1.1536765202281447</v>
      </c>
      <c r="JW31" s="56">
        <v>1.0636169834028417</v>
      </c>
      <c r="JX31" s="56">
        <v>1.1955683145866018</v>
      </c>
      <c r="JY31" s="56">
        <v>1.2377465312199569</v>
      </c>
      <c r="JZ31" s="56">
        <v>0.97311099783211974</v>
      </c>
      <c r="KA31" s="56">
        <v>1.8141745072282534</v>
      </c>
      <c r="KB31" s="56">
        <v>1.0286280045953837</v>
      </c>
      <c r="KC31" s="56">
        <v>0.94604994963424782</v>
      </c>
      <c r="KD31" s="56">
        <v>1.0958596264515328</v>
      </c>
      <c r="KE31" s="56">
        <v>1.0246540863259082</v>
      </c>
      <c r="KF31" s="56">
        <v>1.1051488757630747</v>
      </c>
      <c r="KG31" s="56">
        <v>1.2856162979863313</v>
      </c>
      <c r="KH31" s="56">
        <v>1.1937473109462562</v>
      </c>
      <c r="KI31" s="56">
        <v>1.051945541980795</v>
      </c>
      <c r="KJ31" s="56">
        <v>1.1035941987399491</v>
      </c>
      <c r="KK31" s="56">
        <v>0.82517605155226947</v>
      </c>
      <c r="KL31" s="56">
        <v>1.0511750987063777</v>
      </c>
      <c r="KM31" s="56">
        <v>1.0427396482282321</v>
      </c>
      <c r="KN31" s="56">
        <v>1.6412636262493039</v>
      </c>
      <c r="KO31" s="56">
        <v>0.94851400779258688</v>
      </c>
      <c r="KP31" s="56">
        <v>1.1487931863048098</v>
      </c>
      <c r="KQ31" s="56">
        <v>1.0740294386360738</v>
      </c>
      <c r="KR31" s="56">
        <v>1.0462641845370371</v>
      </c>
      <c r="KS31" s="56">
        <v>0.96982654357372744</v>
      </c>
      <c r="KT31" s="56">
        <v>0.8425731284382092</v>
      </c>
      <c r="KU31" s="56">
        <v>1.1693702246187241</v>
      </c>
      <c r="KV31" s="56">
        <v>1.0897748091807067</v>
      </c>
      <c r="KW31" s="56">
        <v>0.97291484652308657</v>
      </c>
      <c r="KX31" s="56">
        <v>0.8477397929808419</v>
      </c>
      <c r="KY31" s="725"/>
      <c r="KZ31" s="56">
        <v>0.96874297610815496</v>
      </c>
      <c r="LA31" s="56">
        <v>1.0719862005505274</v>
      </c>
      <c r="LB31" s="56">
        <v>0.93459349714609985</v>
      </c>
      <c r="LC31" s="56">
        <v>1.0199566027834943</v>
      </c>
      <c r="LD31" s="56">
        <v>1.1015612660738627</v>
      </c>
      <c r="LE31" s="56">
        <v>0.9042699577594856</v>
      </c>
      <c r="LF31" s="56">
        <v>1.6459406875765215</v>
      </c>
      <c r="LG31" s="56">
        <v>1.0132522323701239</v>
      </c>
      <c r="LH31" s="56">
        <v>0.93860847282672477</v>
      </c>
      <c r="LI31" s="56">
        <v>1.0102645694921504</v>
      </c>
      <c r="LJ31" s="56">
        <v>0.88810706630737102</v>
      </c>
      <c r="LK31" s="56">
        <v>0.99493364447146426</v>
      </c>
      <c r="LL31" s="56">
        <v>1.1972289401415233</v>
      </c>
      <c r="LM31" s="56">
        <v>0.93027738194217025</v>
      </c>
      <c r="LN31" s="56">
        <v>0.95059444237654178</v>
      </c>
      <c r="LO31" s="56">
        <v>0.99747207027366458</v>
      </c>
      <c r="LP31" s="56">
        <v>0.77932294227123733</v>
      </c>
      <c r="LQ31" s="56">
        <v>0.92762606306386031</v>
      </c>
      <c r="LR31" s="56">
        <v>0.93875420925635611</v>
      </c>
      <c r="LS31" s="56">
        <v>1.4610257194147596</v>
      </c>
      <c r="LT31" s="56">
        <v>0.84696874238969544</v>
      </c>
      <c r="LU31" s="56">
        <v>1.0368883552042267</v>
      </c>
      <c r="LV31" s="56">
        <v>0.98239421549926109</v>
      </c>
      <c r="LW31" s="56">
        <v>0.95520575756744708</v>
      </c>
      <c r="LX31" s="56">
        <v>0.87791767341436266</v>
      </c>
      <c r="LY31" s="56">
        <v>0.60707457406234977</v>
      </c>
      <c r="LZ31" s="56">
        <v>0.9248688928127754</v>
      </c>
      <c r="MA31" s="56">
        <v>0.99752435277546891</v>
      </c>
      <c r="MB31" s="56">
        <v>0.82959210550171081</v>
      </c>
      <c r="MC31" s="56">
        <v>0.74348966269641459</v>
      </c>
      <c r="MD31" s="727"/>
      <c r="ME31" s="68">
        <v>0.67056019117251453</v>
      </c>
      <c r="MF31" s="68">
        <v>0.35967930748740662</v>
      </c>
      <c r="MG31" s="68">
        <v>0.39491570065388976</v>
      </c>
      <c r="MH31" s="68">
        <v>0.47298301439756374</v>
      </c>
      <c r="MI31" s="68">
        <v>0.76061016915950375</v>
      </c>
      <c r="MJ31" s="68">
        <v>0.41139838777525001</v>
      </c>
      <c r="MK31" s="68">
        <v>0.60469875108491933</v>
      </c>
      <c r="ML31" s="68">
        <v>0.48205468016900932</v>
      </c>
      <c r="MM31" s="68">
        <v>0.37616856675401406</v>
      </c>
      <c r="MN31" s="68">
        <v>0.40693618775308876</v>
      </c>
      <c r="MO31" s="68">
        <v>0.45071909358741002</v>
      </c>
      <c r="MP31" s="68">
        <v>0.47432672389521569</v>
      </c>
      <c r="MQ31" s="68">
        <v>0.51871290448952723</v>
      </c>
      <c r="MR31" s="68">
        <v>0.59445636255760004</v>
      </c>
      <c r="MS31" s="729"/>
      <c r="MT31" s="69">
        <v>1.1965974900278744</v>
      </c>
      <c r="MU31" s="69">
        <v>0.75822792117575166</v>
      </c>
      <c r="MV31" s="69">
        <v>0.73361600873919686</v>
      </c>
      <c r="MW31" s="69">
        <v>0.87330068885877021</v>
      </c>
      <c r="MX31" s="69">
        <v>1.2889675133823326</v>
      </c>
      <c r="MY31" s="69">
        <v>0.81654954389346068</v>
      </c>
      <c r="MZ31" s="69">
        <v>1.0236845444709204</v>
      </c>
      <c r="NA31" s="69">
        <v>0.9946719718368181</v>
      </c>
      <c r="NB31" s="69">
        <v>0.90547065021279827</v>
      </c>
      <c r="NC31" s="69">
        <v>0.75865393901604627</v>
      </c>
      <c r="ND31" s="69">
        <v>0.85493399813838922</v>
      </c>
      <c r="NE31" s="69">
        <v>0.96398137039247023</v>
      </c>
      <c r="NF31" s="69">
        <v>0.79011680894267844</v>
      </c>
      <c r="NG31" s="69">
        <v>0.81010097540540893</v>
      </c>
      <c r="NH31" s="731"/>
      <c r="NI31" s="70">
        <v>1.6796090341485532</v>
      </c>
      <c r="NJ31" s="70">
        <v>1.0107221746346711</v>
      </c>
      <c r="NK31" s="70">
        <v>0.9904381231511703</v>
      </c>
      <c r="NL31" s="70">
        <v>1.1930126270780534</v>
      </c>
      <c r="NM31" s="70">
        <v>1.8442718287329745</v>
      </c>
      <c r="NN31" s="70">
        <v>1.0971313008965611</v>
      </c>
      <c r="NO31" s="70">
        <v>1.2539532269476723</v>
      </c>
      <c r="NP31" s="70">
        <v>1.3853444497647693</v>
      </c>
      <c r="NQ31" s="70">
        <v>1.2315349695478568</v>
      </c>
      <c r="NR31" s="70">
        <v>1.0749599956769389</v>
      </c>
      <c r="NS31" s="70">
        <v>1.1731008677967338</v>
      </c>
      <c r="NT31" s="70">
        <v>1.3432568855573264</v>
      </c>
      <c r="NU31" s="70">
        <v>1.0834087121345544</v>
      </c>
      <c r="NV31" s="70">
        <v>1.1315748199042628</v>
      </c>
      <c r="NW31" s="733"/>
      <c r="NX31" s="71">
        <v>1.5975461815909631</v>
      </c>
      <c r="NY31" s="71">
        <v>0.88508251309798913</v>
      </c>
      <c r="NZ31" s="71">
        <v>0.87221537215562495</v>
      </c>
      <c r="OA31" s="71">
        <v>1.0978869024882043</v>
      </c>
      <c r="OB31" s="71">
        <v>2.0110723694152903</v>
      </c>
      <c r="OC31" s="71">
        <v>0.95767932577255899</v>
      </c>
      <c r="OD31" s="71">
        <v>1.2851912616026135</v>
      </c>
      <c r="OE31" s="71">
        <v>1.1920720621547649</v>
      </c>
      <c r="OF31" s="71">
        <v>1.0697512431231933</v>
      </c>
      <c r="OG31" s="71">
        <v>0.95710367105168093</v>
      </c>
      <c r="OH31" s="71">
        <v>1.0161187646212102</v>
      </c>
      <c r="OI31" s="71">
        <v>1.2607186012343079</v>
      </c>
      <c r="OJ31" s="71">
        <v>0.9380390131464974</v>
      </c>
      <c r="OK31" s="71">
        <v>1.081367222729086</v>
      </c>
      <c r="OL31" s="719"/>
      <c r="OM31" s="72">
        <v>0.94329046210559564</v>
      </c>
      <c r="ON31" s="72">
        <v>0.63271279180686291</v>
      </c>
      <c r="OO31" s="72">
        <v>0.61349385058339745</v>
      </c>
      <c r="OP31" s="72">
        <v>0.72945590701254759</v>
      </c>
      <c r="OQ31" s="72">
        <v>0.95476625929767622</v>
      </c>
      <c r="OR31" s="72">
        <v>0.67307425892667516</v>
      </c>
      <c r="OS31" s="72">
        <v>0.83524030259944371</v>
      </c>
      <c r="OT31" s="72">
        <v>0.77304699171481261</v>
      </c>
      <c r="OU31" s="72">
        <v>0.73206418079837288</v>
      </c>
      <c r="OV31" s="72">
        <v>0.63350396155605138</v>
      </c>
      <c r="OW31" s="72">
        <v>0.68133305683820977</v>
      </c>
      <c r="OX31" s="72">
        <v>0.7485647200560257</v>
      </c>
      <c r="OY31" s="72">
        <v>0.65787489876399441</v>
      </c>
      <c r="OZ31" s="72">
        <v>0.7368771510324601</v>
      </c>
      <c r="PA31" s="736"/>
      <c r="PB31" s="73">
        <v>1.4663305414026486</v>
      </c>
      <c r="PC31" s="73">
        <v>0.86173841972183773</v>
      </c>
      <c r="PD31" s="73">
        <v>0.77766071889371791</v>
      </c>
      <c r="PE31" s="73">
        <v>1.0991343817382959</v>
      </c>
      <c r="PF31" s="73">
        <v>2.1867419876589396</v>
      </c>
      <c r="PG31" s="73">
        <v>0.93216301591332085</v>
      </c>
      <c r="PH31" s="73">
        <v>1.2837799497817124</v>
      </c>
      <c r="PI31" s="73">
        <v>1.1588650907632367</v>
      </c>
      <c r="PJ31" s="73">
        <v>1.0408074882223624</v>
      </c>
      <c r="PK31" s="73">
        <v>0.87523574570886054</v>
      </c>
      <c r="PL31" s="73">
        <v>1.0047529926617198</v>
      </c>
      <c r="PM31" s="73">
        <v>1.3950805631540275</v>
      </c>
      <c r="PN31" s="73">
        <v>0.92114339918467925</v>
      </c>
      <c r="PO31" s="73">
        <v>1.0065544178649</v>
      </c>
      <c r="PP31" s="738"/>
      <c r="PQ31" s="70">
        <v>0.42578042354127654</v>
      </c>
      <c r="PR31" s="70">
        <v>0.2448429151217007</v>
      </c>
      <c r="PS31" s="70">
        <v>0.27104147740322315</v>
      </c>
      <c r="PT31" s="70">
        <v>0.31091275221718384</v>
      </c>
      <c r="PU31" s="70">
        <v>0.54235552990320246</v>
      </c>
      <c r="PV31" s="70">
        <v>0.27234589725415248</v>
      </c>
      <c r="PW31" s="70">
        <v>0.40257799412091977</v>
      </c>
      <c r="PX31" s="70">
        <v>0.38066264619283136</v>
      </c>
      <c r="PY31" s="70">
        <v>0.31693848767412303</v>
      </c>
      <c r="PZ31" s="70">
        <v>0.25217426360224454</v>
      </c>
      <c r="QA31" s="70">
        <v>0.30955513684868918</v>
      </c>
      <c r="QB31" s="70">
        <v>0.34078324452206976</v>
      </c>
      <c r="QC31" s="70">
        <v>0.28533272446246005</v>
      </c>
      <c r="QD31" s="70">
        <v>0.26976671009743758</v>
      </c>
      <c r="QE31" s="740"/>
      <c r="QF31" s="74">
        <v>1.6842406878103575</v>
      </c>
      <c r="QG31" s="74">
        <v>1.1053726964905017</v>
      </c>
      <c r="QH31" s="74">
        <v>0.92710003889484593</v>
      </c>
      <c r="QI31" s="74">
        <v>1.2080117977668754</v>
      </c>
      <c r="QJ31" s="74">
        <v>1.8373110176337986</v>
      </c>
      <c r="QK31" s="74">
        <v>1.1175581885149697</v>
      </c>
      <c r="QL31" s="74">
        <v>1.44084805572624</v>
      </c>
      <c r="QM31" s="74">
        <v>1.6274959138992866</v>
      </c>
      <c r="QN31" s="74">
        <v>1.3932706237376626</v>
      </c>
      <c r="QO31" s="74">
        <v>1.0377594837472657</v>
      </c>
      <c r="QP31" s="74">
        <v>1.3462563309922775</v>
      </c>
      <c r="QQ31" s="74">
        <v>1.3506162559964454</v>
      </c>
      <c r="QR31" s="74">
        <v>1.0955722411293105</v>
      </c>
      <c r="QS31" s="74">
        <v>1.136243212743872</v>
      </c>
      <c r="QT31" s="742"/>
      <c r="QU31" s="69">
        <v>1.790909769947266</v>
      </c>
      <c r="QV31" s="69">
        <v>0.98604013120046874</v>
      </c>
      <c r="QW31" s="69">
        <v>0.81560579576208281</v>
      </c>
      <c r="QX31" s="69">
        <v>1.2163018577306604</v>
      </c>
      <c r="QY31" s="69">
        <v>2.0279364475661339</v>
      </c>
      <c r="QZ31" s="69">
        <v>1.0860600510671847</v>
      </c>
      <c r="RA31" s="69">
        <v>1.3355762658942232</v>
      </c>
      <c r="RB31" s="69">
        <v>1.4593446497630604</v>
      </c>
      <c r="RC31" s="69">
        <v>1.2459733701432127</v>
      </c>
      <c r="RD31" s="69">
        <v>1.0066530597471361</v>
      </c>
      <c r="RE31" s="69">
        <v>1.2051687605117771</v>
      </c>
      <c r="RF31" s="69">
        <v>1.4161500363746611</v>
      </c>
      <c r="RG31" s="69">
        <v>1.1116977367981464</v>
      </c>
      <c r="RH31" s="69">
        <v>1.1380716143703646</v>
      </c>
      <c r="RI31" s="723"/>
      <c r="RJ31" s="75">
        <v>1.4948961202820419</v>
      </c>
      <c r="RK31" s="75">
        <v>0.61073922856272111</v>
      </c>
      <c r="RL31" s="75">
        <v>0.62930333359351076</v>
      </c>
      <c r="RM31" s="75">
        <v>0.99498933338979301</v>
      </c>
      <c r="RN31" s="75">
        <v>1.6041568796021741</v>
      </c>
      <c r="RO31" s="75">
        <v>0.75283746849210353</v>
      </c>
      <c r="RP31" s="75">
        <v>0.95686767262824712</v>
      </c>
      <c r="RQ31" s="75">
        <v>1.1792332434005446</v>
      </c>
      <c r="RR31" s="75">
        <v>1.038289832768617</v>
      </c>
      <c r="RS31" s="75">
        <v>0.65120149681394257</v>
      </c>
      <c r="RT31" s="75">
        <v>0.95363319233799482</v>
      </c>
      <c r="RU31" s="75">
        <v>1.3306770948305222</v>
      </c>
      <c r="RV31" s="75">
        <v>0.89451718784797318</v>
      </c>
      <c r="RW31" s="75">
        <v>0.78813390449333598</v>
      </c>
      <c r="RX31" s="719"/>
      <c r="RY31" s="76">
        <v>1.2256165889479618</v>
      </c>
      <c r="RZ31" s="76">
        <v>1.2378333326473658</v>
      </c>
      <c r="SA31" s="76">
        <v>1.2425275922782226</v>
      </c>
      <c r="SB31" s="76">
        <v>1.1723346132080799</v>
      </c>
      <c r="SC31" s="76">
        <v>1.2682833189104616</v>
      </c>
      <c r="SD31" s="76">
        <v>1.3006350933410449</v>
      </c>
      <c r="SE31" s="721"/>
      <c r="SF31" s="76">
        <v>1.3668522626863826</v>
      </c>
      <c r="SG31" s="76">
        <v>1.389819740841262</v>
      </c>
      <c r="SH31" s="76">
        <v>1.3986449489472736</v>
      </c>
      <c r="SI31" s="76">
        <v>1.2666821482954049</v>
      </c>
      <c r="SJ31" s="76">
        <v>1.4470657150158828</v>
      </c>
      <c r="SK31" s="76">
        <v>1.5078870509453794</v>
      </c>
      <c r="SL31" s="721"/>
      <c r="SM31" s="76">
        <v>1.3611597653224217</v>
      </c>
      <c r="SN31" s="76">
        <v>1.3800156850724152</v>
      </c>
      <c r="SO31" s="76">
        <v>1.3872610349842249</v>
      </c>
      <c r="SP31" s="76">
        <v>1.2789217579292298</v>
      </c>
      <c r="SQ31" s="76">
        <v>1.4270136831881783</v>
      </c>
      <c r="SR31" s="76">
        <v>1.4769469941786288</v>
      </c>
      <c r="SS31" s="721"/>
      <c r="ST31" s="76">
        <v>1.2238875758332166</v>
      </c>
      <c r="SU31" s="76">
        <v>1.2322944580400934</v>
      </c>
      <c r="SV31" s="76">
        <v>1.2355247859192842</v>
      </c>
      <c r="SW31" s="76">
        <v>1.1872218893936537</v>
      </c>
      <c r="SX31" s="76">
        <v>1.2532484416885636</v>
      </c>
      <c r="SY31" s="76">
        <v>1.275511129972237</v>
      </c>
      <c r="SZ31" s="721"/>
      <c r="TA31" s="76">
        <v>1.3289942503909813</v>
      </c>
      <c r="TB31" s="76">
        <v>1.3454017596190553</v>
      </c>
      <c r="TC31" s="76">
        <v>1.3517063126249451</v>
      </c>
      <c r="TD31" s="76">
        <v>1.2574347145479909</v>
      </c>
      <c r="TE31" s="76">
        <v>1.3862971440929759</v>
      </c>
      <c r="TF31" s="76">
        <v>1.4297466958372973</v>
      </c>
      <c r="TG31" s="721"/>
      <c r="TH31" s="76">
        <v>1.1837631730470435</v>
      </c>
      <c r="TI31" s="76">
        <v>1.1891158212341384</v>
      </c>
      <c r="TJ31" s="76">
        <v>1.1911725657252326</v>
      </c>
      <c r="TK31" s="76">
        <v>1.1604181903031694</v>
      </c>
      <c r="TL31" s="76">
        <v>1.2024571884411934</v>
      </c>
      <c r="TM31" s="76">
        <v>1.2166318057546119</v>
      </c>
      <c r="TN31" s="721"/>
      <c r="TO31" s="76">
        <v>1.3180092428770596</v>
      </c>
      <c r="TP31" s="76">
        <v>1.3335805830576992</v>
      </c>
      <c r="TQ31" s="76">
        <v>1.3395638397590646</v>
      </c>
      <c r="TR31" s="76">
        <v>1.2500965658039718</v>
      </c>
      <c r="TS31" s="76">
        <v>1.372391833114587</v>
      </c>
      <c r="TT31" s="76">
        <v>1.4136270834808951</v>
      </c>
      <c r="TU31" s="721"/>
      <c r="TV31" s="76">
        <v>3.4512735213812555</v>
      </c>
      <c r="TW31" s="76">
        <v>3.6302540630145512</v>
      </c>
      <c r="TX31" s="76">
        <v>3.6990269825396735</v>
      </c>
      <c r="TY31" s="76">
        <v>2.6706696950374598</v>
      </c>
      <c r="TZ31" s="76">
        <v>4.0763594384069561</v>
      </c>
      <c r="UA31" s="76">
        <v>4.5503268271691937</v>
      </c>
      <c r="UB31" s="721"/>
      <c r="UC31" s="76">
        <v>1.4091047902617131</v>
      </c>
      <c r="UD31" s="76">
        <v>1.4316102428665443</v>
      </c>
      <c r="UE31" s="76">
        <v>1.440257918567736</v>
      </c>
      <c r="UF31" s="76">
        <v>1.3109497491795159</v>
      </c>
      <c r="UG31" s="76">
        <v>1.4148754942829356</v>
      </c>
      <c r="UH31" s="76">
        <v>1.5473024505094444</v>
      </c>
      <c r="UI31" s="721"/>
      <c r="UJ31" s="76">
        <v>0.6559451330014423</v>
      </c>
      <c r="UK31" s="76">
        <v>0.66117862965442353</v>
      </c>
      <c r="UL31" s="76">
        <v>0.65433308278570623</v>
      </c>
      <c r="UM31" s="76">
        <v>0.63558316318139163</v>
      </c>
      <c r="UN31" s="76">
        <v>0.65352130539885411</v>
      </c>
      <c r="UO31" s="76">
        <v>0.64405065444315823</v>
      </c>
      <c r="UP31" s="721"/>
      <c r="UQ31" s="76">
        <v>0.89462816301549108</v>
      </c>
      <c r="UR31" s="76">
        <v>0.79296441994465228</v>
      </c>
      <c r="US31" s="76">
        <v>0.86058018676098347</v>
      </c>
      <c r="UT31" s="76">
        <v>0.89469904050600313</v>
      </c>
      <c r="UU31" s="76">
        <v>0.80748018759931384</v>
      </c>
      <c r="UV31" s="76">
        <v>0.89239322897083651</v>
      </c>
      <c r="UW31" s="76">
        <v>0.84034110978983034</v>
      </c>
      <c r="UX31" s="76">
        <v>0.79302369522380789</v>
      </c>
      <c r="UY31" s="76">
        <v>0.7948827235531839</v>
      </c>
      <c r="UZ31" s="76">
        <v>0.79380362400483062</v>
      </c>
      <c r="VA31" s="76">
        <v>0.79621925906050917</v>
      </c>
      <c r="VB31" s="76">
        <v>0.80707094579077032</v>
      </c>
      <c r="VC31" s="76">
        <v>0.81979575294560991</v>
      </c>
      <c r="VD31" s="76">
        <v>0.79655427214725893</v>
      </c>
      <c r="VE31" s="76">
        <v>0.82437653268867961</v>
      </c>
      <c r="VF31" s="718"/>
      <c r="VG31" s="76">
        <v>1.2686211392887414</v>
      </c>
      <c r="VH31" s="76">
        <v>1.1045162387155247</v>
      </c>
      <c r="VI31" s="76">
        <v>1.2130491109568258</v>
      </c>
      <c r="VJ31" s="76">
        <v>1.2685435539509158</v>
      </c>
      <c r="VK31" s="76">
        <v>1.1276034453495045</v>
      </c>
      <c r="VL31" s="76">
        <v>1.2643861073489964</v>
      </c>
      <c r="VM31" s="76">
        <v>1.1808994730567313</v>
      </c>
      <c r="VN31" s="76">
        <v>1.1046358159763021</v>
      </c>
      <c r="VO31" s="76">
        <v>1.107575716069525</v>
      </c>
      <c r="VP31" s="76">
        <v>1.1058685445796184</v>
      </c>
      <c r="VQ31" s="76">
        <v>1.1096925098226145</v>
      </c>
      <c r="VR31" s="76">
        <v>1.1269507209921121</v>
      </c>
      <c r="VS31" s="76">
        <v>1.1472863072186041</v>
      </c>
      <c r="VT31" s="76">
        <v>1.1102016964301078</v>
      </c>
      <c r="VU31" s="76">
        <v>1.1546220353219234</v>
      </c>
      <c r="VV31" s="718"/>
      <c r="VW31" s="76">
        <v>1.2278600421061094</v>
      </c>
      <c r="VX31" s="76">
        <v>1.0525211813772501</v>
      </c>
      <c r="VY31" s="76">
        <v>1.1680387276584525</v>
      </c>
      <c r="VZ31" s="76">
        <v>1.2276375312770258</v>
      </c>
      <c r="WA31" s="76">
        <v>1.0769386649518433</v>
      </c>
      <c r="WB31" s="76">
        <v>1.2228788544672229</v>
      </c>
      <c r="WC31" s="76">
        <v>1.1340664869158503</v>
      </c>
      <c r="WD31" s="76">
        <v>1.0526663206584239</v>
      </c>
      <c r="WE31" s="76">
        <v>1.0557631673642236</v>
      </c>
      <c r="WF31" s="76">
        <v>1.0539643652843336</v>
      </c>
      <c r="WG31" s="76">
        <v>1.0579953213317312</v>
      </c>
      <c r="WH31" s="76">
        <v>1.076246981241272</v>
      </c>
      <c r="WI31" s="76">
        <v>1.0978258009304018</v>
      </c>
      <c r="WJ31" s="76">
        <v>1.0585163939275875</v>
      </c>
      <c r="WK31" s="76">
        <v>1.1056211386151622</v>
      </c>
      <c r="WL31" s="718"/>
      <c r="WM31" s="76">
        <v>0.82011758158025372</v>
      </c>
      <c r="WN31" s="76">
        <v>0.72016248119149673</v>
      </c>
      <c r="WO31" s="76">
        <v>0.78643441375366652</v>
      </c>
      <c r="WP31" s="76">
        <v>0.82012219615117088</v>
      </c>
      <c r="WQ31" s="76">
        <v>0.73431768073191495</v>
      </c>
      <c r="WR31" s="76">
        <v>0.81770756330085526</v>
      </c>
      <c r="WS31" s="76">
        <v>0.76671177797448964</v>
      </c>
      <c r="WT31" s="76">
        <v>0.72022885899394584</v>
      </c>
      <c r="WU31" s="76">
        <v>0.7220359922623345</v>
      </c>
      <c r="WV31" s="76">
        <v>0.72098679073323257</v>
      </c>
      <c r="WW31" s="76">
        <v>0.72333629357898876</v>
      </c>
      <c r="WX31" s="76">
        <v>0.73391798460202717</v>
      </c>
      <c r="WY31" s="76">
        <v>0.74635954801499427</v>
      </c>
      <c r="WZ31" s="76">
        <v>0.72365496985858302</v>
      </c>
      <c r="XA31" s="76">
        <v>0.75084350080605089</v>
      </c>
      <c r="XB31" s="718"/>
      <c r="XC31" s="76">
        <v>1.1337456293852228</v>
      </c>
      <c r="XD31" s="76">
        <v>0.9811406416539179</v>
      </c>
      <c r="XE31" s="76">
        <v>1.0819075537360632</v>
      </c>
      <c r="XF31" s="76">
        <v>1.1336231795757676</v>
      </c>
      <c r="XG31" s="76">
        <v>1.0025198384660248</v>
      </c>
      <c r="XH31" s="76">
        <v>1.1296429952900202</v>
      </c>
      <c r="XI31" s="76">
        <v>1.0521471254808952</v>
      </c>
      <c r="XJ31" s="76">
        <v>0.98125809980247403</v>
      </c>
      <c r="XK31" s="76">
        <v>0.9839760183791626</v>
      </c>
      <c r="XL31" s="76">
        <v>0.98239757170550657</v>
      </c>
      <c r="XM31" s="76">
        <v>0.9859338290121844</v>
      </c>
      <c r="XN31" s="76">
        <v>1.0019149169286066</v>
      </c>
      <c r="XO31" s="76">
        <v>1.0207718224171356</v>
      </c>
      <c r="XP31" s="76">
        <v>0.98639905742046929</v>
      </c>
      <c r="XQ31" s="76">
        <v>1.0275781520692808</v>
      </c>
      <c r="XR31" s="718"/>
      <c r="XS31" s="76">
        <v>0.30704882015993451</v>
      </c>
      <c r="XT31" s="76">
        <v>0.26243983630243273</v>
      </c>
      <c r="XU31" s="76">
        <v>0.29181071202528625</v>
      </c>
      <c r="XV31" s="76">
        <v>0.30698636929259238</v>
      </c>
      <c r="XW31" s="76">
        <v>0.26864156497103631</v>
      </c>
      <c r="XX31" s="76">
        <v>0.30576244078869552</v>
      </c>
      <c r="XY31" s="76">
        <v>0.28318345864529482</v>
      </c>
      <c r="XZ31" s="76">
        <v>0.2624774889478968</v>
      </c>
      <c r="YA31" s="76">
        <v>0.26326352227829453</v>
      </c>
      <c r="YB31" s="76">
        <v>0.26280693422755241</v>
      </c>
      <c r="YC31" s="76">
        <v>0.26383018154967175</v>
      </c>
      <c r="YD31" s="76">
        <v>0.26846582911396949</v>
      </c>
      <c r="YE31" s="76">
        <v>0.27394959537118019</v>
      </c>
      <c r="YF31" s="76">
        <v>0.2639617897154225</v>
      </c>
      <c r="YG31" s="76">
        <v>0.27593107212615042</v>
      </c>
      <c r="YH31" s="718"/>
      <c r="YI31" s="76">
        <v>0.9602345474279701</v>
      </c>
      <c r="YJ31" s="76">
        <v>0.79798699279304008</v>
      </c>
      <c r="YK31" s="76">
        <v>0.90426600702833992</v>
      </c>
      <c r="YL31" s="76">
        <v>0.95983614196864941</v>
      </c>
      <c r="YM31" s="76">
        <v>0.82023643420372783</v>
      </c>
      <c r="YN31" s="76">
        <v>0.95499617729934605</v>
      </c>
      <c r="YO31" s="76">
        <v>0.87335175888928263</v>
      </c>
      <c r="YP31" s="76">
        <v>0.79814525488056243</v>
      </c>
      <c r="YQ31" s="76">
        <v>0.80094978898179681</v>
      </c>
      <c r="YR31" s="76">
        <v>0.79932008675327504</v>
      </c>
      <c r="YS31" s="76">
        <v>0.80297454290733972</v>
      </c>
      <c r="YT31" s="76">
        <v>0.81960428551194908</v>
      </c>
      <c r="YU31" s="76">
        <v>0.83936671338840307</v>
      </c>
      <c r="YV31" s="76">
        <v>0.80342503720508629</v>
      </c>
      <c r="YW31" s="76">
        <v>0.84652133793014572</v>
      </c>
      <c r="YX31" s="718"/>
      <c r="YY31" s="76">
        <v>1.2664730682165219</v>
      </c>
      <c r="YZ31" s="76">
        <v>1.1097984421517126</v>
      </c>
      <c r="ZA31" s="76">
        <v>1.2136100487379828</v>
      </c>
      <c r="ZB31" s="76">
        <v>1.2664594911290847</v>
      </c>
      <c r="ZC31" s="76">
        <v>1.1319487196506035</v>
      </c>
      <c r="ZD31" s="76">
        <v>1.262627479793335</v>
      </c>
      <c r="ZE31" s="76">
        <v>1.1827521798072322</v>
      </c>
      <c r="ZF31" s="76">
        <v>1.1099050760548992</v>
      </c>
      <c r="ZG31" s="76">
        <v>1.1127310629778107</v>
      </c>
      <c r="ZH31" s="76">
        <v>1.1110902534728577</v>
      </c>
      <c r="ZI31" s="76">
        <v>1.114764816209751</v>
      </c>
      <c r="ZJ31" s="76">
        <v>1.1313230690555314</v>
      </c>
      <c r="ZK31" s="76">
        <v>1.1508024099843173</v>
      </c>
      <c r="ZL31" s="76">
        <v>1.1152609014354613</v>
      </c>
      <c r="ZM31" s="76">
        <v>1.1578244374721955</v>
      </c>
      <c r="ZN31" s="718"/>
      <c r="ZO31" s="76">
        <v>1.2959769981279294</v>
      </c>
      <c r="ZP31" s="76">
        <v>1.1071451743322156</v>
      </c>
      <c r="ZQ31" s="76">
        <v>1.2314602409820956</v>
      </c>
      <c r="ZR31" s="76">
        <v>1.2957085112287126</v>
      </c>
      <c r="ZS31" s="76">
        <v>1.1333899691978502</v>
      </c>
      <c r="ZT31" s="76">
        <v>1.290518201739312</v>
      </c>
      <c r="ZU31" s="76">
        <v>1.1949518791094929</v>
      </c>
      <c r="ZV31" s="76">
        <v>1.1073050736280163</v>
      </c>
      <c r="ZW31" s="76">
        <v>1.1106310773323274</v>
      </c>
      <c r="ZX31" s="76">
        <v>1.1086990661211829</v>
      </c>
      <c r="ZY31" s="76">
        <v>1.1130288974165805</v>
      </c>
      <c r="ZZ31" s="76">
        <v>1.1326462407485618</v>
      </c>
      <c r="AAA31" s="76">
        <v>1.1558548655520773</v>
      </c>
      <c r="AAB31" s="76">
        <v>1.1135853212238791</v>
      </c>
      <c r="AAC31" s="76">
        <v>1.164241286273151</v>
      </c>
      <c r="AAD31" s="718"/>
      <c r="AAE31" s="76">
        <v>0.52907504357907975</v>
      </c>
      <c r="AAF31" s="76">
        <v>0.52565208044547251</v>
      </c>
      <c r="AAG31" s="76">
        <v>0.53549121926039067</v>
      </c>
      <c r="AAH31" s="76">
        <v>0.5320632492232199</v>
      </c>
      <c r="AAI31" s="76">
        <v>0.53451804405306147</v>
      </c>
      <c r="AAJ31" s="76">
        <v>0.531212558291841</v>
      </c>
      <c r="AAK31" s="76">
        <v>0.52850961209934899</v>
      </c>
      <c r="AAL31" s="76">
        <v>0.52520644726952959</v>
      </c>
      <c r="AAM31" s="76">
        <v>0.52585321261626261</v>
      </c>
      <c r="AAN31" s="76">
        <v>0.52584079071970202</v>
      </c>
      <c r="AAO31" s="76">
        <v>0.51327618076607817</v>
      </c>
      <c r="AAP31" s="76">
        <v>0.53357571616566601</v>
      </c>
      <c r="AAQ31" s="76">
        <v>0.53193203223748542</v>
      </c>
      <c r="AAR31" s="76">
        <v>0.51595472757246341</v>
      </c>
      <c r="AAS31" s="76">
        <v>0.54212137029152008</v>
      </c>
      <c r="AAT31" s="718"/>
    </row>
    <row r="32" spans="1:722" ht="14.5" customHeight="1" x14ac:dyDescent="0.2">
      <c r="A32" s="24">
        <v>2049</v>
      </c>
      <c r="B32" s="65">
        <v>0.41034485649354846</v>
      </c>
      <c r="C32" s="65">
        <v>0.42389369831180651</v>
      </c>
      <c r="D32" s="65">
        <v>0.40917284916281293</v>
      </c>
      <c r="E32" s="65">
        <v>0.44603555278751783</v>
      </c>
      <c r="F32" s="65">
        <v>0.44815363948013037</v>
      </c>
      <c r="G32" s="65">
        <v>0.3911291810177922</v>
      </c>
      <c r="H32" s="65">
        <v>0.5677711741315159</v>
      </c>
      <c r="I32" s="65">
        <v>0.39210795253659836</v>
      </c>
      <c r="J32" s="65">
        <v>0.37574424818796842</v>
      </c>
      <c r="K32" s="65">
        <v>0.42362096230629925</v>
      </c>
      <c r="L32" s="65">
        <v>0.42221841926699094</v>
      </c>
      <c r="M32" s="65">
        <v>0.41288190703440769</v>
      </c>
      <c r="N32" s="65">
        <v>0.45321764147843763</v>
      </c>
      <c r="O32" s="65">
        <v>0.41327311457450655</v>
      </c>
      <c r="P32" s="65">
        <v>0.3995500271422735</v>
      </c>
      <c r="Q32" s="65">
        <v>0.4106518264995469</v>
      </c>
      <c r="R32" s="65">
        <v>0.29881147733564406</v>
      </c>
      <c r="S32" s="65">
        <v>0.40332483129700536</v>
      </c>
      <c r="T32" s="65">
        <v>0.39627323375709445</v>
      </c>
      <c r="U32" s="65">
        <v>0.55199017213054558</v>
      </c>
      <c r="V32" s="65">
        <v>0.37892890039665023</v>
      </c>
      <c r="W32" s="65">
        <v>0.42437106423425391</v>
      </c>
      <c r="X32" s="65">
        <v>0.40703119882064576</v>
      </c>
      <c r="Y32" s="65">
        <v>0.38998399702234282</v>
      </c>
      <c r="Z32" s="65">
        <v>0.38490821341407405</v>
      </c>
      <c r="AA32" s="65">
        <v>0.34403171418786338</v>
      </c>
      <c r="AB32" s="65">
        <v>0.39353823670374827</v>
      </c>
      <c r="AC32" s="65">
        <v>0.39179603555597409</v>
      </c>
      <c r="AD32" s="65">
        <v>0.38815972439146229</v>
      </c>
      <c r="AE32" s="65">
        <v>0.41301562260893127</v>
      </c>
      <c r="AF32" s="744"/>
      <c r="AG32" s="65">
        <v>0.3707797186812915</v>
      </c>
      <c r="AH32" s="65">
        <v>0.38680712549053503</v>
      </c>
      <c r="AI32" s="65">
        <v>0.37411683827113695</v>
      </c>
      <c r="AJ32" s="65">
        <v>0.40701178320752635</v>
      </c>
      <c r="AK32" s="65">
        <v>0.40816471477509764</v>
      </c>
      <c r="AL32" s="65">
        <v>0.35669138535091766</v>
      </c>
      <c r="AM32" s="65">
        <v>0.5180967225435178</v>
      </c>
      <c r="AN32" s="65">
        <v>0.35780232309822085</v>
      </c>
      <c r="AO32" s="65">
        <v>0.34262071392279869</v>
      </c>
      <c r="AP32" s="65">
        <v>0.38329013952763208</v>
      </c>
      <c r="AQ32" s="65">
        <v>0.3828132077010909</v>
      </c>
      <c r="AR32" s="65">
        <v>0.37825788426329193</v>
      </c>
      <c r="AS32" s="65">
        <v>0.41356550904166051</v>
      </c>
      <c r="AT32" s="65">
        <v>0.37711573945951482</v>
      </c>
      <c r="AU32" s="65">
        <v>0.36459328861002666</v>
      </c>
      <c r="AV32" s="65">
        <v>0.37472378857797106</v>
      </c>
      <c r="AW32" s="65">
        <v>0.27266838141755256</v>
      </c>
      <c r="AX32" s="65">
        <v>0.36803783414159891</v>
      </c>
      <c r="AY32" s="65">
        <v>0.36160318275283798</v>
      </c>
      <c r="AZ32" s="65">
        <v>0.50008918892705312</v>
      </c>
      <c r="BA32" s="65">
        <v>0.3457763097480685</v>
      </c>
      <c r="BB32" s="65">
        <v>0.38724272654099745</v>
      </c>
      <c r="BC32" s="65">
        <v>0.36839637040599199</v>
      </c>
      <c r="BD32" s="65">
        <v>0.35586419301888517</v>
      </c>
      <c r="BE32" s="65">
        <v>0.35123249107345494</v>
      </c>
      <c r="BF32" s="65">
        <v>0.31365571283156296</v>
      </c>
      <c r="BG32" s="65">
        <v>0.35708968971599259</v>
      </c>
      <c r="BH32" s="65">
        <v>0.3581547382861327</v>
      </c>
      <c r="BI32" s="65">
        <v>0.35262034969299361</v>
      </c>
      <c r="BJ32" s="65">
        <v>0.37495976746096227</v>
      </c>
      <c r="BK32" s="745"/>
      <c r="BL32" s="56">
        <v>0.68312629575666894</v>
      </c>
      <c r="BM32" s="56">
        <v>0.70377210733371054</v>
      </c>
      <c r="BN32" s="56">
        <v>0.69595926620333093</v>
      </c>
      <c r="BO32" s="56">
        <v>0.8113690191795353</v>
      </c>
      <c r="BP32" s="56">
        <v>0.84536273027544029</v>
      </c>
      <c r="BQ32" s="56">
        <v>0.65487999950156339</v>
      </c>
      <c r="BR32" s="56">
        <v>0.95848573188383979</v>
      </c>
      <c r="BS32" s="56">
        <v>0.66004478389746102</v>
      </c>
      <c r="BT32" s="56">
        <v>0.6115762751924757</v>
      </c>
      <c r="BU32" s="56">
        <v>0.70794027761907075</v>
      </c>
      <c r="BV32" s="56">
        <v>0.75752188222903605</v>
      </c>
      <c r="BW32" s="56">
        <v>0.70627184956521394</v>
      </c>
      <c r="BX32" s="56">
        <v>0.77393764203564552</v>
      </c>
      <c r="BY32" s="56">
        <v>0.69670690097055266</v>
      </c>
      <c r="BZ32" s="56">
        <v>0.67121404035282761</v>
      </c>
      <c r="CA32" s="56">
        <v>0.69190429174134249</v>
      </c>
      <c r="CB32" s="56">
        <v>0.49534011656960286</v>
      </c>
      <c r="CC32" s="56">
        <v>0.71096419785479426</v>
      </c>
      <c r="CD32" s="56">
        <v>0.66970042651274442</v>
      </c>
      <c r="CE32" s="56">
        <v>0.92356604835934908</v>
      </c>
      <c r="CF32" s="56">
        <v>0.65340306394962022</v>
      </c>
      <c r="CG32" s="56">
        <v>0.72428934822669366</v>
      </c>
      <c r="CH32" s="56">
        <v>0.68213721285764373</v>
      </c>
      <c r="CI32" s="56">
        <v>0.65678880445555443</v>
      </c>
      <c r="CJ32" s="56">
        <v>0.64461846160548653</v>
      </c>
      <c r="CK32" s="56">
        <v>0.5144777411000675</v>
      </c>
      <c r="CL32" s="56">
        <v>0.68296446990731929</v>
      </c>
      <c r="CM32" s="56">
        <v>0.67362605943884879</v>
      </c>
      <c r="CN32" s="56">
        <v>0.61875007050812691</v>
      </c>
      <c r="CO32" s="56">
        <v>0.65563138617963401</v>
      </c>
      <c r="CP32" s="749"/>
      <c r="CQ32" s="66">
        <v>0.8792085073554492</v>
      </c>
      <c r="CR32" s="66">
        <v>0.90065784718426734</v>
      </c>
      <c r="CS32" s="66">
        <v>0.89367918276521463</v>
      </c>
      <c r="CT32" s="66">
        <v>1.0743795218618395</v>
      </c>
      <c r="CU32" s="66">
        <v>1.0239400618106214</v>
      </c>
      <c r="CV32" s="66">
        <v>0.85793927585616403</v>
      </c>
      <c r="CW32" s="66">
        <v>1.215185921704192</v>
      </c>
      <c r="CX32" s="66">
        <v>0.84876986670407784</v>
      </c>
      <c r="CY32" s="66">
        <v>0.81690763102572905</v>
      </c>
      <c r="CZ32" s="66">
        <v>0.91943165447304986</v>
      </c>
      <c r="DA32" s="66">
        <v>0.92932402465014841</v>
      </c>
      <c r="DB32" s="66">
        <v>0.90525152111980933</v>
      </c>
      <c r="DC32" s="66">
        <v>0.9515005360991946</v>
      </c>
      <c r="DD32" s="66">
        <v>0.89638724679766213</v>
      </c>
      <c r="DE32" s="66">
        <v>0.86004031833342109</v>
      </c>
      <c r="DF32" s="66">
        <v>0.88574596652203741</v>
      </c>
      <c r="DG32" s="66">
        <v>0.6395102401665026</v>
      </c>
      <c r="DH32" s="66">
        <v>0.91998570365275911</v>
      </c>
      <c r="DI32" s="66">
        <v>0.88674842340059989</v>
      </c>
      <c r="DJ32" s="66">
        <v>1.1759960278558701</v>
      </c>
      <c r="DK32" s="66">
        <v>0.84029009930647514</v>
      </c>
      <c r="DL32" s="66">
        <v>0.92766196119097843</v>
      </c>
      <c r="DM32" s="66">
        <v>0.8735307408975781</v>
      </c>
      <c r="DN32" s="66">
        <v>0.84056003765364551</v>
      </c>
      <c r="DO32" s="66">
        <v>0.82436491356532082</v>
      </c>
      <c r="DP32" s="66">
        <v>0.7736548652712224</v>
      </c>
      <c r="DQ32" s="66">
        <v>0.86721797467228856</v>
      </c>
      <c r="DR32" s="66">
        <v>0.86151726726440225</v>
      </c>
      <c r="DS32" s="66">
        <v>0.78549163641591935</v>
      </c>
      <c r="DT32" s="66">
        <v>0.83012164238732722</v>
      </c>
      <c r="DU32" s="750"/>
      <c r="DV32" s="56">
        <v>0.77278103986750912</v>
      </c>
      <c r="DW32" s="56">
        <v>0.78901925050279775</v>
      </c>
      <c r="DX32" s="56">
        <v>0.8109994919548924</v>
      </c>
      <c r="DY32" s="56">
        <v>0.95004658281456567</v>
      </c>
      <c r="DZ32" s="56">
        <v>0.86070878601791168</v>
      </c>
      <c r="EA32" s="56">
        <v>0.76351081486142303</v>
      </c>
      <c r="EB32" s="56">
        <v>1.0964753908975013</v>
      </c>
      <c r="EC32" s="56">
        <v>0.76293363966829975</v>
      </c>
      <c r="ED32" s="56">
        <v>0.68453635788991285</v>
      </c>
      <c r="EE32" s="56">
        <v>0.84480876185940346</v>
      </c>
      <c r="EF32" s="56">
        <v>0.86456594881359283</v>
      </c>
      <c r="EG32" s="56">
        <v>0.8066664475765688</v>
      </c>
      <c r="EH32" s="56">
        <v>0.88004261814290685</v>
      </c>
      <c r="EI32" s="56">
        <v>0.79894147119661696</v>
      </c>
      <c r="EJ32" s="56">
        <v>0.76408393025832821</v>
      </c>
      <c r="EK32" s="56">
        <v>0.788121700982509</v>
      </c>
      <c r="EL32" s="56">
        <v>0.55589488288794175</v>
      </c>
      <c r="EM32" s="56">
        <v>0.84919987994125201</v>
      </c>
      <c r="EN32" s="56">
        <v>0.7975835391478161</v>
      </c>
      <c r="EO32" s="56">
        <v>1.0741192428875899</v>
      </c>
      <c r="EP32" s="56">
        <v>0.74681538467258723</v>
      </c>
      <c r="EQ32" s="56">
        <v>0.82581425701239819</v>
      </c>
      <c r="ER32" s="56">
        <v>0.76789494624045451</v>
      </c>
      <c r="ES32" s="56">
        <v>0.74098166972118207</v>
      </c>
      <c r="ET32" s="56">
        <v>0.73295881987408518</v>
      </c>
      <c r="EU32" s="56">
        <v>0.67353673074447418</v>
      </c>
      <c r="EV32" s="56">
        <v>0.76237291159448128</v>
      </c>
      <c r="EW32" s="56">
        <v>0.758541170136243</v>
      </c>
      <c r="EX32" s="56">
        <v>0.69005511125176988</v>
      </c>
      <c r="EY32" s="56">
        <v>0.75447830845716435</v>
      </c>
      <c r="EZ32" s="725"/>
      <c r="FA32" s="56">
        <v>0.59554056037105285</v>
      </c>
      <c r="FB32" s="56">
        <v>0.61041218797961883</v>
      </c>
      <c r="FC32" s="56">
        <v>0.62143245889059473</v>
      </c>
      <c r="FD32" s="56">
        <v>0.70393662459005935</v>
      </c>
      <c r="FE32" s="56">
        <v>0.67779817448055613</v>
      </c>
      <c r="FF32" s="56">
        <v>0.57565061058162181</v>
      </c>
      <c r="FG32" s="56">
        <v>0.86396235305315239</v>
      </c>
      <c r="FH32" s="56">
        <v>0.57201849116628833</v>
      </c>
      <c r="FI32" s="56">
        <v>0.52657936124479454</v>
      </c>
      <c r="FJ32" s="56">
        <v>0.61874152564090823</v>
      </c>
      <c r="FK32" s="56">
        <v>0.61672039137980028</v>
      </c>
      <c r="FL32" s="56">
        <v>0.62434715119435358</v>
      </c>
      <c r="FM32" s="56">
        <v>0.67588233062993675</v>
      </c>
      <c r="FN32" s="56">
        <v>0.61297634697048919</v>
      </c>
      <c r="FO32" s="56">
        <v>0.59239768291384498</v>
      </c>
      <c r="FP32" s="56">
        <v>0.61185604557800488</v>
      </c>
      <c r="FQ32" s="56">
        <v>0.43707351273336681</v>
      </c>
      <c r="FR32" s="56">
        <v>0.62061118002989946</v>
      </c>
      <c r="FS32" s="56">
        <v>0.60015789174141132</v>
      </c>
      <c r="FT32" s="56">
        <v>0.83537141267224546</v>
      </c>
      <c r="FU32" s="56">
        <v>0.57262210255069523</v>
      </c>
      <c r="FV32" s="56">
        <v>0.64035917831956013</v>
      </c>
      <c r="FW32" s="56">
        <v>0.59827509779097754</v>
      </c>
      <c r="FX32" s="56">
        <v>0.57746663819544253</v>
      </c>
      <c r="FY32" s="56">
        <v>0.56988003143364263</v>
      </c>
      <c r="FZ32" s="56">
        <v>0.50348736500340896</v>
      </c>
      <c r="GA32" s="56">
        <v>0.58036360200938908</v>
      </c>
      <c r="GB32" s="56">
        <v>0.59224336077453121</v>
      </c>
      <c r="GC32" s="56">
        <v>0.53317355362269969</v>
      </c>
      <c r="GD32" s="56">
        <v>0.58397670667056578</v>
      </c>
      <c r="GE32" s="746"/>
      <c r="GF32" s="67">
        <v>0.75747153794553457</v>
      </c>
      <c r="GG32" s="67">
        <v>0.77499814467204209</v>
      </c>
      <c r="GH32" s="67">
        <v>0.78604873241354589</v>
      </c>
      <c r="GI32" s="67">
        <v>0.90230521986281276</v>
      </c>
      <c r="GJ32" s="67">
        <v>0.8979208568890118</v>
      </c>
      <c r="GK32" s="67">
        <v>0.73145690450385237</v>
      </c>
      <c r="GL32" s="67">
        <v>1.002379535844371</v>
      </c>
      <c r="GM32" s="67">
        <v>0.67979655605603573</v>
      </c>
      <c r="GN32" s="67">
        <v>0.67332581435526839</v>
      </c>
      <c r="GO32" s="67">
        <v>0.79082040334951298</v>
      </c>
      <c r="GP32" s="67">
        <v>0.86091804071060829</v>
      </c>
      <c r="GQ32" s="67">
        <v>0.78872505792455616</v>
      </c>
      <c r="GR32" s="67">
        <v>0.860824522117561</v>
      </c>
      <c r="GS32" s="67">
        <v>0.8231169815280871</v>
      </c>
      <c r="GT32" s="67">
        <v>0.74818340989978738</v>
      </c>
      <c r="GU32" s="67">
        <v>0.77168216697409564</v>
      </c>
      <c r="GV32" s="67">
        <v>0.54747803096032843</v>
      </c>
      <c r="GW32" s="67">
        <v>0.85520018509844964</v>
      </c>
      <c r="GX32" s="67">
        <v>0.83334035542279761</v>
      </c>
      <c r="GY32" s="67">
        <v>1.0438964388200429</v>
      </c>
      <c r="GZ32" s="67">
        <v>0.73408595991565395</v>
      </c>
      <c r="HA32" s="67">
        <v>0.80816768033690833</v>
      </c>
      <c r="HB32" s="67">
        <v>0.75555298145724981</v>
      </c>
      <c r="HC32" s="67">
        <v>0.72850067798051199</v>
      </c>
      <c r="HD32" s="67">
        <v>0.73159046752537416</v>
      </c>
      <c r="HE32" s="67">
        <v>0.65530389957528201</v>
      </c>
      <c r="HF32" s="67">
        <v>0.77002480368304937</v>
      </c>
      <c r="HG32" s="67">
        <v>0.7464767051396437</v>
      </c>
      <c r="HH32" s="67">
        <v>0.69117950473936074</v>
      </c>
      <c r="HI32" s="67">
        <v>0.72976441889883092</v>
      </c>
      <c r="HJ32" s="747"/>
      <c r="HK32" s="67">
        <v>0.17296191402375183</v>
      </c>
      <c r="HL32" s="67">
        <v>0.18035241063806351</v>
      </c>
      <c r="HM32" s="67">
        <v>0.20402761903308914</v>
      </c>
      <c r="HN32" s="67">
        <v>0.49946557025601579</v>
      </c>
      <c r="HO32" s="67">
        <v>0.21874639047294425</v>
      </c>
      <c r="HP32" s="67">
        <v>0.19487720488858401</v>
      </c>
      <c r="HQ32" s="67">
        <v>0.5235088345363178</v>
      </c>
      <c r="HR32" s="67">
        <v>0.21026384868634326</v>
      </c>
      <c r="HS32" s="67">
        <v>0.14944062945798214</v>
      </c>
      <c r="HT32" s="67">
        <v>0.19091775434531091</v>
      </c>
      <c r="HU32" s="67">
        <v>0.1957383424098002</v>
      </c>
      <c r="HV32" s="67">
        <v>0.22755015294054468</v>
      </c>
      <c r="HW32" s="67">
        <v>0.31751981142746788</v>
      </c>
      <c r="HX32" s="67">
        <v>0.17847740304326032</v>
      </c>
      <c r="HY32" s="67">
        <v>0.18358419589248803</v>
      </c>
      <c r="HZ32" s="67">
        <v>0.20753703208321514</v>
      </c>
      <c r="IA32" s="67">
        <v>0.13479464666308</v>
      </c>
      <c r="IB32" s="67">
        <v>0.24487285745438309</v>
      </c>
      <c r="IC32" s="67">
        <v>0.20674623376953966</v>
      </c>
      <c r="ID32" s="67">
        <v>0.40422581584469613</v>
      </c>
      <c r="IE32" s="67">
        <v>0.15759544730181652</v>
      </c>
      <c r="IF32" s="67">
        <v>0.24280473550273085</v>
      </c>
      <c r="IG32" s="67">
        <v>0.19333285938547812</v>
      </c>
      <c r="IH32" s="67">
        <v>0.18355970545238909</v>
      </c>
      <c r="II32" s="67">
        <v>0.13365604583095064</v>
      </c>
      <c r="IJ32" s="67">
        <v>0.13017055624529902</v>
      </c>
      <c r="IK32" s="67">
        <v>0.15946448845746813</v>
      </c>
      <c r="IL32" s="67">
        <v>0.24555602168096172</v>
      </c>
      <c r="IM32" s="67">
        <v>0.13451007415746213</v>
      </c>
      <c r="IN32" s="67">
        <v>0.13213246541061865</v>
      </c>
      <c r="IO32" s="743"/>
      <c r="IP32" s="67">
        <v>0.19319421737278289</v>
      </c>
      <c r="IQ32" s="67">
        <v>0.19859696437529845</v>
      </c>
      <c r="IR32" s="67">
        <v>0.19525360285225388</v>
      </c>
      <c r="IS32" s="67">
        <v>0.22947109202652974</v>
      </c>
      <c r="IT32" s="67">
        <v>0.21038177266455946</v>
      </c>
      <c r="IU32" s="67">
        <v>0.1968008022443809</v>
      </c>
      <c r="IV32" s="67">
        <v>0.27533673391435043</v>
      </c>
      <c r="IW32" s="67">
        <v>0.18994465576301403</v>
      </c>
      <c r="IX32" s="67">
        <v>0.17604532757840097</v>
      </c>
      <c r="IY32" s="67">
        <v>0.19997493360832441</v>
      </c>
      <c r="IZ32" s="67">
        <v>0.19958530665255475</v>
      </c>
      <c r="JA32" s="67">
        <v>0.20091501482824095</v>
      </c>
      <c r="JB32" s="67">
        <v>0.21885236401810182</v>
      </c>
      <c r="JC32" s="67">
        <v>0.19458977608125616</v>
      </c>
      <c r="JD32" s="67">
        <v>0.19137446855091633</v>
      </c>
      <c r="JE32" s="67">
        <v>0.19737945266204965</v>
      </c>
      <c r="JF32" s="67">
        <v>0.14090190129319832</v>
      </c>
      <c r="JG32" s="67">
        <v>0.19856259916121208</v>
      </c>
      <c r="JH32" s="67">
        <v>0.19263836567343567</v>
      </c>
      <c r="JI32" s="67">
        <v>0.2613274249908728</v>
      </c>
      <c r="JJ32" s="67">
        <v>0.18237259310074655</v>
      </c>
      <c r="JK32" s="67">
        <v>0.20639924928625455</v>
      </c>
      <c r="JL32" s="67">
        <v>0.19586565657025676</v>
      </c>
      <c r="JM32" s="67">
        <v>0.18846130908949549</v>
      </c>
      <c r="JN32" s="67">
        <v>0.17921471988220963</v>
      </c>
      <c r="JO32" s="67">
        <v>0.17327207881610637</v>
      </c>
      <c r="JP32" s="67">
        <v>0.19259146873202238</v>
      </c>
      <c r="JQ32" s="67">
        <v>0.19363336563270944</v>
      </c>
      <c r="JR32" s="67">
        <v>0.17547440143276763</v>
      </c>
      <c r="JS32" s="67">
        <v>0.18917073990031075</v>
      </c>
      <c r="JT32" s="724"/>
      <c r="JU32" s="56">
        <v>0.91244299685660968</v>
      </c>
      <c r="JV32" s="56">
        <v>0.93772375111239392</v>
      </c>
      <c r="JW32" s="56">
        <v>0.90469829597276896</v>
      </c>
      <c r="JX32" s="56">
        <v>0.98393722094866587</v>
      </c>
      <c r="JY32" s="56">
        <v>0.96639594484746427</v>
      </c>
      <c r="JZ32" s="56">
        <v>0.87065045969322408</v>
      </c>
      <c r="KA32" s="56">
        <v>1.2547671975083476</v>
      </c>
      <c r="KB32" s="56">
        <v>0.87794019695371883</v>
      </c>
      <c r="KC32" s="56">
        <v>0.84029722401464391</v>
      </c>
      <c r="KD32" s="56">
        <v>0.91370573607496497</v>
      </c>
      <c r="KE32" s="56">
        <v>0.88552804601354851</v>
      </c>
      <c r="KF32" s="56">
        <v>0.93787474762954648</v>
      </c>
      <c r="KG32" s="56">
        <v>1.0066105987213989</v>
      </c>
      <c r="KH32" s="56">
        <v>0.98192807488098777</v>
      </c>
      <c r="KI32" s="56">
        <v>0.89437375818092779</v>
      </c>
      <c r="KJ32" s="56">
        <v>0.92034987171780847</v>
      </c>
      <c r="KK32" s="56">
        <v>0.66775013606621891</v>
      </c>
      <c r="KL32" s="56">
        <v>0.91423531528698643</v>
      </c>
      <c r="KM32" s="56">
        <v>0.87479583269706629</v>
      </c>
      <c r="KN32" s="56">
        <v>1.1916524368094437</v>
      </c>
      <c r="KO32" s="56">
        <v>0.86363903415643284</v>
      </c>
      <c r="KP32" s="56">
        <v>0.96289814795694495</v>
      </c>
      <c r="KQ32" s="56">
        <v>0.91979806396586505</v>
      </c>
      <c r="KR32" s="56">
        <v>0.88286089238808785</v>
      </c>
      <c r="KS32" s="56">
        <v>0.87202675197907642</v>
      </c>
      <c r="KT32" s="56">
        <v>0.79469445262976901</v>
      </c>
      <c r="KU32" s="56">
        <v>0.94135310392154636</v>
      </c>
      <c r="KV32" s="56">
        <v>0.90670664561815817</v>
      </c>
      <c r="KW32" s="56">
        <v>0.85375322384493213</v>
      </c>
      <c r="KX32" s="56">
        <v>0.83308824377863511</v>
      </c>
      <c r="KY32" s="725"/>
      <c r="KZ32" s="56">
        <v>0.82885598211300704</v>
      </c>
      <c r="LA32" s="56">
        <v>0.85604871627407597</v>
      </c>
      <c r="LB32" s="56">
        <v>0.79861419727297533</v>
      </c>
      <c r="LC32" s="56">
        <v>0.85421347138565484</v>
      </c>
      <c r="LD32" s="56">
        <v>0.85939958701383867</v>
      </c>
      <c r="LE32" s="56">
        <v>0.79271932649912369</v>
      </c>
      <c r="LF32" s="56">
        <v>1.1311802935104613</v>
      </c>
      <c r="LG32" s="56">
        <v>0.82791507706066392</v>
      </c>
      <c r="LH32" s="56">
        <v>0.79421210033392864</v>
      </c>
      <c r="LI32" s="56">
        <v>0.82959413521277225</v>
      </c>
      <c r="LJ32" s="56">
        <v>0.7757510908759867</v>
      </c>
      <c r="LK32" s="56">
        <v>0.83944147433264671</v>
      </c>
      <c r="LL32" s="56">
        <v>0.92081517276513958</v>
      </c>
      <c r="LM32" s="56">
        <v>0.80878097283925954</v>
      </c>
      <c r="LN32" s="56">
        <v>0.80227373333224983</v>
      </c>
      <c r="LO32" s="56">
        <v>0.82583188007449992</v>
      </c>
      <c r="LP32" s="56">
        <v>0.61569053922446471</v>
      </c>
      <c r="LQ32" s="56">
        <v>0.80912268119321018</v>
      </c>
      <c r="LR32" s="56">
        <v>0.78308346237369175</v>
      </c>
      <c r="LS32" s="56">
        <v>1.0599762104834971</v>
      </c>
      <c r="LT32" s="56">
        <v>0.76922632095519883</v>
      </c>
      <c r="LU32" s="56">
        <v>0.86319721893833823</v>
      </c>
      <c r="LV32" s="56">
        <v>0.83075869674199176</v>
      </c>
      <c r="LW32" s="56">
        <v>0.796764423397891</v>
      </c>
      <c r="LX32" s="56">
        <v>0.78257797074480884</v>
      </c>
      <c r="LY32" s="56">
        <v>0.54347844831413294</v>
      </c>
      <c r="LZ32" s="56">
        <v>0.78040748622288081</v>
      </c>
      <c r="MA32" s="56">
        <v>0.81957423049415212</v>
      </c>
      <c r="MB32" s="56">
        <v>0.74134014021416672</v>
      </c>
      <c r="MC32" s="56">
        <v>0.72477242637568773</v>
      </c>
      <c r="MD32" s="727"/>
      <c r="ME32" s="68">
        <v>0.4991647895096914</v>
      </c>
      <c r="MF32" s="68">
        <v>0.34271184461885895</v>
      </c>
      <c r="MG32" s="68">
        <v>0.34464957135155383</v>
      </c>
      <c r="MH32" s="68">
        <v>0.39086972832797978</v>
      </c>
      <c r="MI32" s="68">
        <v>0.51972949029318904</v>
      </c>
      <c r="MJ32" s="68">
        <v>0.37042474577281148</v>
      </c>
      <c r="MK32" s="68">
        <v>0.44563515319029401</v>
      </c>
      <c r="ML32" s="68">
        <v>0.39009019255711352</v>
      </c>
      <c r="MM32" s="68">
        <v>0.34506417851861249</v>
      </c>
      <c r="MN32" s="68">
        <v>0.36048603556670056</v>
      </c>
      <c r="MO32" s="68">
        <v>0.37227242427948426</v>
      </c>
      <c r="MP32" s="68">
        <v>0.37902407227543439</v>
      </c>
      <c r="MQ32" s="68">
        <v>0.39557359388652802</v>
      </c>
      <c r="MR32" s="68">
        <v>0.43998370216352994</v>
      </c>
      <c r="MS32" s="729"/>
      <c r="MT32" s="69">
        <v>0.90576340463593841</v>
      </c>
      <c r="MU32" s="69">
        <v>0.69174049149812145</v>
      </c>
      <c r="MV32" s="69">
        <v>0.64173054890880177</v>
      </c>
      <c r="MW32" s="69">
        <v>0.73244890680979569</v>
      </c>
      <c r="MX32" s="69">
        <v>0.90589662380370084</v>
      </c>
      <c r="MY32" s="69">
        <v>0.72341118906697499</v>
      </c>
      <c r="MZ32" s="69">
        <v>0.77961251841544821</v>
      </c>
      <c r="NA32" s="69">
        <v>0.77627488136415046</v>
      </c>
      <c r="NB32" s="69">
        <v>0.77016504598586888</v>
      </c>
      <c r="NC32" s="69">
        <v>0.67654687651423839</v>
      </c>
      <c r="ND32" s="69">
        <v>0.70568728034761097</v>
      </c>
      <c r="NE32" s="69">
        <v>0.75089055963188922</v>
      </c>
      <c r="NF32" s="69">
        <v>0.65486751706144752</v>
      </c>
      <c r="NG32" s="69">
        <v>0.67441935129860986</v>
      </c>
      <c r="NH32" s="731"/>
      <c r="NI32" s="70">
        <v>1.2341514106245597</v>
      </c>
      <c r="NJ32" s="70">
        <v>0.9086573527142584</v>
      </c>
      <c r="NK32" s="70">
        <v>0.84977458208951395</v>
      </c>
      <c r="NL32" s="70">
        <v>0.97719846410015887</v>
      </c>
      <c r="NM32" s="70">
        <v>1.2578037079665703</v>
      </c>
      <c r="NN32" s="70">
        <v>0.95442069610116387</v>
      </c>
      <c r="NO32" s="70">
        <v>0.97373657304883221</v>
      </c>
      <c r="NP32" s="70">
        <v>1.0509115567792033</v>
      </c>
      <c r="NQ32" s="70">
        <v>1.0242103399466351</v>
      </c>
      <c r="NR32" s="70">
        <v>0.91980296561081643</v>
      </c>
      <c r="NS32" s="70">
        <v>0.94447311858461636</v>
      </c>
      <c r="NT32" s="70">
        <v>1.0169448248041595</v>
      </c>
      <c r="NU32" s="70">
        <v>0.8761894988501594</v>
      </c>
      <c r="NV32" s="70">
        <v>0.91266917203030884</v>
      </c>
      <c r="NW32" s="733"/>
      <c r="NX32" s="71">
        <v>1.1462663499745187</v>
      </c>
      <c r="NY32" s="71">
        <v>0.80046672337043656</v>
      </c>
      <c r="NZ32" s="71">
        <v>0.75068291587919511</v>
      </c>
      <c r="OA32" s="71">
        <v>0.88574071012044797</v>
      </c>
      <c r="OB32" s="71">
        <v>1.2990166758383204</v>
      </c>
      <c r="OC32" s="71">
        <v>0.83928470111974462</v>
      </c>
      <c r="OD32" s="71">
        <v>0.94802518647029133</v>
      </c>
      <c r="OE32" s="71">
        <v>0.91455900299432735</v>
      </c>
      <c r="OF32" s="71">
        <v>0.89775305345887291</v>
      </c>
      <c r="OG32" s="71">
        <v>0.81760652775821141</v>
      </c>
      <c r="OH32" s="71">
        <v>0.82606258095236618</v>
      </c>
      <c r="OI32" s="71">
        <v>0.93519936489281297</v>
      </c>
      <c r="OJ32" s="71">
        <v>0.76612237985908394</v>
      </c>
      <c r="OK32" s="71">
        <v>0.84736498993340803</v>
      </c>
      <c r="OL32" s="719"/>
      <c r="OM32" s="72">
        <v>0.74252553367039897</v>
      </c>
      <c r="ON32" s="72">
        <v>0.59010953497016028</v>
      </c>
      <c r="OO32" s="72">
        <v>0.54739616523260182</v>
      </c>
      <c r="OP32" s="72">
        <v>0.62397886371296762</v>
      </c>
      <c r="OQ32" s="72">
        <v>0.70778734426410805</v>
      </c>
      <c r="OR32" s="72">
        <v>0.61313886800027417</v>
      </c>
      <c r="OS32" s="72">
        <v>0.65236976575018835</v>
      </c>
      <c r="OT32" s="72">
        <v>0.632310403709064</v>
      </c>
      <c r="OU32" s="72">
        <v>0.64499717464314155</v>
      </c>
      <c r="OV32" s="72">
        <v>0.57701004444794557</v>
      </c>
      <c r="OW32" s="72">
        <v>0.58523917340281439</v>
      </c>
      <c r="OX32" s="72">
        <v>0.6112520480279755</v>
      </c>
      <c r="OY32" s="72">
        <v>0.55658768251724711</v>
      </c>
      <c r="OZ32" s="72">
        <v>0.60347723549641752</v>
      </c>
      <c r="PA32" s="736"/>
      <c r="PB32" s="73">
        <v>1.0737929993098061</v>
      </c>
      <c r="PC32" s="73">
        <v>0.77975358469672973</v>
      </c>
      <c r="PD32" s="73">
        <v>0.69645440466668151</v>
      </c>
      <c r="PE32" s="73">
        <v>0.87720240688861029</v>
      </c>
      <c r="PF32" s="73">
        <v>1.3768558004824203</v>
      </c>
      <c r="PG32" s="73">
        <v>0.8174423798500885</v>
      </c>
      <c r="PH32" s="73">
        <v>0.9392043683660023</v>
      </c>
      <c r="PI32" s="73">
        <v>0.88995815787774379</v>
      </c>
      <c r="PJ32" s="73">
        <v>0.87414679460919642</v>
      </c>
      <c r="PK32" s="73">
        <v>0.76908336021445445</v>
      </c>
      <c r="PL32" s="73">
        <v>0.81202096022895953</v>
      </c>
      <c r="PM32" s="73">
        <v>0.99117903538800811</v>
      </c>
      <c r="PN32" s="73">
        <v>0.7500311321036921</v>
      </c>
      <c r="PO32" s="73">
        <v>0.80280796918230068</v>
      </c>
      <c r="PP32" s="738"/>
      <c r="PQ32" s="70">
        <v>0.29762269658473905</v>
      </c>
      <c r="PR32" s="70">
        <v>0.2099302404149673</v>
      </c>
      <c r="PS32" s="70">
        <v>0.21207277144881853</v>
      </c>
      <c r="PT32" s="70">
        <v>0.23735874534832271</v>
      </c>
      <c r="PU32" s="70">
        <v>0.34278883670027771</v>
      </c>
      <c r="PV32" s="70">
        <v>0.22370493423915483</v>
      </c>
      <c r="PW32" s="70">
        <v>0.27530775800674362</v>
      </c>
      <c r="PX32" s="70">
        <v>0.26681068265654972</v>
      </c>
      <c r="PY32" s="70">
        <v>0.24627237637617971</v>
      </c>
      <c r="PZ32" s="70">
        <v>0.20915620831055892</v>
      </c>
      <c r="QA32" s="70">
        <v>0.23166644302289591</v>
      </c>
      <c r="QB32" s="70">
        <v>0.24469233687176861</v>
      </c>
      <c r="QC32" s="70">
        <v>0.21471516291625806</v>
      </c>
      <c r="QD32" s="70">
        <v>0.21023295478614534</v>
      </c>
      <c r="QE32" s="740"/>
      <c r="QF32" s="74">
        <v>1.2507110207176941</v>
      </c>
      <c r="QG32" s="74">
        <v>0.96833746407940624</v>
      </c>
      <c r="QH32" s="74">
        <v>0.83127328823536317</v>
      </c>
      <c r="QI32" s="74">
        <v>0.99794017126773349</v>
      </c>
      <c r="QJ32" s="74">
        <v>1.2662946823186503</v>
      </c>
      <c r="QK32" s="74">
        <v>0.97864599697422228</v>
      </c>
      <c r="QL32" s="74">
        <v>1.0769511230456486</v>
      </c>
      <c r="QM32" s="74">
        <v>1.1798369062385541</v>
      </c>
      <c r="QN32" s="74">
        <v>1.1155393733066004</v>
      </c>
      <c r="QO32" s="74">
        <v>0.91521013291381093</v>
      </c>
      <c r="QP32" s="74">
        <v>1.0400836278912875</v>
      </c>
      <c r="QQ32" s="74">
        <v>1.0329265896509785</v>
      </c>
      <c r="QR32" s="74">
        <v>0.89386339279046623</v>
      </c>
      <c r="QS32" s="74">
        <v>0.92699814051719742</v>
      </c>
      <c r="QT32" s="742"/>
      <c r="QU32" s="69">
        <v>1.252066100746416</v>
      </c>
      <c r="QV32" s="69">
        <v>0.86209254028202209</v>
      </c>
      <c r="QW32" s="69">
        <v>0.73449562865295681</v>
      </c>
      <c r="QX32" s="69">
        <v>0.954858654715947</v>
      </c>
      <c r="QY32" s="69">
        <v>1.3182240778078747</v>
      </c>
      <c r="QZ32" s="69">
        <v>0.91317127403305531</v>
      </c>
      <c r="RA32" s="69">
        <v>0.9837358599997007</v>
      </c>
      <c r="RB32" s="69">
        <v>1.0545140187497304</v>
      </c>
      <c r="RC32" s="69">
        <v>0.99480142362243706</v>
      </c>
      <c r="RD32" s="69">
        <v>0.85385607211672421</v>
      </c>
      <c r="RE32" s="69">
        <v>0.92828047248370182</v>
      </c>
      <c r="RF32" s="69">
        <v>1.0211422277886013</v>
      </c>
      <c r="RG32" s="69">
        <v>0.86068369253748855</v>
      </c>
      <c r="RH32" s="69">
        <v>0.88610370459391552</v>
      </c>
      <c r="RI32" s="723"/>
      <c r="RJ32" s="75">
        <v>0.93939101817653226</v>
      </c>
      <c r="RK32" s="75">
        <v>0.5020982533990368</v>
      </c>
      <c r="RL32" s="75">
        <v>0.49239377341284873</v>
      </c>
      <c r="RM32" s="75">
        <v>0.68304488529257235</v>
      </c>
      <c r="RN32" s="75">
        <v>0.96294852316938351</v>
      </c>
      <c r="RO32" s="75">
        <v>0.57210527343530782</v>
      </c>
      <c r="RP32" s="75">
        <v>0.65035378151959733</v>
      </c>
      <c r="RQ32" s="75">
        <v>0.76461244059154554</v>
      </c>
      <c r="RR32" s="75">
        <v>0.70902371758510629</v>
      </c>
      <c r="RS32" s="75">
        <v>0.51538556292559212</v>
      </c>
      <c r="RT32" s="75">
        <v>0.65188333032276713</v>
      </c>
      <c r="RU32" s="75">
        <v>0.83577553119690018</v>
      </c>
      <c r="RV32" s="75">
        <v>0.61215702724385324</v>
      </c>
      <c r="RW32" s="75">
        <v>0.56736061092306722</v>
      </c>
      <c r="RX32" s="719"/>
      <c r="RY32" s="76">
        <v>0.90954231078837922</v>
      </c>
      <c r="RZ32" s="76">
        <v>0.91565651039614804</v>
      </c>
      <c r="SA32" s="76">
        <v>0.91800587951610013</v>
      </c>
      <c r="SB32" s="76">
        <v>0.88287590579652975</v>
      </c>
      <c r="SC32" s="76">
        <v>0.93089602909665636</v>
      </c>
      <c r="SD32" s="76">
        <v>0.94708734909166825</v>
      </c>
      <c r="SE32" s="721"/>
      <c r="SF32" s="76">
        <v>0.98022752136675451</v>
      </c>
      <c r="SG32" s="76">
        <v>0.99172221662935989</v>
      </c>
      <c r="SH32" s="76">
        <v>0.9961390305748703</v>
      </c>
      <c r="SI32" s="76">
        <v>0.93009467998207784</v>
      </c>
      <c r="SJ32" s="76">
        <v>1.0203725117863158</v>
      </c>
      <c r="SK32" s="76">
        <v>1.0508121933769388</v>
      </c>
      <c r="SL32" s="721"/>
      <c r="SM32" s="76">
        <v>0.99065553926715311</v>
      </c>
      <c r="SN32" s="76">
        <v>1.0000909826054392</v>
      </c>
      <c r="SO32" s="76">
        <v>1.0037165330673286</v>
      </c>
      <c r="SP32" s="76">
        <v>0.94950389727354101</v>
      </c>
      <c r="SQ32" s="76">
        <v>1.023608634044018</v>
      </c>
      <c r="SR32" s="76">
        <v>1.0485951068753723</v>
      </c>
      <c r="SS32" s="721"/>
      <c r="ST32" s="76">
        <v>0.92196496447573728</v>
      </c>
      <c r="SU32" s="76">
        <v>0.92617174206953023</v>
      </c>
      <c r="SV32" s="76">
        <v>0.92778818804895269</v>
      </c>
      <c r="SW32" s="76">
        <v>0.90361756952249028</v>
      </c>
      <c r="SX32" s="76">
        <v>0.93665705002840527</v>
      </c>
      <c r="SY32" s="76">
        <v>0.9477972296984315</v>
      </c>
      <c r="SZ32" s="721"/>
      <c r="TA32" s="76">
        <v>0.97456001607834108</v>
      </c>
      <c r="TB32" s="76">
        <v>0.98277028244012665</v>
      </c>
      <c r="TC32" s="76">
        <v>0.98592506106927891</v>
      </c>
      <c r="TD32" s="76">
        <v>0.93875184788963095</v>
      </c>
      <c r="TE32" s="76">
        <v>1.0032342050764773</v>
      </c>
      <c r="TF32" s="76">
        <v>1.0249762250358916</v>
      </c>
      <c r="TG32" s="721"/>
      <c r="TH32" s="76">
        <v>0.90188683866744102</v>
      </c>
      <c r="TI32" s="76">
        <v>0.90456528709895467</v>
      </c>
      <c r="TJ32" s="76">
        <v>0.90559447561716833</v>
      </c>
      <c r="TK32" s="76">
        <v>0.89020508223054462</v>
      </c>
      <c r="TL32" s="76">
        <v>0.91124126557184137</v>
      </c>
      <c r="TM32" s="76">
        <v>0.91833419979493569</v>
      </c>
      <c r="TN32" s="721"/>
      <c r="TO32" s="76">
        <v>0.96906315263479081</v>
      </c>
      <c r="TP32" s="76">
        <v>0.97685500261737546</v>
      </c>
      <c r="TQ32" s="76">
        <v>0.97984900557945165</v>
      </c>
      <c r="TR32" s="76">
        <v>0.93507986118200126</v>
      </c>
      <c r="TS32" s="76">
        <v>0.9962760309021369</v>
      </c>
      <c r="TT32" s="76">
        <v>1.0169100213693203</v>
      </c>
      <c r="TU32" s="721"/>
      <c r="TV32" s="76">
        <v>2.6270893977459826</v>
      </c>
      <c r="TW32" s="76">
        <v>2.7617432592453492</v>
      </c>
      <c r="TX32" s="76">
        <v>2.813483739501669</v>
      </c>
      <c r="TY32" s="76">
        <v>2.0398114816151316</v>
      </c>
      <c r="TZ32" s="76">
        <v>3.097365282086725</v>
      </c>
      <c r="UA32" s="76">
        <v>3.4539489561509562</v>
      </c>
      <c r="UB32" s="721"/>
      <c r="UC32" s="76">
        <v>1.0146470799697782</v>
      </c>
      <c r="UD32" s="76">
        <v>1.0259087381477325</v>
      </c>
      <c r="UE32" s="76">
        <v>1.0302360080538584</v>
      </c>
      <c r="UF32" s="76">
        <v>0.96553060404191826</v>
      </c>
      <c r="UG32" s="76">
        <v>1.0175347222347109</v>
      </c>
      <c r="UH32" s="76">
        <v>1.0838007574376529</v>
      </c>
      <c r="UI32" s="721"/>
      <c r="UJ32" s="76">
        <v>0.4896791085127849</v>
      </c>
      <c r="UK32" s="76">
        <v>0.49164322754483314</v>
      </c>
      <c r="UL32" s="76">
        <v>0.48907410984377059</v>
      </c>
      <c r="UM32" s="76">
        <v>0.48203730894637631</v>
      </c>
      <c r="UN32" s="76">
        <v>0.48876945169243796</v>
      </c>
      <c r="UO32" s="76">
        <v>0.48521513857801729</v>
      </c>
      <c r="UP32" s="721"/>
      <c r="UQ32" s="76">
        <v>0.71844694600279901</v>
      </c>
      <c r="UR32" s="76">
        <v>0.66734682181332816</v>
      </c>
      <c r="US32" s="76">
        <v>0.69869727218627775</v>
      </c>
      <c r="UT32" s="76">
        <v>0.7179655857201207</v>
      </c>
      <c r="UU32" s="76">
        <v>0.67336415775384129</v>
      </c>
      <c r="UV32" s="76">
        <v>0.71484313965040647</v>
      </c>
      <c r="UW32" s="76">
        <v>0.69088669038582395</v>
      </c>
      <c r="UX32" s="76">
        <v>0.66744112943810485</v>
      </c>
      <c r="UY32" s="76">
        <v>0.66820439475874915</v>
      </c>
      <c r="UZ32" s="76">
        <v>0.66776142435617647</v>
      </c>
      <c r="VA32" s="76">
        <v>0.66875276729269784</v>
      </c>
      <c r="VB32" s="76">
        <v>0.67319678380481385</v>
      </c>
      <c r="VC32" s="76">
        <v>0.67839635515484398</v>
      </c>
      <c r="VD32" s="76">
        <v>0.6688197943953107</v>
      </c>
      <c r="VE32" s="76">
        <v>0.68026636319120459</v>
      </c>
      <c r="VF32" s="718"/>
      <c r="VG32" s="76">
        <v>0.98403517178439048</v>
      </c>
      <c r="VH32" s="76">
        <v>0.90154854195692935</v>
      </c>
      <c r="VI32" s="76">
        <v>0.95185430978355856</v>
      </c>
      <c r="VJ32" s="76">
        <v>0.98316277923268958</v>
      </c>
      <c r="VK32" s="76">
        <v>0.91109212963945163</v>
      </c>
      <c r="VL32" s="76">
        <v>0.97790890164432165</v>
      </c>
      <c r="VM32" s="76">
        <v>0.93950141615471816</v>
      </c>
      <c r="VN32" s="76">
        <v>0.90171264427202158</v>
      </c>
      <c r="VO32" s="76">
        <v>0.90291447658926693</v>
      </c>
      <c r="VP32" s="76">
        <v>0.90221664502878296</v>
      </c>
      <c r="VQ32" s="76">
        <v>0.90377953229906405</v>
      </c>
      <c r="VR32" s="76">
        <v>0.91082580291574256</v>
      </c>
      <c r="VS32" s="76">
        <v>0.91911956286173946</v>
      </c>
      <c r="VT32" s="76">
        <v>0.90387209271419633</v>
      </c>
      <c r="VU32" s="76">
        <v>0.92211002741564563</v>
      </c>
      <c r="VV32" s="718"/>
      <c r="VW32" s="76">
        <v>0.92365031530473118</v>
      </c>
      <c r="VX32" s="76">
        <v>0.83551613388432622</v>
      </c>
      <c r="VY32" s="76">
        <v>0.88904754519601159</v>
      </c>
      <c r="VZ32" s="76">
        <v>0.92264884122739388</v>
      </c>
      <c r="WA32" s="76">
        <v>0.84558974173875101</v>
      </c>
      <c r="WB32" s="76">
        <v>0.91687994539833895</v>
      </c>
      <c r="WC32" s="76">
        <v>0.87603437403422324</v>
      </c>
      <c r="WD32" s="76">
        <v>0.83570010272853845</v>
      </c>
      <c r="WE32" s="76">
        <v>0.83696222860622305</v>
      </c>
      <c r="WF32" s="76">
        <v>0.83622913966164591</v>
      </c>
      <c r="WG32" s="76">
        <v>0.83787186930593083</v>
      </c>
      <c r="WH32" s="76">
        <v>0.84530798090049897</v>
      </c>
      <c r="WI32" s="76">
        <v>0.85409725213062293</v>
      </c>
      <c r="WJ32" s="76">
        <v>0.83795939717711487</v>
      </c>
      <c r="WK32" s="76">
        <v>0.85727200598329911</v>
      </c>
      <c r="WL32" s="718"/>
      <c r="WM32" s="76">
        <v>0.6468311539636864</v>
      </c>
      <c r="WN32" s="76">
        <v>0.5965894637263276</v>
      </c>
      <c r="WO32" s="76">
        <v>0.62731136697315415</v>
      </c>
      <c r="WP32" s="76">
        <v>0.64632555588469043</v>
      </c>
      <c r="WQ32" s="76">
        <v>0.60244820173850322</v>
      </c>
      <c r="WR32" s="76">
        <v>0.64318317816917892</v>
      </c>
      <c r="WS32" s="76">
        <v>0.6197184451965041</v>
      </c>
      <c r="WT32" s="76">
        <v>0.59668620990739596</v>
      </c>
      <c r="WU32" s="76">
        <v>0.5974264031469374</v>
      </c>
      <c r="WV32" s="76">
        <v>0.59699670990771847</v>
      </c>
      <c r="WW32" s="76">
        <v>0.59795873900433394</v>
      </c>
      <c r="WX32" s="76">
        <v>0.60228494469320282</v>
      </c>
      <c r="WY32" s="76">
        <v>0.60736345526820135</v>
      </c>
      <c r="WZ32" s="76">
        <v>0.59801934077773822</v>
      </c>
      <c r="XA32" s="76">
        <v>0.6091925143253486</v>
      </c>
      <c r="XB32" s="718"/>
      <c r="XC32" s="76">
        <v>0.86905126252539833</v>
      </c>
      <c r="XD32" s="76">
        <v>0.79234470893840303</v>
      </c>
      <c r="XE32" s="76">
        <v>0.8390466457447443</v>
      </c>
      <c r="XF32" s="76">
        <v>0.86821501430786696</v>
      </c>
      <c r="XG32" s="76">
        <v>0.80117509261139497</v>
      </c>
      <c r="XH32" s="76">
        <v>0.86327333658070882</v>
      </c>
      <c r="XI32" s="76">
        <v>0.82762618091280293</v>
      </c>
      <c r="XJ32" s="76">
        <v>0.79250042179827218</v>
      </c>
      <c r="XK32" s="76">
        <v>0.7936101150102054</v>
      </c>
      <c r="XL32" s="76">
        <v>0.79296569352324053</v>
      </c>
      <c r="XM32" s="76">
        <v>0.79440927837757846</v>
      </c>
      <c r="XN32" s="76">
        <v>0.80092843707845729</v>
      </c>
      <c r="XO32" s="76">
        <v>0.80861496914211073</v>
      </c>
      <c r="XP32" s="76">
        <v>0.79449125640895835</v>
      </c>
      <c r="XQ32" s="76">
        <v>0.81138851292550562</v>
      </c>
      <c r="XR32" s="718"/>
      <c r="XS32" s="76">
        <v>0.22964709972384173</v>
      </c>
      <c r="XT32" s="76">
        <v>0.20722433223315653</v>
      </c>
      <c r="XU32" s="76">
        <v>0.2208344479282027</v>
      </c>
      <c r="XV32" s="76">
        <v>0.22938940722205078</v>
      </c>
      <c r="XW32" s="76">
        <v>0.20978205975000583</v>
      </c>
      <c r="XX32" s="76">
        <v>0.22791520948872288</v>
      </c>
      <c r="XY32" s="76">
        <v>0.21753144498870719</v>
      </c>
      <c r="XZ32" s="76">
        <v>0.207271497961492</v>
      </c>
      <c r="YA32" s="76">
        <v>0.20759168331406713</v>
      </c>
      <c r="YB32" s="76">
        <v>0.20740569735330144</v>
      </c>
      <c r="YC32" s="76">
        <v>0.20782249815552101</v>
      </c>
      <c r="YD32" s="76">
        <v>0.20971049236066763</v>
      </c>
      <c r="YE32" s="76">
        <v>0.21194359987595654</v>
      </c>
      <c r="YF32" s="76">
        <v>0.2078442910308575</v>
      </c>
      <c r="YG32" s="76">
        <v>0.21275045306035412</v>
      </c>
      <c r="YH32" s="718"/>
      <c r="YI32" s="76">
        <v>0.67854199260563175</v>
      </c>
      <c r="YJ32" s="76">
        <v>0.59698699278125378</v>
      </c>
      <c r="YK32" s="76">
        <v>0.64622088428178537</v>
      </c>
      <c r="YL32" s="76">
        <v>0.67751965263057035</v>
      </c>
      <c r="YM32" s="76">
        <v>0.60613846947200156</v>
      </c>
      <c r="YN32" s="76">
        <v>0.67196726172193288</v>
      </c>
      <c r="YO32" s="76">
        <v>0.63443488737476939</v>
      </c>
      <c r="YP32" s="76">
        <v>0.59716912928726684</v>
      </c>
      <c r="YQ32" s="76">
        <v>0.59830671528832569</v>
      </c>
      <c r="YR32" s="76">
        <v>0.59764561498504665</v>
      </c>
      <c r="YS32" s="76">
        <v>0.59912826246705997</v>
      </c>
      <c r="YT32" s="76">
        <v>0.60588160311462858</v>
      </c>
      <c r="YU32" s="76">
        <v>0.61391502503814033</v>
      </c>
      <c r="YV32" s="76">
        <v>0.599193579245899</v>
      </c>
      <c r="YW32" s="76">
        <v>0.61682457829717308</v>
      </c>
      <c r="YX32" s="718"/>
      <c r="YY32" s="76">
        <v>0.99483406210502179</v>
      </c>
      <c r="YZ32" s="76">
        <v>0.91608259615446674</v>
      </c>
      <c r="ZA32" s="76">
        <v>0.96420513773294325</v>
      </c>
      <c r="ZB32" s="76">
        <v>0.99403122377233388</v>
      </c>
      <c r="ZC32" s="76">
        <v>0.92524749750359014</v>
      </c>
      <c r="ZD32" s="76">
        <v>0.98908254668481921</v>
      </c>
      <c r="ZE32" s="76">
        <v>0.95233123978416323</v>
      </c>
      <c r="ZF32" s="76">
        <v>0.91623552771287242</v>
      </c>
      <c r="ZG32" s="76">
        <v>0.91739246755248272</v>
      </c>
      <c r="ZH32" s="76">
        <v>0.91672081004407779</v>
      </c>
      <c r="ZI32" s="76">
        <v>0.9182246962574977</v>
      </c>
      <c r="ZJ32" s="76">
        <v>0.92499201722845248</v>
      </c>
      <c r="ZK32" s="76">
        <v>0.93294156019575669</v>
      </c>
      <c r="ZL32" s="76">
        <v>0.91831799192582331</v>
      </c>
      <c r="ZM32" s="76">
        <v>0.93580547431392869</v>
      </c>
      <c r="ZN32" s="718"/>
      <c r="ZO32" s="76">
        <v>0.96832784913593328</v>
      </c>
      <c r="ZP32" s="76">
        <v>0.87341124637253298</v>
      </c>
      <c r="ZQ32" s="76">
        <v>0.93101702413882403</v>
      </c>
      <c r="ZR32" s="76">
        <v>0.96723497365351541</v>
      </c>
      <c r="ZS32" s="76">
        <v>0.88423457445032216</v>
      </c>
      <c r="ZT32" s="76">
        <v>0.96099003342730538</v>
      </c>
      <c r="ZU32" s="76">
        <v>0.91704074740121744</v>
      </c>
      <c r="ZV32" s="76">
        <v>0.87361115635389941</v>
      </c>
      <c r="ZW32" s="76">
        <v>0.87496586516420227</v>
      </c>
      <c r="ZX32" s="76">
        <v>0.87417894840053634</v>
      </c>
      <c r="ZY32" s="76">
        <v>0.87594248188170687</v>
      </c>
      <c r="ZZ32" s="76">
        <v>0.88393170923750042</v>
      </c>
      <c r="AAA32" s="76">
        <v>0.89338241629232451</v>
      </c>
      <c r="AAB32" s="76">
        <v>0.87603439582372955</v>
      </c>
      <c r="AAC32" s="76">
        <v>0.89679725774171226</v>
      </c>
      <c r="AAD32" s="718"/>
      <c r="AAE32" s="76">
        <v>0.39380766624165098</v>
      </c>
      <c r="AAF32" s="76">
        <v>0.39246934935146771</v>
      </c>
      <c r="AAG32" s="76">
        <v>0.39629709341571262</v>
      </c>
      <c r="AAH32" s="76">
        <v>0.39496659649585186</v>
      </c>
      <c r="AAI32" s="76">
        <v>0.39591928152750067</v>
      </c>
      <c r="AAJ32" s="76">
        <v>0.3946365747859778</v>
      </c>
      <c r="AAK32" s="76">
        <v>0.39358848529239043</v>
      </c>
      <c r="AAL32" s="76">
        <v>0.39230896113409164</v>
      </c>
      <c r="AAM32" s="76">
        <v>0.39255935966734801</v>
      </c>
      <c r="AAN32" s="76">
        <v>0.39255454979071308</v>
      </c>
      <c r="AAO32" s="76">
        <v>0.38771370367468744</v>
      </c>
      <c r="AAP32" s="76">
        <v>0.39555351322050608</v>
      </c>
      <c r="AAQ32" s="76">
        <v>0.39491568697569768</v>
      </c>
      <c r="AAR32" s="76">
        <v>0.38873930401377921</v>
      </c>
      <c r="AAS32" s="76">
        <v>0.39887262487270592</v>
      </c>
      <c r="AAT32" s="718"/>
    </row>
    <row r="33" spans="1:722" ht="14.5" customHeight="1" x14ac:dyDescent="0.2">
      <c r="A33" s="23">
        <v>2050</v>
      </c>
      <c r="B33" s="65">
        <v>0.34659588090227783</v>
      </c>
      <c r="C33" s="65">
        <v>0.32319454325510233</v>
      </c>
      <c r="D33" s="65">
        <v>0.33415441904309812</v>
      </c>
      <c r="E33" s="65">
        <v>0.35278213849141876</v>
      </c>
      <c r="F33" s="65">
        <v>0.31284819115461915</v>
      </c>
      <c r="G33" s="65">
        <v>0.34252077686092364</v>
      </c>
      <c r="H33" s="65">
        <v>0.3237270958434047</v>
      </c>
      <c r="I33" s="65">
        <v>0.32630206053867866</v>
      </c>
      <c r="J33" s="65">
        <v>0.32760612191144461</v>
      </c>
      <c r="K33" s="65">
        <v>0.32726923608859199</v>
      </c>
      <c r="L33" s="65">
        <v>0.33321832634163551</v>
      </c>
      <c r="M33" s="65">
        <v>0.34591270193888979</v>
      </c>
      <c r="N33" s="65">
        <v>0.3299483045265138</v>
      </c>
      <c r="O33" s="65">
        <v>0.34567517303479312</v>
      </c>
      <c r="P33" s="65">
        <v>0.32973269542548117</v>
      </c>
      <c r="Q33" s="65">
        <v>0.33048155541747209</v>
      </c>
      <c r="R33" s="65">
        <v>0.22939446384410384</v>
      </c>
      <c r="S33" s="65">
        <v>0.34968065928294206</v>
      </c>
      <c r="T33" s="65">
        <v>0.31709225253726941</v>
      </c>
      <c r="U33" s="65">
        <v>0.33989932067093759</v>
      </c>
      <c r="V33" s="65">
        <v>0.34730405041215789</v>
      </c>
      <c r="W33" s="65">
        <v>0.34949986321023685</v>
      </c>
      <c r="X33" s="65">
        <v>0.34268335123325949</v>
      </c>
      <c r="Y33" s="65">
        <v>0.32206530793434596</v>
      </c>
      <c r="Z33" s="65">
        <v>0.34471063967756721</v>
      </c>
      <c r="AA33" s="65">
        <v>0.33486223202919102</v>
      </c>
      <c r="AB33" s="65">
        <v>0.3200471555218185</v>
      </c>
      <c r="AC33" s="65">
        <v>0.32599034790658249</v>
      </c>
      <c r="AD33" s="65">
        <v>0.32729656394909884</v>
      </c>
      <c r="AE33" s="65">
        <v>0.40172463573416389</v>
      </c>
      <c r="AF33" s="744"/>
      <c r="AG33" s="65">
        <v>0.31524409442659085</v>
      </c>
      <c r="AH33" s="65">
        <v>0.2939595555689733</v>
      </c>
      <c r="AI33" s="65">
        <v>0.3039280413709981</v>
      </c>
      <c r="AJ33" s="65">
        <v>0.32087076594531039</v>
      </c>
      <c r="AK33" s="65">
        <v>0.28454909636200104</v>
      </c>
      <c r="AL33" s="65">
        <v>0.31153760928352869</v>
      </c>
      <c r="AM33" s="65">
        <v>0.2944439354121407</v>
      </c>
      <c r="AN33" s="65">
        <v>0.29678597828763276</v>
      </c>
      <c r="AO33" s="65">
        <v>0.29797207907297418</v>
      </c>
      <c r="AP33" s="65">
        <v>0.29766566670051936</v>
      </c>
      <c r="AQ33" s="65">
        <v>0.30307662416660519</v>
      </c>
      <c r="AR33" s="65">
        <v>0.31462271331529801</v>
      </c>
      <c r="AS33" s="65">
        <v>0.30010239647763304</v>
      </c>
      <c r="AT33" s="65">
        <v>0.31440667040077419</v>
      </c>
      <c r="AU33" s="65">
        <v>0.29990629058154383</v>
      </c>
      <c r="AV33" s="65">
        <v>0.30058741145757079</v>
      </c>
      <c r="AW33" s="65">
        <v>0.20864428576806143</v>
      </c>
      <c r="AX33" s="65">
        <v>0.31804983511972218</v>
      </c>
      <c r="AY33" s="65">
        <v>0.28840925558772967</v>
      </c>
      <c r="AZ33" s="65">
        <v>0.30915328036265455</v>
      </c>
      <c r="BA33" s="65">
        <v>0.31588820553160885</v>
      </c>
      <c r="BB33" s="65">
        <v>0.31788539319367426</v>
      </c>
      <c r="BC33" s="65">
        <v>0.31168547777709116</v>
      </c>
      <c r="BD33" s="65">
        <v>0.29293246671506179</v>
      </c>
      <c r="BE33" s="65">
        <v>0.31352938517755868</v>
      </c>
      <c r="BF33" s="65">
        <v>0.3045718282020573</v>
      </c>
      <c r="BG33" s="65">
        <v>0.29109686893459813</v>
      </c>
      <c r="BH33" s="65">
        <v>0.29650246203184039</v>
      </c>
      <c r="BI33" s="65">
        <v>0.29769052258344469</v>
      </c>
      <c r="BJ33" s="65">
        <v>0.36538610519891002</v>
      </c>
      <c r="BK33" s="745"/>
      <c r="BL33" s="56">
        <v>0.58639255393329215</v>
      </c>
      <c r="BM33" s="56">
        <v>0.54680070964287619</v>
      </c>
      <c r="BN33" s="56">
        <v>0.56534331187283904</v>
      </c>
      <c r="BO33" s="56">
        <v>0.59685885081351464</v>
      </c>
      <c r="BP33" s="56">
        <v>0.529296105097948</v>
      </c>
      <c r="BQ33" s="56">
        <v>0.57949803845280579</v>
      </c>
      <c r="BR33" s="56">
        <v>0.54770171536615675</v>
      </c>
      <c r="BS33" s="56">
        <v>0.55205820142715378</v>
      </c>
      <c r="BT33" s="56">
        <v>0.55426449388761601</v>
      </c>
      <c r="BU33" s="56">
        <v>0.55369452941621999</v>
      </c>
      <c r="BV33" s="56">
        <v>0.56375957178770009</v>
      </c>
      <c r="BW33" s="56">
        <v>0.58523670910301973</v>
      </c>
      <c r="BX33" s="56">
        <v>0.55822714468961965</v>
      </c>
      <c r="BY33" s="56">
        <v>0.58483484287095833</v>
      </c>
      <c r="BZ33" s="56">
        <v>0.5578623637491289</v>
      </c>
      <c r="CA33" s="56">
        <v>0.55912933184493796</v>
      </c>
      <c r="CB33" s="56">
        <v>0.38810387810012276</v>
      </c>
      <c r="CC33" s="56">
        <v>0.59161157462172864</v>
      </c>
      <c r="CD33" s="56">
        <v>0.53647647315870872</v>
      </c>
      <c r="CE33" s="56">
        <v>0.57506289517796816</v>
      </c>
      <c r="CF33" s="56">
        <v>0.58759067933061426</v>
      </c>
      <c r="CG33" s="56">
        <v>0.59130569253640586</v>
      </c>
      <c r="CH33" s="56">
        <v>0.57977309192761906</v>
      </c>
      <c r="CI33" s="56">
        <v>0.54489019881393552</v>
      </c>
      <c r="CJ33" s="56">
        <v>0.58320298510846791</v>
      </c>
      <c r="CK33" s="56">
        <v>0.47715398704805456</v>
      </c>
      <c r="CL33" s="56">
        <v>0.54147576254213736</v>
      </c>
      <c r="CM33" s="56">
        <v>0.55153082653177909</v>
      </c>
      <c r="CN33" s="56">
        <v>0.55374076439706998</v>
      </c>
      <c r="CO33" s="56">
        <v>0.64794967807157622</v>
      </c>
      <c r="CP33" s="749"/>
      <c r="CQ33" s="66">
        <v>0.75751469994036202</v>
      </c>
      <c r="CR33" s="66">
        <v>0.70636909134323811</v>
      </c>
      <c r="CS33" s="66">
        <v>0.73032282961997241</v>
      </c>
      <c r="CT33" s="66">
        <v>0.7710352906905823</v>
      </c>
      <c r="CU33" s="66">
        <v>0.68375626113166221</v>
      </c>
      <c r="CV33" s="66">
        <v>0.74860821436102964</v>
      </c>
      <c r="CW33" s="66">
        <v>0.70753303020217717</v>
      </c>
      <c r="CX33" s="66">
        <v>0.71316083398166696</v>
      </c>
      <c r="CY33" s="66">
        <v>0.71601097073725406</v>
      </c>
      <c r="CZ33" s="66">
        <v>0.71527467819289936</v>
      </c>
      <c r="DA33" s="66">
        <v>0.72827691961083185</v>
      </c>
      <c r="DB33" s="66">
        <v>0.75602155436082075</v>
      </c>
      <c r="DC33" s="66">
        <v>0.72113000953321682</v>
      </c>
      <c r="DD33" s="66">
        <v>0.75550241479099811</v>
      </c>
      <c r="DE33" s="66">
        <v>0.72065877755247909</v>
      </c>
      <c r="DF33" s="66">
        <v>0.72229547459184829</v>
      </c>
      <c r="DG33" s="66">
        <v>0.50136106059448715</v>
      </c>
      <c r="DH33" s="66">
        <v>0.76425674477750249</v>
      </c>
      <c r="DI33" s="66">
        <v>0.69303201731329223</v>
      </c>
      <c r="DJ33" s="66">
        <v>0.74287879947590585</v>
      </c>
      <c r="DK33" s="66">
        <v>0.75906246447924575</v>
      </c>
      <c r="DL33" s="66">
        <v>0.76386159962341371</v>
      </c>
      <c r="DM33" s="66">
        <v>0.74896353444318808</v>
      </c>
      <c r="DN33" s="66">
        <v>0.70390105175506423</v>
      </c>
      <c r="DO33" s="66">
        <v>0.753394345316025</v>
      </c>
      <c r="DP33" s="66">
        <v>0.73186981494587477</v>
      </c>
      <c r="DQ33" s="66">
        <v>0.69949020845470589</v>
      </c>
      <c r="DR33" s="77">
        <v>0.71247955958118891</v>
      </c>
      <c r="DS33" s="66">
        <v>0.71533440555029892</v>
      </c>
      <c r="DT33" s="66">
        <v>0.81588248376277084</v>
      </c>
      <c r="DU33" s="750"/>
      <c r="DV33" s="56">
        <v>0.67190867960229894</v>
      </c>
      <c r="DW33" s="56">
        <v>0.62654298789670571</v>
      </c>
      <c r="DX33" s="56">
        <v>0.64778973684867536</v>
      </c>
      <c r="DY33" s="56">
        <v>0.68390132116970193</v>
      </c>
      <c r="DZ33" s="56">
        <v>0.60648561225669873</v>
      </c>
      <c r="EA33" s="56">
        <v>0.66400870754106067</v>
      </c>
      <c r="EB33" s="56">
        <v>0.62757539112519622</v>
      </c>
      <c r="EC33" s="56">
        <v>0.63256720211821804</v>
      </c>
      <c r="ED33" s="56">
        <v>0.63509524761262648</v>
      </c>
      <c r="EE33" s="56">
        <v>0.63444216279286347</v>
      </c>
      <c r="EF33" s="56">
        <v>0.64597503319614558</v>
      </c>
      <c r="EG33" s="56">
        <v>0.67058427299357892</v>
      </c>
      <c r="EH33" s="56">
        <v>0.63963578867209248</v>
      </c>
      <c r="EI33" s="56">
        <v>0.67012380089592016</v>
      </c>
      <c r="EJ33" s="56">
        <v>0.63921781017215207</v>
      </c>
      <c r="EK33" s="56">
        <v>0.64066954562589074</v>
      </c>
      <c r="EL33" s="56">
        <v>0.44470272095653218</v>
      </c>
      <c r="EM33" s="56">
        <v>0.67788881232407872</v>
      </c>
      <c r="EN33" s="56">
        <v>0.61471312399845435</v>
      </c>
      <c r="EO33" s="56">
        <v>0.65892676841742337</v>
      </c>
      <c r="EP33" s="56">
        <v>0.67328153273338476</v>
      </c>
      <c r="EQ33" s="56">
        <v>0.67753832215041487</v>
      </c>
      <c r="ER33" s="56">
        <v>0.66432387323653574</v>
      </c>
      <c r="ES33" s="56">
        <v>0.62435385912992836</v>
      </c>
      <c r="ET33" s="56">
        <v>0.66825396236004686</v>
      </c>
      <c r="EU33" s="56">
        <v>0.64916189882490238</v>
      </c>
      <c r="EV33" s="56">
        <v>0.62044148106240071</v>
      </c>
      <c r="EW33" s="56">
        <v>0.63196291789388781</v>
      </c>
      <c r="EX33" s="56">
        <v>0.63449514041804977</v>
      </c>
      <c r="EY33" s="56">
        <v>0.7509850573929161</v>
      </c>
      <c r="EZ33" s="725"/>
      <c r="FA33" s="56">
        <v>0.51246842912052226</v>
      </c>
      <c r="FB33" s="56">
        <v>0.47786776764656719</v>
      </c>
      <c r="FC33" s="56">
        <v>0.49407277941361072</v>
      </c>
      <c r="FD33" s="56">
        <v>0.52161528251240008</v>
      </c>
      <c r="FE33" s="56">
        <v>0.46256989741723986</v>
      </c>
      <c r="FF33" s="56">
        <v>0.50644307717133308</v>
      </c>
      <c r="FG33" s="56">
        <v>0.4786551872420941</v>
      </c>
      <c r="FH33" s="56">
        <v>0.48246246882026123</v>
      </c>
      <c r="FI33" s="56">
        <v>0.48439062296173108</v>
      </c>
      <c r="FJ33" s="56">
        <v>0.48389251159358426</v>
      </c>
      <c r="FK33" s="56">
        <v>0.49268869500100632</v>
      </c>
      <c r="FL33" s="56">
        <v>0.51145829694796363</v>
      </c>
      <c r="FM33" s="56">
        <v>0.48785371849054471</v>
      </c>
      <c r="FN33" s="56">
        <v>0.51110709235766039</v>
      </c>
      <c r="FO33" s="56">
        <v>0.48753492399990445</v>
      </c>
      <c r="FP33" s="56">
        <v>0.48864217057977644</v>
      </c>
      <c r="FQ33" s="56">
        <v>0.33917720034381327</v>
      </c>
      <c r="FR33" s="56">
        <v>0.51702950909299206</v>
      </c>
      <c r="FS33" s="56">
        <v>0.46884506567427714</v>
      </c>
      <c r="FT33" s="56">
        <v>0.50256705437442861</v>
      </c>
      <c r="FU33" s="56">
        <v>0.51351551172096899</v>
      </c>
      <c r="FV33" s="56">
        <v>0.51676218831835041</v>
      </c>
      <c r="FW33" s="56">
        <v>0.50668345577303298</v>
      </c>
      <c r="FX33" s="56">
        <v>0.47619810714907668</v>
      </c>
      <c r="FY33" s="56">
        <v>0.50968095626762611</v>
      </c>
      <c r="FZ33" s="56">
        <v>0.4951193348664622</v>
      </c>
      <c r="GA33" s="56">
        <v>0.47321411497386295</v>
      </c>
      <c r="GB33" s="56">
        <v>0.48200157793346976</v>
      </c>
      <c r="GC33" s="56">
        <v>0.48393291791840481</v>
      </c>
      <c r="GD33" s="56">
        <v>0.57777486249080301</v>
      </c>
      <c r="GE33" s="746"/>
      <c r="GF33" s="67">
        <v>0.65490455998028063</v>
      </c>
      <c r="GG33" s="67">
        <v>0.61068694638696019</v>
      </c>
      <c r="GH33" s="67">
        <v>0.63139599985779371</v>
      </c>
      <c r="GI33" s="67">
        <v>0.66659370150670072</v>
      </c>
      <c r="GJ33" s="67">
        <v>0.59113716653346438</v>
      </c>
      <c r="GK33" s="67">
        <v>0.6472045140012882</v>
      </c>
      <c r="GL33" s="67">
        <v>0.61169322239232005</v>
      </c>
      <c r="GM33" s="67">
        <v>0.61655870468349194</v>
      </c>
      <c r="GN33" s="67">
        <v>0.61902277245398962</v>
      </c>
      <c r="GO33" s="67">
        <v>0.61838621537487903</v>
      </c>
      <c r="GP33" s="67">
        <v>0.62962722125270409</v>
      </c>
      <c r="GQ33" s="67">
        <v>0.65361367037928286</v>
      </c>
      <c r="GR33" s="67">
        <v>0.62344840518488709</v>
      </c>
      <c r="GS33" s="67">
        <v>0.65316485153580717</v>
      </c>
      <c r="GT33" s="67">
        <v>0.62304100454564137</v>
      </c>
      <c r="GU33" s="67">
        <v>0.62445600065657303</v>
      </c>
      <c r="GV33" s="67">
        <v>0.43344854536252486</v>
      </c>
      <c r="GW33" s="67">
        <v>0.6607333523559038</v>
      </c>
      <c r="GX33" s="67">
        <v>0.59915646308453208</v>
      </c>
      <c r="GY33" s="67">
        <v>0.64225118446909324</v>
      </c>
      <c r="GZ33" s="67">
        <v>0.65624267005836956</v>
      </c>
      <c r="HA33" s="67">
        <v>0.66039173210313873</v>
      </c>
      <c r="HB33" s="67">
        <v>0.64751170373909339</v>
      </c>
      <c r="HC33" s="67">
        <v>0.60855321831457532</v>
      </c>
      <c r="HD33" s="67">
        <v>0.65134233335626057</v>
      </c>
      <c r="HE33" s="67">
        <v>0.63273343627221024</v>
      </c>
      <c r="HF33" s="67">
        <v>0.6047398515363589</v>
      </c>
      <c r="HG33" s="67">
        <v>0.61596971319394578</v>
      </c>
      <c r="HH33" s="67">
        <v>0.61843785228531745</v>
      </c>
      <c r="HI33" s="67">
        <v>0.72234697208454257</v>
      </c>
      <c r="HJ33" s="747"/>
      <c r="HK33" s="67">
        <v>9.8738378406447128E-2</v>
      </c>
      <c r="HL33" s="67">
        <v>9.2071795624768554E-2</v>
      </c>
      <c r="HM33" s="67">
        <v>9.5194049588161425E-2</v>
      </c>
      <c r="HN33" s="67">
        <v>0.10050072203605462</v>
      </c>
      <c r="HO33" s="67">
        <v>8.9124322544117923E-2</v>
      </c>
      <c r="HP33" s="67">
        <v>9.7577461075769686E-2</v>
      </c>
      <c r="HQ33" s="67">
        <v>9.2223509427160649E-2</v>
      </c>
      <c r="HR33" s="67">
        <v>9.2957066438292268E-2</v>
      </c>
      <c r="HS33" s="67">
        <v>9.3328567983417973E-2</v>
      </c>
      <c r="HT33" s="67">
        <v>9.3232595810378849E-2</v>
      </c>
      <c r="HU33" s="67">
        <v>9.4927375110842427E-2</v>
      </c>
      <c r="HV33" s="67">
        <v>9.8543754099802955E-2</v>
      </c>
      <c r="HW33" s="67">
        <v>9.3995809938924368E-2</v>
      </c>
      <c r="HX33" s="67">
        <v>9.8476086767017273E-2</v>
      </c>
      <c r="HY33" s="67">
        <v>9.3934387128733393E-2</v>
      </c>
      <c r="HZ33" s="67">
        <v>9.414772267406693E-2</v>
      </c>
      <c r="IA33" s="67">
        <v>6.5349990070335914E-2</v>
      </c>
      <c r="IB33" s="67">
        <v>9.9617171351871522E-2</v>
      </c>
      <c r="IC33" s="67">
        <v>9.0333372512309745E-2</v>
      </c>
      <c r="ID33" s="67">
        <v>9.6830659548328146E-2</v>
      </c>
      <c r="IE33" s="67">
        <v>9.8940122030348313E-2</v>
      </c>
      <c r="IF33" s="67">
        <v>9.9565666091639582E-2</v>
      </c>
      <c r="IG33" s="67">
        <v>9.7623775330437396E-2</v>
      </c>
      <c r="IH33" s="67">
        <v>9.1750098597901078E-2</v>
      </c>
      <c r="II33" s="67">
        <v>9.8201310103880099E-2</v>
      </c>
      <c r="IJ33" s="67">
        <v>9.5395691645418154E-2</v>
      </c>
      <c r="IK33" s="67">
        <v>9.1175166500983854E-2</v>
      </c>
      <c r="IL33" s="67">
        <v>9.2868265614284046E-2</v>
      </c>
      <c r="IM33" s="67">
        <v>9.3240380982622537E-2</v>
      </c>
      <c r="IN33" s="67">
        <v>0.11444348096420592</v>
      </c>
      <c r="IO33" s="743"/>
      <c r="IP33" s="67">
        <v>0.16519364639963321</v>
      </c>
      <c r="IQ33" s="67">
        <v>0.15404016042483631</v>
      </c>
      <c r="IR33" s="67">
        <v>0.1592638285215052</v>
      </c>
      <c r="IS33" s="67">
        <v>0.16814212474293386</v>
      </c>
      <c r="IT33" s="67">
        <v>0.14910890842621488</v>
      </c>
      <c r="IU33" s="67">
        <v>0.16325138068575135</v>
      </c>
      <c r="IV33" s="67">
        <v>0.15429398428371258</v>
      </c>
      <c r="IW33" s="67">
        <v>0.15552125740148676</v>
      </c>
      <c r="IX33" s="67">
        <v>0.15614279581312429</v>
      </c>
      <c r="IY33" s="67">
        <v>0.15598223014987261</v>
      </c>
      <c r="IZ33" s="67">
        <v>0.15881767040121786</v>
      </c>
      <c r="JA33" s="67">
        <v>0.16486803138132486</v>
      </c>
      <c r="JB33" s="67">
        <v>0.15725912092844266</v>
      </c>
      <c r="JC33" s="67">
        <v>0.16475482095975011</v>
      </c>
      <c r="JD33" s="67">
        <v>0.15715635786760132</v>
      </c>
      <c r="JE33" s="67">
        <v>0.15751327761055306</v>
      </c>
      <c r="JF33" s="67">
        <v>0.109333405370102</v>
      </c>
      <c r="JG33" s="67">
        <v>0.16666390561826586</v>
      </c>
      <c r="JH33" s="67">
        <v>0.15113170215797747</v>
      </c>
      <c r="JI33" s="67">
        <v>0.16200194891012451</v>
      </c>
      <c r="JJ33" s="67">
        <v>0.16553117234859022</v>
      </c>
      <c r="JK33" s="67">
        <v>0.16657773505435969</v>
      </c>
      <c r="JL33" s="67">
        <v>0.16332886646921588</v>
      </c>
      <c r="JM33" s="67">
        <v>0.15350194716103932</v>
      </c>
      <c r="JN33" s="67">
        <v>0.16429510752651644</v>
      </c>
      <c r="JO33" s="67">
        <v>0.15960118454500238</v>
      </c>
      <c r="JP33" s="67">
        <v>0.15254006049594759</v>
      </c>
      <c r="JQ33" s="67">
        <v>0.15537268972032811</v>
      </c>
      <c r="JR33" s="67">
        <v>0.15599525508517675</v>
      </c>
      <c r="JS33" s="67">
        <v>0.18459647710867619</v>
      </c>
      <c r="JT33" s="724"/>
      <c r="JU33" s="56">
        <v>0.78277921213421064</v>
      </c>
      <c r="JV33" s="56">
        <v>0.72992780317154204</v>
      </c>
      <c r="JW33" s="56">
        <v>0.75468044279346247</v>
      </c>
      <c r="JX33" s="56">
        <v>0.79675073951959308</v>
      </c>
      <c r="JY33" s="56">
        <v>0.70656079337155298</v>
      </c>
      <c r="JZ33" s="56">
        <v>0.77357567883614597</v>
      </c>
      <c r="KA33" s="56">
        <v>0.73113056153787381</v>
      </c>
      <c r="KB33" s="56">
        <v>0.73694606295177612</v>
      </c>
      <c r="KC33" s="56">
        <v>0.73989125702416692</v>
      </c>
      <c r="KD33" s="56">
        <v>0.73913040776564332</v>
      </c>
      <c r="KE33" s="56">
        <v>0.75256629791260599</v>
      </c>
      <c r="KF33" s="56">
        <v>0.78123626739604635</v>
      </c>
      <c r="KG33" s="56">
        <v>0.745181025204116</v>
      </c>
      <c r="KH33" s="56">
        <v>0.78069981356421259</v>
      </c>
      <c r="KI33" s="56">
        <v>0.74469407676781041</v>
      </c>
      <c r="KJ33" s="56">
        <v>0.74638536067171457</v>
      </c>
      <c r="KK33" s="56">
        <v>0.51808237653714473</v>
      </c>
      <c r="KL33" s="56">
        <v>0.78974611659983462</v>
      </c>
      <c r="KM33" s="56">
        <v>0.71614591312748255</v>
      </c>
      <c r="KN33" s="56">
        <v>0.76765517739885336</v>
      </c>
      <c r="KO33" s="56">
        <v>0.78437859747473559</v>
      </c>
      <c r="KP33" s="56">
        <v>0.78933779262616044</v>
      </c>
      <c r="KQ33" s="56">
        <v>0.77394284949829861</v>
      </c>
      <c r="KR33" s="56">
        <v>0.72737744991173203</v>
      </c>
      <c r="KS33" s="56">
        <v>0.77852143608470825</v>
      </c>
      <c r="KT33" s="56">
        <v>0.74907801291540121</v>
      </c>
      <c r="KU33" s="56">
        <v>0.72281949685316593</v>
      </c>
      <c r="KV33" s="56">
        <v>0.73624206679368775</v>
      </c>
      <c r="KW33" s="56">
        <v>0.73919212714055693</v>
      </c>
      <c r="KX33" s="56">
        <v>0.81909231041575736</v>
      </c>
      <c r="KY33" s="725"/>
      <c r="KZ33" s="56">
        <v>0.69520615845635281</v>
      </c>
      <c r="LA33" s="56">
        <v>0.64826747584396527</v>
      </c>
      <c r="LB33" s="56">
        <v>0.67025092562962396</v>
      </c>
      <c r="LC33" s="56">
        <v>0.70761462783161533</v>
      </c>
      <c r="LD33" s="56">
        <v>0.62751463920006489</v>
      </c>
      <c r="LE33" s="56">
        <v>0.68703226608774004</v>
      </c>
      <c r="LF33" s="56">
        <v>0.64933567618762167</v>
      </c>
      <c r="LG33" s="56">
        <v>0.65450057113473403</v>
      </c>
      <c r="LH33" s="56">
        <v>0.65711627301495212</v>
      </c>
      <c r="LI33" s="56">
        <v>0.65644054340693103</v>
      </c>
      <c r="LJ33" s="56">
        <v>0.66837329970617465</v>
      </c>
      <c r="LK33" s="56">
        <v>0.69383582993011994</v>
      </c>
      <c r="LL33" s="56">
        <v>0.66181425088470236</v>
      </c>
      <c r="LM33" s="56">
        <v>0.69335939161668858</v>
      </c>
      <c r="LN33" s="56">
        <v>0.66138177957411759</v>
      </c>
      <c r="LO33" s="56">
        <v>0.66288385189216803</v>
      </c>
      <c r="LP33" s="56">
        <v>0.46012215599636136</v>
      </c>
      <c r="LQ33" s="56">
        <v>0.70139364378401436</v>
      </c>
      <c r="LR33" s="56">
        <v>0.63602742822226666</v>
      </c>
      <c r="LS33" s="56">
        <v>0.6817741179451321</v>
      </c>
      <c r="LT33" s="56">
        <v>0.6966266133192841</v>
      </c>
      <c r="LU33" s="56">
        <v>0.70103100086153602</v>
      </c>
      <c r="LV33" s="56">
        <v>0.6873583597059354</v>
      </c>
      <c r="LW33" s="56">
        <v>0.64600244214739455</v>
      </c>
      <c r="LX33" s="56">
        <v>0.69142471908614833</v>
      </c>
      <c r="LY33" s="56">
        <v>0.4828871978821509</v>
      </c>
      <c r="LZ33" s="56">
        <v>0.64195440792886849</v>
      </c>
      <c r="MA33" s="56">
        <v>0.65387533421345923</v>
      </c>
      <c r="MB33" s="56">
        <v>0.65649535795600289</v>
      </c>
      <c r="MC33" s="56">
        <v>0.7068927340191502</v>
      </c>
      <c r="MD33" s="727"/>
      <c r="ME33" s="68">
        <v>0.33559212684272616</v>
      </c>
      <c r="MF33" s="68">
        <v>0.32647243318956476</v>
      </c>
      <c r="MG33" s="68">
        <v>0.29671258080264007</v>
      </c>
      <c r="MH33" s="68">
        <v>0.31085553557562451</v>
      </c>
      <c r="MI33" s="68">
        <v>0.29153796909392876</v>
      </c>
      <c r="MJ33" s="68">
        <v>0.33270294767430592</v>
      </c>
      <c r="MK33" s="68">
        <v>0.2945169720040009</v>
      </c>
      <c r="ML33" s="68">
        <v>0.30224840171615808</v>
      </c>
      <c r="MM33" s="68">
        <v>0.31429104866119495</v>
      </c>
      <c r="MN33" s="68">
        <v>0.31602095631792904</v>
      </c>
      <c r="MO33" s="68">
        <v>0.29693726018466826</v>
      </c>
      <c r="MP33" s="68">
        <v>0.28500793528168827</v>
      </c>
      <c r="MQ33" s="68">
        <v>0.27469301763402659</v>
      </c>
      <c r="MR33" s="68">
        <v>0.29304844208551484</v>
      </c>
      <c r="MS33" s="729"/>
      <c r="MT33" s="69">
        <v>0.63863461997307935</v>
      </c>
      <c r="MU33" s="69">
        <v>0.62986927369432111</v>
      </c>
      <c r="MV33" s="69">
        <v>0.55482696617719707</v>
      </c>
      <c r="MW33" s="69">
        <v>0.60346878270276005</v>
      </c>
      <c r="MX33" s="69">
        <v>0.53981182550489415</v>
      </c>
      <c r="MY33" s="69">
        <v>0.64063012116849594</v>
      </c>
      <c r="MZ33" s="69">
        <v>0.54734735781333299</v>
      </c>
      <c r="NA33" s="69">
        <v>0.57541562372689281</v>
      </c>
      <c r="NB33" s="69">
        <v>0.64833254039443133</v>
      </c>
      <c r="NC33" s="69">
        <v>0.5998998497951612</v>
      </c>
      <c r="ND33" s="69">
        <v>0.56884055841102787</v>
      </c>
      <c r="NE33" s="69">
        <v>0.55495454167832003</v>
      </c>
      <c r="NF33" s="69">
        <v>0.52912226741733726</v>
      </c>
      <c r="NG33" s="69">
        <v>0.54554722314454773</v>
      </c>
      <c r="NH33" s="731"/>
      <c r="NI33" s="70">
        <v>0.82500214110063286</v>
      </c>
      <c r="NJ33" s="70">
        <v>0.81367887546281192</v>
      </c>
      <c r="NK33" s="70">
        <v>0.71673758471761373</v>
      </c>
      <c r="NL33" s="70">
        <v>0.77957414497534805</v>
      </c>
      <c r="NM33" s="70">
        <v>0.69734069827243594</v>
      </c>
      <c r="NN33" s="70">
        <v>0.82757997309924414</v>
      </c>
      <c r="NO33" s="70">
        <v>0.70707526338113158</v>
      </c>
      <c r="NP33" s="70">
        <v>0.74333446191415953</v>
      </c>
      <c r="NQ33" s="70">
        <v>0.83753012637048274</v>
      </c>
      <c r="NR33" s="70">
        <v>0.77496371954877508</v>
      </c>
      <c r="NS33" s="70">
        <v>0.73484064902989432</v>
      </c>
      <c r="NT33" s="70">
        <v>0.71690238953446317</v>
      </c>
      <c r="NU33" s="70">
        <v>0.68353169382161894</v>
      </c>
      <c r="NV33" s="70">
        <v>0.70474981012574756</v>
      </c>
      <c r="NW33" s="733"/>
      <c r="NX33" s="71">
        <v>0.73176942881720575</v>
      </c>
      <c r="NY33" s="71">
        <v>0.72172579472786957</v>
      </c>
      <c r="NZ33" s="71">
        <v>0.63573974763376462</v>
      </c>
      <c r="OA33" s="71">
        <v>0.69147520760153625</v>
      </c>
      <c r="OB33" s="71">
        <v>0.61853488499439779</v>
      </c>
      <c r="OC33" s="71">
        <v>0.73405594245787809</v>
      </c>
      <c r="OD33" s="71">
        <v>0.62716935609997659</v>
      </c>
      <c r="OE33" s="71">
        <v>0.65933093687416156</v>
      </c>
      <c r="OF33" s="71">
        <v>0.74288163831149634</v>
      </c>
      <c r="OG33" s="71">
        <v>0.68738580199525912</v>
      </c>
      <c r="OH33" s="71">
        <v>0.65179700175672439</v>
      </c>
      <c r="OI33" s="71">
        <v>0.63588592801401356</v>
      </c>
      <c r="OJ33" s="71">
        <v>0.60628642308613223</v>
      </c>
      <c r="OK33" s="71">
        <v>0.62510670011927427</v>
      </c>
      <c r="OL33" s="719"/>
      <c r="OM33" s="72">
        <v>0.5581245503277944</v>
      </c>
      <c r="ON33" s="72">
        <v>0.55046421561166903</v>
      </c>
      <c r="OO33" s="72">
        <v>0.4848821866569587</v>
      </c>
      <c r="OP33" s="72">
        <v>0.5273919271664872</v>
      </c>
      <c r="OQ33" s="72">
        <v>0.47175994371279939</v>
      </c>
      <c r="OR33" s="72">
        <v>0.55986848680185752</v>
      </c>
      <c r="OS33" s="72">
        <v>0.47834550210502252</v>
      </c>
      <c r="OT33" s="72">
        <v>0.50287531586949852</v>
      </c>
      <c r="OU33" s="72">
        <v>0.56659989335650462</v>
      </c>
      <c r="OV33" s="72">
        <v>0.52427291511811491</v>
      </c>
      <c r="OW33" s="72">
        <v>0.49712914230166455</v>
      </c>
      <c r="OX33" s="72">
        <v>0.4849936792334183</v>
      </c>
      <c r="OY33" s="72">
        <v>0.46241797474614349</v>
      </c>
      <c r="OZ33" s="72">
        <v>0.47677230309400187</v>
      </c>
      <c r="PA33" s="736"/>
      <c r="PB33" s="73">
        <v>0.71325040192993772</v>
      </c>
      <c r="PC33" s="73">
        <v>0.70346094398191272</v>
      </c>
      <c r="PD33" s="73">
        <v>0.61965096199159253</v>
      </c>
      <c r="PE33" s="73">
        <v>0.67397591416678559</v>
      </c>
      <c r="PF33" s="73">
        <v>0.60288150605447788</v>
      </c>
      <c r="PG33" s="73">
        <v>0.71547905033885506</v>
      </c>
      <c r="PH33" s="73">
        <v>0.6112974629720288</v>
      </c>
      <c r="PI33" s="73">
        <v>0.64264512455850353</v>
      </c>
      <c r="PJ33" s="73">
        <v>0.72408139264369742</v>
      </c>
      <c r="PK33" s="73">
        <v>0.66998999991911579</v>
      </c>
      <c r="PL33" s="73">
        <v>0.63530185215737056</v>
      </c>
      <c r="PM33" s="73">
        <v>0.6197934429574008</v>
      </c>
      <c r="PN33" s="73">
        <v>0.59094301828078832</v>
      </c>
      <c r="PO33" s="73">
        <v>0.60928700701507932</v>
      </c>
      <c r="PP33" s="738"/>
      <c r="PQ33" s="70">
        <v>0.17991084791707376</v>
      </c>
      <c r="PR33" s="70">
        <v>0.17744154726850475</v>
      </c>
      <c r="PS33" s="70">
        <v>0.15630125084105975</v>
      </c>
      <c r="PT33" s="70">
        <v>0.17000421992799974</v>
      </c>
      <c r="PU33" s="70">
        <v>0.15207130995551549</v>
      </c>
      <c r="PV33" s="70">
        <v>0.18047300396195287</v>
      </c>
      <c r="PW33" s="70">
        <v>0.15419415761318689</v>
      </c>
      <c r="PX33" s="70">
        <v>0.16210131667118366</v>
      </c>
      <c r="PY33" s="70">
        <v>0.18264286561776044</v>
      </c>
      <c r="PZ33" s="70">
        <v>0.16899880975215878</v>
      </c>
      <c r="QA33" s="70">
        <v>0.16024904380796606</v>
      </c>
      <c r="QB33" s="70">
        <v>0.15633719035304774</v>
      </c>
      <c r="QC33" s="70">
        <v>0.14905993631674805</v>
      </c>
      <c r="QD33" s="70">
        <v>0.15368703860570229</v>
      </c>
      <c r="QE33" s="740"/>
      <c r="QF33" s="74">
        <v>0.85251748391236848</v>
      </c>
      <c r="QG33" s="74">
        <v>0.84081656648402336</v>
      </c>
      <c r="QH33" s="74">
        <v>0.74064210492073757</v>
      </c>
      <c r="QI33" s="74">
        <v>0.80557438034145956</v>
      </c>
      <c r="QJ33" s="74">
        <v>0.72059829654235452</v>
      </c>
      <c r="QK33" s="74">
        <v>0.85518129136197463</v>
      </c>
      <c r="QL33" s="74">
        <v>0.73065752734916767</v>
      </c>
      <c r="QM33" s="74">
        <v>0.76812603701972071</v>
      </c>
      <c r="QN33" s="74">
        <v>0.86546330059412291</v>
      </c>
      <c r="QO33" s="74">
        <v>0.80081018872471554</v>
      </c>
      <c r="QP33" s="74">
        <v>0.75934893981212337</v>
      </c>
      <c r="QQ33" s="74">
        <v>0.7408124062821495</v>
      </c>
      <c r="QR33" s="74">
        <v>0.70632873632758986</v>
      </c>
      <c r="QS33" s="74">
        <v>0.72825451593929313</v>
      </c>
      <c r="QT33" s="742"/>
      <c r="QU33" s="69">
        <v>0.75714249410340329</v>
      </c>
      <c r="QV33" s="69">
        <v>0.74675061127146614</v>
      </c>
      <c r="QW33" s="69">
        <v>0.65778312015865281</v>
      </c>
      <c r="QX33" s="69">
        <v>0.71545112801490929</v>
      </c>
      <c r="QY33" s="69">
        <v>0.63998170335099513</v>
      </c>
      <c r="QZ33" s="69">
        <v>0.75950828935601233</v>
      </c>
      <c r="RA33" s="69">
        <v>0.64891556247477489</v>
      </c>
      <c r="RB33" s="69">
        <v>0.68219230036888723</v>
      </c>
      <c r="RC33" s="69">
        <v>0.76864000367428809</v>
      </c>
      <c r="RD33" s="69">
        <v>0.71121992807923862</v>
      </c>
      <c r="RE33" s="69">
        <v>0.67439713675505653</v>
      </c>
      <c r="RF33" s="69">
        <v>0.65793436913590175</v>
      </c>
      <c r="RG33" s="69">
        <v>0.62730854342800624</v>
      </c>
      <c r="RH33" s="69">
        <v>0.64678138682845066</v>
      </c>
      <c r="RI33" s="723"/>
      <c r="RJ33" s="75">
        <v>0.40923998848183085</v>
      </c>
      <c r="RK33" s="75">
        <v>0.39811891910308883</v>
      </c>
      <c r="RL33" s="75">
        <v>0.3618280747301108</v>
      </c>
      <c r="RM33" s="75">
        <v>0.37907479235381608</v>
      </c>
      <c r="RN33" s="75">
        <v>0.35551786103113631</v>
      </c>
      <c r="RO33" s="75">
        <v>0.40571676026807629</v>
      </c>
      <c r="RP33" s="75">
        <v>0.35915062538730547</v>
      </c>
      <c r="RQ33" s="75">
        <v>0.36857876732888956</v>
      </c>
      <c r="RR33" s="75">
        <v>0.38326425099456329</v>
      </c>
      <c r="RS33" s="75">
        <v>0.38537379806939182</v>
      </c>
      <c r="RT33" s="75">
        <v>0.36210206145494372</v>
      </c>
      <c r="RU33" s="75">
        <v>0.34755476908601546</v>
      </c>
      <c r="RV33" s="75">
        <v>0.33497617608076785</v>
      </c>
      <c r="RW33" s="75">
        <v>0.35735981708503534</v>
      </c>
      <c r="RX33" s="719"/>
      <c r="RY33" s="76">
        <v>0.61409764502034636</v>
      </c>
      <c r="RZ33" s="76">
        <v>0.61618592958508511</v>
      </c>
      <c r="SA33" s="76">
        <v>0.6169883488034299</v>
      </c>
      <c r="SB33" s="76">
        <v>0.60498982298084436</v>
      </c>
      <c r="SC33" s="76">
        <v>0.62139093657175315</v>
      </c>
      <c r="SD33" s="76">
        <v>0.62692102812868677</v>
      </c>
      <c r="SE33" s="721"/>
      <c r="SF33" s="76">
        <v>0.63823994387800431</v>
      </c>
      <c r="SG33" s="76">
        <v>0.64216591885971308</v>
      </c>
      <c r="SH33" s="76">
        <v>0.64367446699020148</v>
      </c>
      <c r="SI33" s="76">
        <v>0.62111723844374056</v>
      </c>
      <c r="SJ33" s="76">
        <v>0.65195133199464905</v>
      </c>
      <c r="SK33" s="76">
        <v>0.66234790412168443</v>
      </c>
      <c r="SL33" s="721"/>
      <c r="SM33" s="76">
        <v>0.65541210535280625</v>
      </c>
      <c r="SN33" s="76">
        <v>0.6586342314563105</v>
      </c>
      <c r="SO33" s="76">
        <v>0.6598723270458865</v>
      </c>
      <c r="SP33" s="76">
        <v>0.64135915891290285</v>
      </c>
      <c r="SQ33" s="76">
        <v>0.66666531551633357</v>
      </c>
      <c r="SR33" s="76">
        <v>0.67519798997135594</v>
      </c>
      <c r="SS33" s="721"/>
      <c r="ST33" s="76">
        <v>0.63195484042471939</v>
      </c>
      <c r="SU33" s="76">
        <v>0.63339142028754325</v>
      </c>
      <c r="SV33" s="76">
        <v>0.63394342326169784</v>
      </c>
      <c r="SW33" s="76">
        <v>0.6256893563249657</v>
      </c>
      <c r="SX33" s="76">
        <v>0.63697206650270111</v>
      </c>
      <c r="SY33" s="76">
        <v>0.64077634600771061</v>
      </c>
      <c r="SZ33" s="721"/>
      <c r="TA33" s="76">
        <v>0.64991561689361654</v>
      </c>
      <c r="TB33" s="76">
        <v>0.65271935516139756</v>
      </c>
      <c r="TC33" s="76">
        <v>0.65379668605167185</v>
      </c>
      <c r="TD33" s="76">
        <v>0.6376874227004149</v>
      </c>
      <c r="TE33" s="76">
        <v>0.65970761601387096</v>
      </c>
      <c r="TF33" s="76">
        <v>0.66713233656408355</v>
      </c>
      <c r="TG33" s="721"/>
      <c r="TH33" s="76">
        <v>0.62509832600807891</v>
      </c>
      <c r="TI33" s="76">
        <v>0.62601299406326716</v>
      </c>
      <c r="TJ33" s="76">
        <v>0.6263644534564371</v>
      </c>
      <c r="TK33" s="76">
        <v>0.62110910250255791</v>
      </c>
      <c r="TL33" s="76">
        <v>0.62829278566740265</v>
      </c>
      <c r="TM33" s="76">
        <v>0.63071496422237683</v>
      </c>
      <c r="TN33" s="721"/>
      <c r="TO33" s="76">
        <v>0.64803848335003478</v>
      </c>
      <c r="TP33" s="76">
        <v>0.65069933587421891</v>
      </c>
      <c r="TQ33" s="76">
        <v>0.65172176319980413</v>
      </c>
      <c r="TR33" s="76">
        <v>0.63643346951579194</v>
      </c>
      <c r="TS33" s="76">
        <v>0.65733145690443129</v>
      </c>
      <c r="TT33" s="76">
        <v>0.66437779451890167</v>
      </c>
      <c r="TU33" s="721"/>
      <c r="TV33" s="76">
        <v>1.8192989491240228</v>
      </c>
      <c r="TW33" s="76">
        <v>1.9114763039457845</v>
      </c>
      <c r="TX33" s="76">
        <v>1.9468952704286542</v>
      </c>
      <c r="TY33" s="76">
        <v>1.4172776164165832</v>
      </c>
      <c r="TZ33" s="76">
        <v>2.1412264941071886</v>
      </c>
      <c r="UA33" s="76">
        <v>2.3853259910088851</v>
      </c>
      <c r="UB33" s="721"/>
      <c r="UC33" s="76">
        <v>0.66360501868921917</v>
      </c>
      <c r="UD33" s="76">
        <v>0.66745078210307918</v>
      </c>
      <c r="UE33" s="76">
        <v>0.6689285090970889</v>
      </c>
      <c r="UF33" s="76">
        <v>0.64683214713191495</v>
      </c>
      <c r="UG33" s="76">
        <v>0.66459112471368853</v>
      </c>
      <c r="UH33" s="76">
        <v>0.68722042936297223</v>
      </c>
      <c r="UI33" s="721"/>
      <c r="UJ33" s="76">
        <v>0.33261902995507064</v>
      </c>
      <c r="UK33" s="76">
        <v>0.33261902995507064</v>
      </c>
      <c r="UL33" s="76">
        <v>0.33261902995507064</v>
      </c>
      <c r="UM33" s="76">
        <v>0.33261902995507064</v>
      </c>
      <c r="UN33" s="76">
        <v>0.33261902995507064</v>
      </c>
      <c r="UO33" s="76">
        <v>0.33261902995507064</v>
      </c>
      <c r="UP33" s="721"/>
      <c r="UQ33" s="76">
        <v>0.54554722314454773</v>
      </c>
      <c r="UR33" s="76">
        <v>0.54554722314454773</v>
      </c>
      <c r="US33" s="76">
        <v>0.54554722314454773</v>
      </c>
      <c r="UT33" s="76">
        <v>0.54554722314454773</v>
      </c>
      <c r="UU33" s="76">
        <v>0.54554722314454773</v>
      </c>
      <c r="UV33" s="76">
        <v>0.54554722314454773</v>
      </c>
      <c r="UW33" s="76">
        <v>0.54554722314454773</v>
      </c>
      <c r="UX33" s="76">
        <v>0.54554722314454773</v>
      </c>
      <c r="UY33" s="76">
        <v>0.54554722314454773</v>
      </c>
      <c r="UZ33" s="76">
        <v>0.54554722314454773</v>
      </c>
      <c r="VA33" s="76">
        <v>0.54554722314454773</v>
      </c>
      <c r="VB33" s="76">
        <v>0.54554722314454773</v>
      </c>
      <c r="VC33" s="76">
        <v>0.54554722314454773</v>
      </c>
      <c r="VD33" s="76">
        <v>0.54554722314454773</v>
      </c>
      <c r="VE33" s="76">
        <v>0.54554722314454773</v>
      </c>
      <c r="VF33" s="718"/>
      <c r="VG33" s="76">
        <v>0.70474981012574756</v>
      </c>
      <c r="VH33" s="76">
        <v>0.70474981012574756</v>
      </c>
      <c r="VI33" s="76">
        <v>0.70474981012574756</v>
      </c>
      <c r="VJ33" s="76">
        <v>0.70474981012574756</v>
      </c>
      <c r="VK33" s="76">
        <v>0.70474981012574756</v>
      </c>
      <c r="VL33" s="76">
        <v>0.70474981012574756</v>
      </c>
      <c r="VM33" s="76">
        <v>0.70474981012574756</v>
      </c>
      <c r="VN33" s="76">
        <v>0.70474981012574756</v>
      </c>
      <c r="VO33" s="76">
        <v>0.70474981012574756</v>
      </c>
      <c r="VP33" s="76">
        <v>0.70474981012574756</v>
      </c>
      <c r="VQ33" s="76">
        <v>0.70474981012574756</v>
      </c>
      <c r="VR33" s="76">
        <v>0.70474981012574756</v>
      </c>
      <c r="VS33" s="76">
        <v>0.70474981012574756</v>
      </c>
      <c r="VT33" s="76">
        <v>0.70474981012574756</v>
      </c>
      <c r="VU33" s="76">
        <v>0.70474981012574756</v>
      </c>
      <c r="VV33" s="718"/>
      <c r="VW33" s="76">
        <v>0.62510670011927427</v>
      </c>
      <c r="VX33" s="76">
        <v>0.62510670011927427</v>
      </c>
      <c r="VY33" s="76">
        <v>0.62510670011927427</v>
      </c>
      <c r="VZ33" s="76">
        <v>0.62510670011927427</v>
      </c>
      <c r="WA33" s="76">
        <v>0.62510670011927427</v>
      </c>
      <c r="WB33" s="76">
        <v>0.62510670011927427</v>
      </c>
      <c r="WC33" s="76">
        <v>0.62510670011927427</v>
      </c>
      <c r="WD33" s="76">
        <v>0.62510670011927427</v>
      </c>
      <c r="WE33" s="76">
        <v>0.62510670011927427</v>
      </c>
      <c r="WF33" s="76">
        <v>0.62510670011927427</v>
      </c>
      <c r="WG33" s="76">
        <v>0.62510670011927427</v>
      </c>
      <c r="WH33" s="76">
        <v>0.62510670011927427</v>
      </c>
      <c r="WI33" s="76">
        <v>0.62510670011927427</v>
      </c>
      <c r="WJ33" s="76">
        <v>0.62510670011927427</v>
      </c>
      <c r="WK33" s="76">
        <v>0.62510670011927427</v>
      </c>
      <c r="WL33" s="718"/>
      <c r="WM33" s="76">
        <v>0.47677230309400187</v>
      </c>
      <c r="WN33" s="76">
        <v>0.47677230309400187</v>
      </c>
      <c r="WO33" s="76">
        <v>0.47677230309400187</v>
      </c>
      <c r="WP33" s="76">
        <v>0.47677230309400187</v>
      </c>
      <c r="WQ33" s="76">
        <v>0.47677230309400187</v>
      </c>
      <c r="WR33" s="76">
        <v>0.47677230309400187</v>
      </c>
      <c r="WS33" s="76">
        <v>0.47677230309400187</v>
      </c>
      <c r="WT33" s="76">
        <v>0.47677230309400187</v>
      </c>
      <c r="WU33" s="76">
        <v>0.47677230309400187</v>
      </c>
      <c r="WV33" s="76">
        <v>0.47677230309400187</v>
      </c>
      <c r="WW33" s="76">
        <v>0.47677230309400187</v>
      </c>
      <c r="WX33" s="76">
        <v>0.47677230309400187</v>
      </c>
      <c r="WY33" s="76">
        <v>0.47677230309400187</v>
      </c>
      <c r="WZ33" s="76">
        <v>0.47677230309400187</v>
      </c>
      <c r="XA33" s="76">
        <v>0.47677230309400187</v>
      </c>
      <c r="XB33" s="718"/>
      <c r="XC33" s="76">
        <v>0.60928700701507932</v>
      </c>
      <c r="XD33" s="76">
        <v>0.60928700701507932</v>
      </c>
      <c r="XE33" s="76">
        <v>0.60928700701507932</v>
      </c>
      <c r="XF33" s="76">
        <v>0.60928700701507932</v>
      </c>
      <c r="XG33" s="76">
        <v>0.60928700701507932</v>
      </c>
      <c r="XH33" s="76">
        <v>0.60928700701507932</v>
      </c>
      <c r="XI33" s="76">
        <v>0.60928700701507932</v>
      </c>
      <c r="XJ33" s="76">
        <v>0.60928700701507932</v>
      </c>
      <c r="XK33" s="76">
        <v>0.60928700701507932</v>
      </c>
      <c r="XL33" s="76">
        <v>0.60928700701507932</v>
      </c>
      <c r="XM33" s="76">
        <v>0.60928700701507932</v>
      </c>
      <c r="XN33" s="76">
        <v>0.60928700701507932</v>
      </c>
      <c r="XO33" s="76">
        <v>0.60928700701507932</v>
      </c>
      <c r="XP33" s="76">
        <v>0.60928700701507932</v>
      </c>
      <c r="XQ33" s="76">
        <v>0.60928700701507932</v>
      </c>
      <c r="XR33" s="718"/>
      <c r="XS33" s="76">
        <v>0.15368703860570229</v>
      </c>
      <c r="XT33" s="76">
        <v>0.15368703860570229</v>
      </c>
      <c r="XU33" s="76">
        <v>0.15368703860570229</v>
      </c>
      <c r="XV33" s="76">
        <v>0.15368703860570229</v>
      </c>
      <c r="XW33" s="76">
        <v>0.15368703860570229</v>
      </c>
      <c r="XX33" s="76">
        <v>0.15368703860570229</v>
      </c>
      <c r="XY33" s="76">
        <v>0.15368703860570229</v>
      </c>
      <c r="XZ33" s="76">
        <v>0.15368703860570229</v>
      </c>
      <c r="YA33" s="76">
        <v>0.15368703860570229</v>
      </c>
      <c r="YB33" s="76">
        <v>0.15368703860570229</v>
      </c>
      <c r="YC33" s="76">
        <v>0.15368703860570229</v>
      </c>
      <c r="YD33" s="76">
        <v>0.15368703860570229</v>
      </c>
      <c r="YE33" s="76">
        <v>0.15368703860570229</v>
      </c>
      <c r="YF33" s="76">
        <v>0.15368703860570229</v>
      </c>
      <c r="YG33" s="76">
        <v>0.15368703860570229</v>
      </c>
      <c r="YH33" s="718"/>
      <c r="YI33" s="76">
        <v>0.40209615186367359</v>
      </c>
      <c r="YJ33" s="76">
        <v>0.40209615186367359</v>
      </c>
      <c r="YK33" s="76">
        <v>0.40209615186367359</v>
      </c>
      <c r="YL33" s="76">
        <v>0.40209615186367359</v>
      </c>
      <c r="YM33" s="76">
        <v>0.40209615186367359</v>
      </c>
      <c r="YN33" s="76">
        <v>0.40209615186367359</v>
      </c>
      <c r="YO33" s="76">
        <v>0.40209615186367359</v>
      </c>
      <c r="YP33" s="76">
        <v>0.40209615186367359</v>
      </c>
      <c r="YQ33" s="76">
        <v>0.40209615186367359</v>
      </c>
      <c r="YR33" s="76">
        <v>0.40209615186367359</v>
      </c>
      <c r="YS33" s="76">
        <v>0.40209615186367359</v>
      </c>
      <c r="YT33" s="76">
        <v>0.40209615186367359</v>
      </c>
      <c r="YU33" s="76">
        <v>0.40209615186367359</v>
      </c>
      <c r="YV33" s="76">
        <v>0.40209615186367359</v>
      </c>
      <c r="YW33" s="76">
        <v>0.40209615186367359</v>
      </c>
      <c r="YX33" s="718"/>
      <c r="YY33" s="76">
        <v>0.72825451593929313</v>
      </c>
      <c r="YZ33" s="76">
        <v>0.72825451593929313</v>
      </c>
      <c r="ZA33" s="76">
        <v>0.72825451593929313</v>
      </c>
      <c r="ZB33" s="76">
        <v>0.72825451593929313</v>
      </c>
      <c r="ZC33" s="76">
        <v>0.72825451593929313</v>
      </c>
      <c r="ZD33" s="76">
        <v>0.72825451593929313</v>
      </c>
      <c r="ZE33" s="76">
        <v>0.72825451593929313</v>
      </c>
      <c r="ZF33" s="76">
        <v>0.72825451593929313</v>
      </c>
      <c r="ZG33" s="76">
        <v>0.72825451593929313</v>
      </c>
      <c r="ZH33" s="76">
        <v>0.72825451593929313</v>
      </c>
      <c r="ZI33" s="76">
        <v>0.72825451593929313</v>
      </c>
      <c r="ZJ33" s="76">
        <v>0.72825451593929313</v>
      </c>
      <c r="ZK33" s="76">
        <v>0.72825451593929313</v>
      </c>
      <c r="ZL33" s="76">
        <v>0.72825451593929313</v>
      </c>
      <c r="ZM33" s="76">
        <v>0.72825451593929313</v>
      </c>
      <c r="ZN33" s="718"/>
      <c r="ZO33" s="76">
        <v>0.64678138682845066</v>
      </c>
      <c r="ZP33" s="76">
        <v>0.64678138682845066</v>
      </c>
      <c r="ZQ33" s="76">
        <v>0.64678138682845066</v>
      </c>
      <c r="ZR33" s="76">
        <v>0.64678138682845066</v>
      </c>
      <c r="ZS33" s="76">
        <v>0.64678138682845066</v>
      </c>
      <c r="ZT33" s="76">
        <v>0.64678138682845066</v>
      </c>
      <c r="ZU33" s="76">
        <v>0.64678138682845066</v>
      </c>
      <c r="ZV33" s="76">
        <v>0.64678138682845066</v>
      </c>
      <c r="ZW33" s="76">
        <v>0.64678138682845066</v>
      </c>
      <c r="ZX33" s="76">
        <v>0.64678138682845066</v>
      </c>
      <c r="ZY33" s="76">
        <v>0.64678138682845066</v>
      </c>
      <c r="ZZ33" s="76">
        <v>0.64678138682845066</v>
      </c>
      <c r="AAA33" s="76">
        <v>0.64678138682845066</v>
      </c>
      <c r="AAB33" s="76">
        <v>0.64678138682845066</v>
      </c>
      <c r="AAC33" s="76">
        <v>0.64678138682845066</v>
      </c>
      <c r="AAD33" s="718"/>
      <c r="AAE33" s="76">
        <v>0.26357830175713959</v>
      </c>
      <c r="AAF33" s="76">
        <v>0.26357830175713959</v>
      </c>
      <c r="AAG33" s="76">
        <v>0.26357830175713959</v>
      </c>
      <c r="AAH33" s="76">
        <v>0.26357830175713959</v>
      </c>
      <c r="AAI33" s="76">
        <v>0.26357830175713959</v>
      </c>
      <c r="AAJ33" s="76">
        <v>0.26357830175713959</v>
      </c>
      <c r="AAK33" s="76">
        <v>0.26357830175713959</v>
      </c>
      <c r="AAL33" s="76">
        <v>0.26357830175713959</v>
      </c>
      <c r="AAM33" s="76">
        <v>0.26357830175713959</v>
      </c>
      <c r="AAN33" s="76">
        <v>0.26357830175713959</v>
      </c>
      <c r="AAO33" s="76">
        <v>0.26357830175713959</v>
      </c>
      <c r="AAP33" s="76">
        <v>0.26357830175713959</v>
      </c>
      <c r="AAQ33" s="76">
        <v>0.26357830175713959</v>
      </c>
      <c r="AAR33" s="76">
        <v>0.26357830175713959</v>
      </c>
      <c r="AAS33" s="76">
        <v>0.26357830175713959</v>
      </c>
      <c r="AAT33" s="718"/>
    </row>
  </sheetData>
  <mergeCells count="41">
    <mergeCell ref="IO1:IO33"/>
    <mergeCell ref="AF1:AF33"/>
    <mergeCell ref="BK1:BK33"/>
    <mergeCell ref="EZ1:EZ33"/>
    <mergeCell ref="GE1:GE33"/>
    <mergeCell ref="HJ1:HJ33"/>
    <mergeCell ref="CP1:CP33"/>
    <mergeCell ref="DU1:DU33"/>
    <mergeCell ref="RI1:RI33"/>
    <mergeCell ref="JT1:JT33"/>
    <mergeCell ref="KY1:KY33"/>
    <mergeCell ref="MD1:MD33"/>
    <mergeCell ref="MS1:MS33"/>
    <mergeCell ref="NH1:NH33"/>
    <mergeCell ref="NW1:NW33"/>
    <mergeCell ref="OL1:OL33"/>
    <mergeCell ref="PA1:PA33"/>
    <mergeCell ref="PP1:PP33"/>
    <mergeCell ref="QE1:QE33"/>
    <mergeCell ref="QT1:QT33"/>
    <mergeCell ref="VF1:VF33"/>
    <mergeCell ref="RX1:RX33"/>
    <mergeCell ref="SE1:SE33"/>
    <mergeCell ref="SL1:SL33"/>
    <mergeCell ref="SS1:SS33"/>
    <mergeCell ref="SZ1:SZ33"/>
    <mergeCell ref="TG1:TG33"/>
    <mergeCell ref="TN1:TN33"/>
    <mergeCell ref="TU1:TU33"/>
    <mergeCell ref="UB1:UB33"/>
    <mergeCell ref="UI1:UI33"/>
    <mergeCell ref="UP1:UP33"/>
    <mergeCell ref="ZN1:ZN33"/>
    <mergeCell ref="AAD1:AAD33"/>
    <mergeCell ref="AAT1:AAT33"/>
    <mergeCell ref="VV1:VV33"/>
    <mergeCell ref="WL1:WL33"/>
    <mergeCell ref="XB1:XB33"/>
    <mergeCell ref="XR1:XR33"/>
    <mergeCell ref="YH1:YH33"/>
    <mergeCell ref="YX1:YX33"/>
  </mergeCells>
  <pageMargins left="0.7" right="0.7" top="0.78740157499999996" bottom="0.78740157499999996"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4" tint="0.39997558519241921"/>
  </sheetPr>
  <dimension ref="A1:AAY77"/>
  <sheetViews>
    <sheetView zoomScale="80" zoomScaleNormal="80" workbookViewId="0"/>
  </sheetViews>
  <sheetFormatPr baseColWidth="10" defaultColWidth="11.5" defaultRowHeight="15" outlineLevelCol="1" x14ac:dyDescent="0.2"/>
  <cols>
    <col min="1" max="3" width="11.5" style="19" customWidth="1"/>
    <col min="4" max="4" width="11.5" style="18" hidden="1" customWidth="1" outlineLevel="1" collapsed="1"/>
    <col min="5" max="5" width="13.6640625" style="18" hidden="1" customWidth="1" outlineLevel="1"/>
    <col min="6" max="33" width="11.5" style="18" hidden="1" customWidth="1" outlineLevel="1"/>
    <col min="34" max="34" width="6.6640625" style="18" customWidth="1" collapsed="1"/>
    <col min="35" max="64" width="7.5" style="18" hidden="1" customWidth="1" outlineLevel="1"/>
    <col min="65" max="65" width="6.6640625" style="18" customWidth="1" collapsed="1"/>
    <col min="66" max="66" width="10.33203125" style="18" hidden="1" customWidth="1" outlineLevel="1" collapsed="1"/>
    <col min="67" max="95" width="9.33203125" style="18" hidden="1" customWidth="1" outlineLevel="1"/>
    <col min="96" max="96" width="11.5" style="18" customWidth="1" collapsed="1"/>
    <col min="97" max="126" width="11.5" style="18" hidden="1" customWidth="1" outlineLevel="1"/>
    <col min="127" max="127" width="11.5" style="18" customWidth="1" collapsed="1"/>
    <col min="128" max="157" width="11.5" style="18" hidden="1" customWidth="1" outlineLevel="1"/>
    <col min="158" max="158" width="11.5" style="18" customWidth="1" collapsed="1"/>
    <col min="159" max="188" width="11.5" style="18" hidden="1" customWidth="1" outlineLevel="1"/>
    <col min="189" max="189" width="11.5" style="18" customWidth="1" collapsed="1"/>
    <col min="190" max="219" width="11.5" style="18" hidden="1" customWidth="1" outlineLevel="1"/>
    <col min="220" max="220" width="11.5" style="18" customWidth="1" collapsed="1"/>
    <col min="221" max="250" width="11.5" style="18" hidden="1" customWidth="1" outlineLevel="1"/>
    <col min="251" max="251" width="11.5" style="18" customWidth="1" collapsed="1"/>
    <col min="252" max="281" width="11.5" style="18" hidden="1" customWidth="1" outlineLevel="1"/>
    <col min="282" max="282" width="11.5" style="18" customWidth="1" collapsed="1"/>
    <col min="283" max="312" width="11.5" style="18" hidden="1" customWidth="1" outlineLevel="1"/>
    <col min="313" max="313" width="11.5" style="18" customWidth="1" collapsed="1"/>
    <col min="314" max="343" width="11.5" style="18" hidden="1" customWidth="1" outlineLevel="1"/>
    <col min="344" max="344" width="11.5" style="18" customWidth="1" collapsed="1"/>
    <col min="345" max="358" width="10" style="18" hidden="1" customWidth="1" outlineLevel="1"/>
    <col min="359" max="359" width="11.5" style="18" customWidth="1" collapsed="1"/>
    <col min="360" max="373" width="10.83203125" style="18" hidden="1" customWidth="1" outlineLevel="1"/>
    <col min="374" max="374" width="11.5" style="18" customWidth="1" collapsed="1"/>
    <col min="375" max="388" width="11.5" style="18" hidden="1" customWidth="1" outlineLevel="1"/>
    <col min="389" max="389" width="11.5" style="18" customWidth="1" collapsed="1"/>
    <col min="390" max="403" width="11.5" style="18" hidden="1" customWidth="1" outlineLevel="1"/>
    <col min="404" max="404" width="11.5" style="18" customWidth="1" collapsed="1"/>
    <col min="405" max="418" width="11.5" style="18" hidden="1" customWidth="1" outlineLevel="1"/>
    <col min="419" max="419" width="11.5" style="18" customWidth="1" collapsed="1"/>
    <col min="420" max="433" width="11.5" style="18" hidden="1" customWidth="1" outlineLevel="1"/>
    <col min="434" max="434" width="11.5" style="18" customWidth="1" collapsed="1"/>
    <col min="435" max="448" width="11.5" style="18" hidden="1" customWidth="1" outlineLevel="1"/>
    <col min="449" max="449" width="11.5" style="18" customWidth="1" collapsed="1"/>
    <col min="450" max="463" width="11.5" style="18" hidden="1" customWidth="1" outlineLevel="1"/>
    <col min="464" max="464" width="11.5" style="18" customWidth="1" collapsed="1"/>
    <col min="465" max="478" width="11.5" style="18" hidden="1" customWidth="1" outlineLevel="1"/>
    <col min="479" max="479" width="11.5" style="18" customWidth="1" collapsed="1"/>
    <col min="480" max="493" width="11.5" style="18" hidden="1" customWidth="1" outlineLevel="1"/>
    <col min="494" max="494" width="11.5" style="18" customWidth="1" collapsed="1"/>
    <col min="495" max="500" width="11.5" style="18" hidden="1" customWidth="1" outlineLevel="1"/>
    <col min="501" max="501" width="11.5" style="18" customWidth="1" collapsed="1"/>
    <col min="502" max="507" width="11.5" style="18" hidden="1" customWidth="1" outlineLevel="1"/>
    <col min="508" max="508" width="11.5" style="18" customWidth="1" collapsed="1"/>
    <col min="509" max="514" width="11.5" style="18" hidden="1" customWidth="1" outlineLevel="1"/>
    <col min="515" max="515" width="11.5" style="18" customWidth="1" collapsed="1"/>
    <col min="516" max="521" width="11.5" style="18" hidden="1" customWidth="1" outlineLevel="1"/>
    <col min="522" max="522" width="11.5" style="18" customWidth="1" collapsed="1"/>
    <col min="523" max="528" width="11.5" style="18" hidden="1" customWidth="1" outlineLevel="1"/>
    <col min="529" max="529" width="11.5" style="18" customWidth="1" collapsed="1"/>
    <col min="530" max="535" width="11.5" style="18" hidden="1" customWidth="1" outlineLevel="1"/>
    <col min="536" max="536" width="11.5" style="18" customWidth="1" collapsed="1"/>
    <col min="537" max="542" width="11.5" style="18" hidden="1" customWidth="1" outlineLevel="1"/>
    <col min="543" max="543" width="11.5" style="18" customWidth="1" collapsed="1"/>
    <col min="544" max="549" width="11.5" style="18" hidden="1" customWidth="1" outlineLevel="1"/>
    <col min="550" max="550" width="11.5" style="18" customWidth="1" collapsed="1"/>
    <col min="551" max="556" width="11.5" style="18" hidden="1" customWidth="1" outlineLevel="1"/>
    <col min="557" max="557" width="11.5" style="18" customWidth="1" collapsed="1"/>
    <col min="558" max="563" width="11.5" style="18" hidden="1" customWidth="1" outlineLevel="1"/>
    <col min="564" max="564" width="11.5" style="18" customWidth="1" collapsed="1"/>
    <col min="565" max="579" width="11.5" style="18" hidden="1" customWidth="1" outlineLevel="1"/>
    <col min="580" max="580" width="11.5" style="18" customWidth="1" collapsed="1"/>
    <col min="581" max="595" width="11.5" style="18" hidden="1" customWidth="1" outlineLevel="1"/>
    <col min="596" max="596" width="11.5" style="18" customWidth="1" collapsed="1"/>
    <col min="597" max="611" width="11.5" style="18" hidden="1" customWidth="1" outlineLevel="1"/>
    <col min="612" max="612" width="11.5" style="18" customWidth="1" collapsed="1"/>
    <col min="613" max="627" width="11.5" style="18" hidden="1" customWidth="1" outlineLevel="1"/>
    <col min="628" max="628" width="11.5" style="18" customWidth="1" collapsed="1"/>
    <col min="629" max="643" width="11.5" style="18" hidden="1" customWidth="1" outlineLevel="1"/>
    <col min="644" max="644" width="11.5" style="18" customWidth="1" collapsed="1"/>
    <col min="645" max="659" width="11.5" style="18" hidden="1" customWidth="1" outlineLevel="1"/>
    <col min="660" max="660" width="11.5" style="18" customWidth="1" collapsed="1"/>
    <col min="661" max="675" width="11.5" style="18" hidden="1" customWidth="1" outlineLevel="1"/>
    <col min="676" max="676" width="11.5" style="18" customWidth="1" collapsed="1"/>
    <col min="677" max="691" width="11.5" style="18" hidden="1" customWidth="1" outlineLevel="1"/>
    <col min="692" max="692" width="11.5" style="18" customWidth="1" collapsed="1"/>
    <col min="693" max="707" width="11.5" style="18" hidden="1" customWidth="1" outlineLevel="1"/>
    <col min="708" max="708" width="11.5" style="18" customWidth="1" collapsed="1"/>
    <col min="709" max="723" width="11.5" style="18" hidden="1" customWidth="1" outlineLevel="1"/>
    <col min="724" max="724" width="11.5" style="18" collapsed="1"/>
    <col min="725" max="16384" width="11.5" style="18"/>
  </cols>
  <sheetData>
    <row r="1" spans="1:727" s="103" customFormat="1" ht="57" customHeight="1" x14ac:dyDescent="0.15">
      <c r="A1" s="78" t="s">
        <v>150</v>
      </c>
      <c r="B1" s="267" t="s">
        <v>1034</v>
      </c>
      <c r="C1" s="268" t="s">
        <v>1035</v>
      </c>
      <c r="D1" s="79" t="s">
        <v>1036</v>
      </c>
      <c r="E1" s="80" t="s">
        <v>1037</v>
      </c>
      <c r="F1" s="80" t="s">
        <v>1038</v>
      </c>
      <c r="G1" s="80" t="s">
        <v>1039</v>
      </c>
      <c r="H1" s="80" t="s">
        <v>1040</v>
      </c>
      <c r="I1" s="80" t="s">
        <v>1041</v>
      </c>
      <c r="J1" s="80" t="s">
        <v>1042</v>
      </c>
      <c r="K1" s="80" t="s">
        <v>1043</v>
      </c>
      <c r="L1" s="80" t="s">
        <v>1044</v>
      </c>
      <c r="M1" s="80" t="s">
        <v>1045</v>
      </c>
      <c r="N1" s="80" t="s">
        <v>1046</v>
      </c>
      <c r="O1" s="80" t="s">
        <v>1047</v>
      </c>
      <c r="P1" s="80" t="s">
        <v>1048</v>
      </c>
      <c r="Q1" s="80" t="s">
        <v>1049</v>
      </c>
      <c r="R1" s="80" t="s">
        <v>1050</v>
      </c>
      <c r="S1" s="80" t="s">
        <v>1051</v>
      </c>
      <c r="T1" s="80" t="s">
        <v>1052</v>
      </c>
      <c r="U1" s="80" t="s">
        <v>1053</v>
      </c>
      <c r="V1" s="80" t="s">
        <v>1054</v>
      </c>
      <c r="W1" s="80" t="s">
        <v>1055</v>
      </c>
      <c r="X1" s="80" t="s">
        <v>1056</v>
      </c>
      <c r="Y1" s="80" t="s">
        <v>1057</v>
      </c>
      <c r="Z1" s="80" t="s">
        <v>1058</v>
      </c>
      <c r="AA1" s="80" t="s">
        <v>1059</v>
      </c>
      <c r="AB1" s="80" t="s">
        <v>1060</v>
      </c>
      <c r="AC1" s="80" t="s">
        <v>1061</v>
      </c>
      <c r="AD1" s="80" t="s">
        <v>1062</v>
      </c>
      <c r="AE1" s="80" t="s">
        <v>1063</v>
      </c>
      <c r="AF1" s="80" t="s">
        <v>1064</v>
      </c>
      <c r="AG1" s="81" t="s">
        <v>1065</v>
      </c>
      <c r="AH1" s="769" t="s">
        <v>1066</v>
      </c>
      <c r="AI1" s="82" t="s">
        <v>1067</v>
      </c>
      <c r="AJ1" s="83" t="s">
        <v>1068</v>
      </c>
      <c r="AK1" s="83" t="s">
        <v>1069</v>
      </c>
      <c r="AL1" s="83" t="s">
        <v>1070</v>
      </c>
      <c r="AM1" s="83" t="s">
        <v>1071</v>
      </c>
      <c r="AN1" s="83" t="s">
        <v>1072</v>
      </c>
      <c r="AO1" s="83" t="s">
        <v>1073</v>
      </c>
      <c r="AP1" s="83" t="s">
        <v>1074</v>
      </c>
      <c r="AQ1" s="83" t="s">
        <v>1075</v>
      </c>
      <c r="AR1" s="83" t="s">
        <v>1076</v>
      </c>
      <c r="AS1" s="83" t="s">
        <v>1077</v>
      </c>
      <c r="AT1" s="83" t="s">
        <v>1078</v>
      </c>
      <c r="AU1" s="83" t="s">
        <v>1079</v>
      </c>
      <c r="AV1" s="83" t="s">
        <v>1080</v>
      </c>
      <c r="AW1" s="83" t="s">
        <v>1081</v>
      </c>
      <c r="AX1" s="83" t="s">
        <v>1082</v>
      </c>
      <c r="AY1" s="83" t="s">
        <v>1083</v>
      </c>
      <c r="AZ1" s="83" t="s">
        <v>1084</v>
      </c>
      <c r="BA1" s="83" t="s">
        <v>1085</v>
      </c>
      <c r="BB1" s="83" t="s">
        <v>1086</v>
      </c>
      <c r="BC1" s="83" t="s">
        <v>1087</v>
      </c>
      <c r="BD1" s="83" t="s">
        <v>1088</v>
      </c>
      <c r="BE1" s="83" t="s">
        <v>1089</v>
      </c>
      <c r="BF1" s="83" t="s">
        <v>1090</v>
      </c>
      <c r="BG1" s="83" t="s">
        <v>1091</v>
      </c>
      <c r="BH1" s="83" t="s">
        <v>1092</v>
      </c>
      <c r="BI1" s="83" t="s">
        <v>1093</v>
      </c>
      <c r="BJ1" s="83" t="s">
        <v>1094</v>
      </c>
      <c r="BK1" s="83" t="s">
        <v>1095</v>
      </c>
      <c r="BL1" s="83" t="s">
        <v>1096</v>
      </c>
      <c r="BM1" s="770" t="s">
        <v>1097</v>
      </c>
      <c r="BN1" s="84" t="s">
        <v>1098</v>
      </c>
      <c r="BO1" s="84" t="s">
        <v>1099</v>
      </c>
      <c r="BP1" s="84" t="s">
        <v>1100</v>
      </c>
      <c r="BQ1" s="84" t="s">
        <v>1101</v>
      </c>
      <c r="BR1" s="84" t="s">
        <v>1102</v>
      </c>
      <c r="BS1" s="84" t="s">
        <v>1103</v>
      </c>
      <c r="BT1" s="84" t="s">
        <v>1104</v>
      </c>
      <c r="BU1" s="84" t="s">
        <v>1105</v>
      </c>
      <c r="BV1" s="84" t="s">
        <v>1106</v>
      </c>
      <c r="BW1" s="84" t="s">
        <v>1107</v>
      </c>
      <c r="BX1" s="84" t="s">
        <v>1108</v>
      </c>
      <c r="BY1" s="84" t="s">
        <v>1109</v>
      </c>
      <c r="BZ1" s="84" t="s">
        <v>1110</v>
      </c>
      <c r="CA1" s="84" t="s">
        <v>1111</v>
      </c>
      <c r="CB1" s="84" t="s">
        <v>1112</v>
      </c>
      <c r="CC1" s="84" t="s">
        <v>1113</v>
      </c>
      <c r="CD1" s="84" t="s">
        <v>1114</v>
      </c>
      <c r="CE1" s="84" t="s">
        <v>1115</v>
      </c>
      <c r="CF1" s="84" t="s">
        <v>1116</v>
      </c>
      <c r="CG1" s="84" t="s">
        <v>1117</v>
      </c>
      <c r="CH1" s="84" t="s">
        <v>1118</v>
      </c>
      <c r="CI1" s="84" t="s">
        <v>1119</v>
      </c>
      <c r="CJ1" s="84" t="s">
        <v>1120</v>
      </c>
      <c r="CK1" s="84" t="s">
        <v>1121</v>
      </c>
      <c r="CL1" s="84" t="s">
        <v>1122</v>
      </c>
      <c r="CM1" s="84" t="s">
        <v>1123</v>
      </c>
      <c r="CN1" s="84" t="s">
        <v>1124</v>
      </c>
      <c r="CO1" s="84" t="s">
        <v>1125</v>
      </c>
      <c r="CP1" s="84" t="s">
        <v>1126</v>
      </c>
      <c r="CQ1" s="85" t="s">
        <v>1127</v>
      </c>
      <c r="CR1" s="771" t="s">
        <v>1128</v>
      </c>
      <c r="CS1" s="86" t="s">
        <v>1129</v>
      </c>
      <c r="CT1" s="87" t="s">
        <v>1130</v>
      </c>
      <c r="CU1" s="87" t="s">
        <v>1131</v>
      </c>
      <c r="CV1" s="87" t="s">
        <v>1132</v>
      </c>
      <c r="CW1" s="87" t="s">
        <v>1133</v>
      </c>
      <c r="CX1" s="87" t="s">
        <v>1134</v>
      </c>
      <c r="CY1" s="87" t="s">
        <v>1135</v>
      </c>
      <c r="CZ1" s="87" t="s">
        <v>1136</v>
      </c>
      <c r="DA1" s="87" t="s">
        <v>1137</v>
      </c>
      <c r="DB1" s="87" t="s">
        <v>1138</v>
      </c>
      <c r="DC1" s="87" t="s">
        <v>1139</v>
      </c>
      <c r="DD1" s="87" t="s">
        <v>1140</v>
      </c>
      <c r="DE1" s="87" t="s">
        <v>1141</v>
      </c>
      <c r="DF1" s="87" t="s">
        <v>1142</v>
      </c>
      <c r="DG1" s="87" t="s">
        <v>1143</v>
      </c>
      <c r="DH1" s="87" t="s">
        <v>1144</v>
      </c>
      <c r="DI1" s="87" t="s">
        <v>1145</v>
      </c>
      <c r="DJ1" s="87" t="s">
        <v>1146</v>
      </c>
      <c r="DK1" s="87" t="s">
        <v>1147</v>
      </c>
      <c r="DL1" s="87" t="s">
        <v>1148</v>
      </c>
      <c r="DM1" s="87" t="s">
        <v>1149</v>
      </c>
      <c r="DN1" s="87" t="s">
        <v>1150</v>
      </c>
      <c r="DO1" s="87" t="s">
        <v>1151</v>
      </c>
      <c r="DP1" s="87" t="s">
        <v>1152</v>
      </c>
      <c r="DQ1" s="87" t="s">
        <v>1153</v>
      </c>
      <c r="DR1" s="87" t="s">
        <v>1154</v>
      </c>
      <c r="DS1" s="87" t="s">
        <v>1155</v>
      </c>
      <c r="DT1" s="87" t="s">
        <v>1156</v>
      </c>
      <c r="DU1" s="87" t="s">
        <v>1157</v>
      </c>
      <c r="DV1" s="87" t="s">
        <v>1158</v>
      </c>
      <c r="DW1" s="773" t="s">
        <v>1159</v>
      </c>
      <c r="DX1" s="88" t="s">
        <v>1160</v>
      </c>
      <c r="DY1" s="88" t="s">
        <v>1161</v>
      </c>
      <c r="DZ1" s="88" t="s">
        <v>1162</v>
      </c>
      <c r="EA1" s="88" t="s">
        <v>1163</v>
      </c>
      <c r="EB1" s="88" t="s">
        <v>1164</v>
      </c>
      <c r="EC1" s="88" t="s">
        <v>1165</v>
      </c>
      <c r="ED1" s="88" t="s">
        <v>1166</v>
      </c>
      <c r="EE1" s="88" t="s">
        <v>1167</v>
      </c>
      <c r="EF1" s="88" t="s">
        <v>1168</v>
      </c>
      <c r="EG1" s="88" t="s">
        <v>1169</v>
      </c>
      <c r="EH1" s="88" t="s">
        <v>1170</v>
      </c>
      <c r="EI1" s="88" t="s">
        <v>1171</v>
      </c>
      <c r="EJ1" s="88" t="s">
        <v>1172</v>
      </c>
      <c r="EK1" s="88" t="s">
        <v>1173</v>
      </c>
      <c r="EL1" s="88" t="s">
        <v>1174</v>
      </c>
      <c r="EM1" s="88" t="s">
        <v>1175</v>
      </c>
      <c r="EN1" s="88" t="s">
        <v>1176</v>
      </c>
      <c r="EO1" s="88" t="s">
        <v>1177</v>
      </c>
      <c r="EP1" s="88" t="s">
        <v>1178</v>
      </c>
      <c r="EQ1" s="88" t="s">
        <v>1179</v>
      </c>
      <c r="ER1" s="88" t="s">
        <v>1180</v>
      </c>
      <c r="ES1" s="88" t="s">
        <v>1181</v>
      </c>
      <c r="ET1" s="88" t="s">
        <v>1182</v>
      </c>
      <c r="EU1" s="88" t="s">
        <v>1183</v>
      </c>
      <c r="EV1" s="88" t="s">
        <v>1184</v>
      </c>
      <c r="EW1" s="88" t="s">
        <v>1185</v>
      </c>
      <c r="EX1" s="88" t="s">
        <v>1186</v>
      </c>
      <c r="EY1" s="88" t="s">
        <v>1187</v>
      </c>
      <c r="EZ1" s="88" t="s">
        <v>1188</v>
      </c>
      <c r="FA1" s="88" t="s">
        <v>1189</v>
      </c>
      <c r="FB1" s="774" t="s">
        <v>1190</v>
      </c>
      <c r="FC1" s="89" t="s">
        <v>1191</v>
      </c>
      <c r="FD1" s="89" t="s">
        <v>1192</v>
      </c>
      <c r="FE1" s="89" t="s">
        <v>1193</v>
      </c>
      <c r="FF1" s="89" t="s">
        <v>1194</v>
      </c>
      <c r="FG1" s="89" t="s">
        <v>1195</v>
      </c>
      <c r="FH1" s="89" t="s">
        <v>1196</v>
      </c>
      <c r="FI1" s="89" t="s">
        <v>1197</v>
      </c>
      <c r="FJ1" s="89" t="s">
        <v>1198</v>
      </c>
      <c r="FK1" s="89" t="s">
        <v>1199</v>
      </c>
      <c r="FL1" s="89" t="s">
        <v>1200</v>
      </c>
      <c r="FM1" s="89" t="s">
        <v>1201</v>
      </c>
      <c r="FN1" s="89" t="s">
        <v>1202</v>
      </c>
      <c r="FO1" s="89" t="s">
        <v>1203</v>
      </c>
      <c r="FP1" s="89" t="s">
        <v>1204</v>
      </c>
      <c r="FQ1" s="89" t="s">
        <v>1205</v>
      </c>
      <c r="FR1" s="89" t="s">
        <v>1206</v>
      </c>
      <c r="FS1" s="89" t="s">
        <v>1207</v>
      </c>
      <c r="FT1" s="89" t="s">
        <v>1208</v>
      </c>
      <c r="FU1" s="89" t="s">
        <v>1209</v>
      </c>
      <c r="FV1" s="89" t="s">
        <v>1210</v>
      </c>
      <c r="FW1" s="89" t="s">
        <v>1211</v>
      </c>
      <c r="FX1" s="89" t="s">
        <v>1212</v>
      </c>
      <c r="FY1" s="89" t="s">
        <v>1213</v>
      </c>
      <c r="FZ1" s="89" t="s">
        <v>1214</v>
      </c>
      <c r="GA1" s="89" t="s">
        <v>1215</v>
      </c>
      <c r="GB1" s="89" t="s">
        <v>1216</v>
      </c>
      <c r="GC1" s="89" t="s">
        <v>1217</v>
      </c>
      <c r="GD1" s="89" t="s">
        <v>1218</v>
      </c>
      <c r="GE1" s="89" t="s">
        <v>1219</v>
      </c>
      <c r="GF1" s="89" t="s">
        <v>1220</v>
      </c>
      <c r="GG1" s="775" t="s">
        <v>1221</v>
      </c>
      <c r="GH1" s="84" t="s">
        <v>1222</v>
      </c>
      <c r="GI1" s="84" t="s">
        <v>1223</v>
      </c>
      <c r="GJ1" s="84" t="s">
        <v>1224</v>
      </c>
      <c r="GK1" s="84" t="s">
        <v>1225</v>
      </c>
      <c r="GL1" s="84" t="s">
        <v>1226</v>
      </c>
      <c r="GM1" s="84" t="s">
        <v>1227</v>
      </c>
      <c r="GN1" s="84" t="s">
        <v>1228</v>
      </c>
      <c r="GO1" s="84" t="s">
        <v>1229</v>
      </c>
      <c r="GP1" s="84" t="s">
        <v>1230</v>
      </c>
      <c r="GQ1" s="84" t="s">
        <v>1231</v>
      </c>
      <c r="GR1" s="84" t="s">
        <v>1232</v>
      </c>
      <c r="GS1" s="84" t="s">
        <v>1233</v>
      </c>
      <c r="GT1" s="84" t="s">
        <v>1234</v>
      </c>
      <c r="GU1" s="84" t="s">
        <v>1235</v>
      </c>
      <c r="GV1" s="84" t="s">
        <v>1236</v>
      </c>
      <c r="GW1" s="84" t="s">
        <v>1237</v>
      </c>
      <c r="GX1" s="84" t="s">
        <v>1238</v>
      </c>
      <c r="GY1" s="84" t="s">
        <v>1239</v>
      </c>
      <c r="GZ1" s="84" t="s">
        <v>1240</v>
      </c>
      <c r="HA1" s="84" t="s">
        <v>1241</v>
      </c>
      <c r="HB1" s="84" t="s">
        <v>1242</v>
      </c>
      <c r="HC1" s="84" t="s">
        <v>1243</v>
      </c>
      <c r="HD1" s="84" t="s">
        <v>1244</v>
      </c>
      <c r="HE1" s="84" t="s">
        <v>1245</v>
      </c>
      <c r="HF1" s="84" t="s">
        <v>1246</v>
      </c>
      <c r="HG1" s="84" t="s">
        <v>1247</v>
      </c>
      <c r="HH1" s="84" t="s">
        <v>1248</v>
      </c>
      <c r="HI1" s="84" t="s">
        <v>1249</v>
      </c>
      <c r="HJ1" s="84" t="s">
        <v>1250</v>
      </c>
      <c r="HK1" s="84" t="s">
        <v>1251</v>
      </c>
      <c r="HL1" s="776" t="s">
        <v>1252</v>
      </c>
      <c r="HM1" s="90" t="s">
        <v>1253</v>
      </c>
      <c r="HN1" s="90" t="s">
        <v>1254</v>
      </c>
      <c r="HO1" s="90" t="s">
        <v>1255</v>
      </c>
      <c r="HP1" s="90" t="s">
        <v>1256</v>
      </c>
      <c r="HQ1" s="90" t="s">
        <v>1257</v>
      </c>
      <c r="HR1" s="90" t="s">
        <v>1258</v>
      </c>
      <c r="HS1" s="90" t="s">
        <v>1259</v>
      </c>
      <c r="HT1" s="90" t="s">
        <v>1260</v>
      </c>
      <c r="HU1" s="90" t="s">
        <v>1261</v>
      </c>
      <c r="HV1" s="90" t="s">
        <v>1262</v>
      </c>
      <c r="HW1" s="90" t="s">
        <v>1263</v>
      </c>
      <c r="HX1" s="90" t="s">
        <v>1264</v>
      </c>
      <c r="HY1" s="90" t="s">
        <v>1265</v>
      </c>
      <c r="HZ1" s="90" t="s">
        <v>1266</v>
      </c>
      <c r="IA1" s="90" t="s">
        <v>1267</v>
      </c>
      <c r="IB1" s="90" t="s">
        <v>1268</v>
      </c>
      <c r="IC1" s="90" t="s">
        <v>1269</v>
      </c>
      <c r="ID1" s="90" t="s">
        <v>1270</v>
      </c>
      <c r="IE1" s="90" t="s">
        <v>1271</v>
      </c>
      <c r="IF1" s="90" t="s">
        <v>1272</v>
      </c>
      <c r="IG1" s="90" t="s">
        <v>1273</v>
      </c>
      <c r="IH1" s="90" t="s">
        <v>1274</v>
      </c>
      <c r="II1" s="90" t="s">
        <v>1275</v>
      </c>
      <c r="IJ1" s="90" t="s">
        <v>1276</v>
      </c>
      <c r="IK1" s="90" t="s">
        <v>1277</v>
      </c>
      <c r="IL1" s="90" t="s">
        <v>1278</v>
      </c>
      <c r="IM1" s="90" t="s">
        <v>1279</v>
      </c>
      <c r="IN1" s="90" t="s">
        <v>1280</v>
      </c>
      <c r="IO1" s="90" t="s">
        <v>1281</v>
      </c>
      <c r="IP1" s="90" t="s">
        <v>1282</v>
      </c>
      <c r="IQ1" s="777" t="s">
        <v>1283</v>
      </c>
      <c r="IR1" s="87" t="s">
        <v>1284</v>
      </c>
      <c r="IS1" s="87" t="s">
        <v>1285</v>
      </c>
      <c r="IT1" s="87" t="s">
        <v>1286</v>
      </c>
      <c r="IU1" s="87" t="s">
        <v>1287</v>
      </c>
      <c r="IV1" s="87" t="s">
        <v>1288</v>
      </c>
      <c r="IW1" s="87" t="s">
        <v>1289</v>
      </c>
      <c r="IX1" s="87" t="s">
        <v>1290</v>
      </c>
      <c r="IY1" s="87" t="s">
        <v>1291</v>
      </c>
      <c r="IZ1" s="87" t="s">
        <v>1292</v>
      </c>
      <c r="JA1" s="87" t="s">
        <v>1293</v>
      </c>
      <c r="JB1" s="87" t="s">
        <v>1294</v>
      </c>
      <c r="JC1" s="87" t="s">
        <v>1295</v>
      </c>
      <c r="JD1" s="87" t="s">
        <v>1296</v>
      </c>
      <c r="JE1" s="87" t="s">
        <v>1297</v>
      </c>
      <c r="JF1" s="87" t="s">
        <v>1298</v>
      </c>
      <c r="JG1" s="87" t="s">
        <v>1299</v>
      </c>
      <c r="JH1" s="87" t="s">
        <v>1300</v>
      </c>
      <c r="JI1" s="87" t="s">
        <v>1301</v>
      </c>
      <c r="JJ1" s="87" t="s">
        <v>1302</v>
      </c>
      <c r="JK1" s="87" t="s">
        <v>1303</v>
      </c>
      <c r="JL1" s="87" t="s">
        <v>1304</v>
      </c>
      <c r="JM1" s="87" t="s">
        <v>1305</v>
      </c>
      <c r="JN1" s="87" t="s">
        <v>1306</v>
      </c>
      <c r="JO1" s="87" t="s">
        <v>1307</v>
      </c>
      <c r="JP1" s="87" t="s">
        <v>1308</v>
      </c>
      <c r="JQ1" s="87" t="s">
        <v>1309</v>
      </c>
      <c r="JR1" s="87" t="s">
        <v>1310</v>
      </c>
      <c r="JS1" s="87" t="s">
        <v>1311</v>
      </c>
      <c r="JT1" s="87" t="s">
        <v>1312</v>
      </c>
      <c r="JU1" s="87" t="s">
        <v>1313</v>
      </c>
      <c r="JV1" s="778" t="s">
        <v>1314</v>
      </c>
      <c r="JW1" s="88" t="s">
        <v>1315</v>
      </c>
      <c r="JX1" s="88" t="s">
        <v>1316</v>
      </c>
      <c r="JY1" s="88" t="s">
        <v>1317</v>
      </c>
      <c r="JZ1" s="88" t="s">
        <v>1318</v>
      </c>
      <c r="KA1" s="88" t="s">
        <v>1319</v>
      </c>
      <c r="KB1" s="88" t="s">
        <v>1320</v>
      </c>
      <c r="KC1" s="88" t="s">
        <v>1321</v>
      </c>
      <c r="KD1" s="88" t="s">
        <v>1322</v>
      </c>
      <c r="KE1" s="88" t="s">
        <v>1323</v>
      </c>
      <c r="KF1" s="88" t="s">
        <v>1324</v>
      </c>
      <c r="KG1" s="88" t="s">
        <v>1325</v>
      </c>
      <c r="KH1" s="88" t="s">
        <v>1326</v>
      </c>
      <c r="KI1" s="88" t="s">
        <v>1327</v>
      </c>
      <c r="KJ1" s="88" t="s">
        <v>1328</v>
      </c>
      <c r="KK1" s="88" t="s">
        <v>1329</v>
      </c>
      <c r="KL1" s="88" t="s">
        <v>1330</v>
      </c>
      <c r="KM1" s="88" t="s">
        <v>1331</v>
      </c>
      <c r="KN1" s="88" t="s">
        <v>1332</v>
      </c>
      <c r="KO1" s="88" t="s">
        <v>1333</v>
      </c>
      <c r="KP1" s="88" t="s">
        <v>1334</v>
      </c>
      <c r="KQ1" s="88" t="s">
        <v>1335</v>
      </c>
      <c r="KR1" s="88" t="s">
        <v>1336</v>
      </c>
      <c r="KS1" s="88" t="s">
        <v>1337</v>
      </c>
      <c r="KT1" s="88" t="s">
        <v>1338</v>
      </c>
      <c r="KU1" s="88" t="s">
        <v>1339</v>
      </c>
      <c r="KV1" s="88" t="s">
        <v>1340</v>
      </c>
      <c r="KW1" s="88" t="s">
        <v>1341</v>
      </c>
      <c r="KX1" s="88" t="s">
        <v>1342</v>
      </c>
      <c r="KY1" s="88" t="s">
        <v>1343</v>
      </c>
      <c r="KZ1" s="88" t="s">
        <v>1344</v>
      </c>
      <c r="LA1" s="774" t="s">
        <v>1345</v>
      </c>
      <c r="LB1" s="89" t="s">
        <v>1346</v>
      </c>
      <c r="LC1" s="89" t="s">
        <v>1347</v>
      </c>
      <c r="LD1" s="89" t="s">
        <v>1348</v>
      </c>
      <c r="LE1" s="89" t="s">
        <v>1349</v>
      </c>
      <c r="LF1" s="89" t="s">
        <v>1350</v>
      </c>
      <c r="LG1" s="89" t="s">
        <v>1351</v>
      </c>
      <c r="LH1" s="89" t="s">
        <v>1352</v>
      </c>
      <c r="LI1" s="89" t="s">
        <v>1353</v>
      </c>
      <c r="LJ1" s="89" t="s">
        <v>1354</v>
      </c>
      <c r="LK1" s="89" t="s">
        <v>1355</v>
      </c>
      <c r="LL1" s="89" t="s">
        <v>1356</v>
      </c>
      <c r="LM1" s="89" t="s">
        <v>1357</v>
      </c>
      <c r="LN1" s="89" t="s">
        <v>1358</v>
      </c>
      <c r="LO1" s="89" t="s">
        <v>1359</v>
      </c>
      <c r="LP1" s="89" t="s">
        <v>1360</v>
      </c>
      <c r="LQ1" s="89" t="s">
        <v>1361</v>
      </c>
      <c r="LR1" s="89" t="s">
        <v>1362</v>
      </c>
      <c r="LS1" s="89" t="s">
        <v>1363</v>
      </c>
      <c r="LT1" s="89" t="s">
        <v>1364</v>
      </c>
      <c r="LU1" s="89" t="s">
        <v>1365</v>
      </c>
      <c r="LV1" s="89" t="s">
        <v>1366</v>
      </c>
      <c r="LW1" s="89" t="s">
        <v>1367</v>
      </c>
      <c r="LX1" s="89" t="s">
        <v>1368</v>
      </c>
      <c r="LY1" s="89" t="s">
        <v>1369</v>
      </c>
      <c r="LZ1" s="89" t="s">
        <v>1370</v>
      </c>
      <c r="MA1" s="89" t="s">
        <v>1371</v>
      </c>
      <c r="MB1" s="89" t="s">
        <v>1372</v>
      </c>
      <c r="MC1" s="89" t="s">
        <v>1373</v>
      </c>
      <c r="MD1" s="89" t="s">
        <v>1374</v>
      </c>
      <c r="ME1" s="91" t="s">
        <v>1375</v>
      </c>
      <c r="MF1" s="779" t="s">
        <v>1376</v>
      </c>
      <c r="MG1" s="92" t="s">
        <v>1377</v>
      </c>
      <c r="MH1" s="92" t="s">
        <v>1378</v>
      </c>
      <c r="MI1" s="92" t="s">
        <v>1379</v>
      </c>
      <c r="MJ1" s="92" t="s">
        <v>1380</v>
      </c>
      <c r="MK1" s="92" t="s">
        <v>1381</v>
      </c>
      <c r="ML1" s="92" t="s">
        <v>1382</v>
      </c>
      <c r="MM1" s="92" t="s">
        <v>1383</v>
      </c>
      <c r="MN1" s="92" t="s">
        <v>1384</v>
      </c>
      <c r="MO1" s="92" t="s">
        <v>1385</v>
      </c>
      <c r="MP1" s="92" t="s">
        <v>1386</v>
      </c>
      <c r="MQ1" s="92" t="s">
        <v>1387</v>
      </c>
      <c r="MR1" s="92" t="s">
        <v>1388</v>
      </c>
      <c r="MS1" s="92" t="s">
        <v>1389</v>
      </c>
      <c r="MT1" s="92" t="s">
        <v>1390</v>
      </c>
      <c r="MU1" s="767" t="s">
        <v>1391</v>
      </c>
      <c r="MV1" s="93" t="s">
        <v>1392</v>
      </c>
      <c r="MW1" s="93" t="s">
        <v>1393</v>
      </c>
      <c r="MX1" s="93" t="s">
        <v>1394</v>
      </c>
      <c r="MY1" s="93" t="s">
        <v>1395</v>
      </c>
      <c r="MZ1" s="93" t="s">
        <v>1396</v>
      </c>
      <c r="NA1" s="93" t="s">
        <v>1397</v>
      </c>
      <c r="NB1" s="93" t="s">
        <v>1398</v>
      </c>
      <c r="NC1" s="93" t="s">
        <v>1399</v>
      </c>
      <c r="ND1" s="93" t="s">
        <v>1400</v>
      </c>
      <c r="NE1" s="93" t="s">
        <v>1401</v>
      </c>
      <c r="NF1" s="93" t="s">
        <v>1402</v>
      </c>
      <c r="NG1" s="93" t="s">
        <v>1403</v>
      </c>
      <c r="NH1" s="93" t="s">
        <v>1404</v>
      </c>
      <c r="NI1" s="93" t="s">
        <v>1405</v>
      </c>
      <c r="NJ1" s="751" t="s">
        <v>1406</v>
      </c>
      <c r="NK1" s="94" t="s">
        <v>1407</v>
      </c>
      <c r="NL1" s="94" t="s">
        <v>1408</v>
      </c>
      <c r="NM1" s="94" t="s">
        <v>1409</v>
      </c>
      <c r="NN1" s="94" t="s">
        <v>1410</v>
      </c>
      <c r="NO1" s="94" t="s">
        <v>1411</v>
      </c>
      <c r="NP1" s="94" t="s">
        <v>1412</v>
      </c>
      <c r="NQ1" s="94" t="s">
        <v>1413</v>
      </c>
      <c r="NR1" s="94" t="s">
        <v>1414</v>
      </c>
      <c r="NS1" s="94" t="s">
        <v>1415</v>
      </c>
      <c r="NT1" s="94" t="s">
        <v>1416</v>
      </c>
      <c r="NU1" s="94" t="s">
        <v>1417</v>
      </c>
      <c r="NV1" s="94" t="s">
        <v>1418</v>
      </c>
      <c r="NW1" s="94" t="s">
        <v>1419</v>
      </c>
      <c r="NX1" s="94" t="s">
        <v>1420</v>
      </c>
      <c r="NY1" s="753" t="s">
        <v>1421</v>
      </c>
      <c r="NZ1" s="95" t="s">
        <v>1422</v>
      </c>
      <c r="OA1" s="95" t="s">
        <v>1423</v>
      </c>
      <c r="OB1" s="95" t="s">
        <v>1424</v>
      </c>
      <c r="OC1" s="95" t="s">
        <v>1425</v>
      </c>
      <c r="OD1" s="95" t="s">
        <v>1426</v>
      </c>
      <c r="OE1" s="95" t="s">
        <v>1427</v>
      </c>
      <c r="OF1" s="95" t="s">
        <v>1428</v>
      </c>
      <c r="OG1" s="95" t="s">
        <v>1429</v>
      </c>
      <c r="OH1" s="95" t="s">
        <v>1430</v>
      </c>
      <c r="OI1" s="95" t="s">
        <v>1431</v>
      </c>
      <c r="OJ1" s="95" t="s">
        <v>1432</v>
      </c>
      <c r="OK1" s="95" t="s">
        <v>1433</v>
      </c>
      <c r="OL1" s="95" t="s">
        <v>1434</v>
      </c>
      <c r="OM1" s="95" t="s">
        <v>1435</v>
      </c>
      <c r="ON1" s="755" t="s">
        <v>1436</v>
      </c>
      <c r="OO1" s="96" t="s">
        <v>1437</v>
      </c>
      <c r="OP1" s="96" t="s">
        <v>1438</v>
      </c>
      <c r="OQ1" s="96" t="s">
        <v>1439</v>
      </c>
      <c r="OR1" s="96" t="s">
        <v>1440</v>
      </c>
      <c r="OS1" s="96" t="s">
        <v>1441</v>
      </c>
      <c r="OT1" s="96" t="s">
        <v>1442</v>
      </c>
      <c r="OU1" s="96" t="s">
        <v>1443</v>
      </c>
      <c r="OV1" s="96" t="s">
        <v>1444</v>
      </c>
      <c r="OW1" s="96" t="s">
        <v>1445</v>
      </c>
      <c r="OX1" s="96" t="s">
        <v>1446</v>
      </c>
      <c r="OY1" s="96" t="s">
        <v>1447</v>
      </c>
      <c r="OZ1" s="96" t="s">
        <v>1448</v>
      </c>
      <c r="PA1" s="96" t="s">
        <v>1449</v>
      </c>
      <c r="PB1" s="96" t="s">
        <v>1450</v>
      </c>
      <c r="PC1" s="757" t="s">
        <v>1451</v>
      </c>
      <c r="PD1" s="97" t="s">
        <v>1452</v>
      </c>
      <c r="PE1" s="97" t="s">
        <v>1453</v>
      </c>
      <c r="PF1" s="97" t="s">
        <v>1454</v>
      </c>
      <c r="PG1" s="97" t="s">
        <v>1455</v>
      </c>
      <c r="PH1" s="97" t="s">
        <v>1456</v>
      </c>
      <c r="PI1" s="97" t="s">
        <v>1457</v>
      </c>
      <c r="PJ1" s="97" t="s">
        <v>1458</v>
      </c>
      <c r="PK1" s="97" t="s">
        <v>1459</v>
      </c>
      <c r="PL1" s="97" t="s">
        <v>1460</v>
      </c>
      <c r="PM1" s="97" t="s">
        <v>1461</v>
      </c>
      <c r="PN1" s="97" t="s">
        <v>1462</v>
      </c>
      <c r="PO1" s="97" t="s">
        <v>1463</v>
      </c>
      <c r="PP1" s="97" t="s">
        <v>1464</v>
      </c>
      <c r="PQ1" s="97" t="s">
        <v>1465</v>
      </c>
      <c r="PR1" s="759" t="s">
        <v>1466</v>
      </c>
      <c r="PS1" s="98" t="s">
        <v>1467</v>
      </c>
      <c r="PT1" s="98" t="s">
        <v>1468</v>
      </c>
      <c r="PU1" s="98" t="s">
        <v>1469</v>
      </c>
      <c r="PV1" s="98" t="s">
        <v>1470</v>
      </c>
      <c r="PW1" s="98" t="s">
        <v>1471</v>
      </c>
      <c r="PX1" s="98" t="s">
        <v>1472</v>
      </c>
      <c r="PY1" s="98" t="s">
        <v>1473</v>
      </c>
      <c r="PZ1" s="98" t="s">
        <v>1474</v>
      </c>
      <c r="QA1" s="98" t="s">
        <v>1475</v>
      </c>
      <c r="QB1" s="98" t="s">
        <v>1476</v>
      </c>
      <c r="QC1" s="98" t="s">
        <v>1477</v>
      </c>
      <c r="QD1" s="98" t="s">
        <v>1478</v>
      </c>
      <c r="QE1" s="98" t="s">
        <v>1479</v>
      </c>
      <c r="QF1" s="98" t="s">
        <v>1480</v>
      </c>
      <c r="QG1" s="761" t="s">
        <v>1481</v>
      </c>
      <c r="QH1" s="99" t="s">
        <v>1482</v>
      </c>
      <c r="QI1" s="99" t="s">
        <v>1483</v>
      </c>
      <c r="QJ1" s="99" t="s">
        <v>1484</v>
      </c>
      <c r="QK1" s="99" t="s">
        <v>1485</v>
      </c>
      <c r="QL1" s="99" t="s">
        <v>1486</v>
      </c>
      <c r="QM1" s="99" t="s">
        <v>1487</v>
      </c>
      <c r="QN1" s="99" t="s">
        <v>1488</v>
      </c>
      <c r="QO1" s="99" t="s">
        <v>1489</v>
      </c>
      <c r="QP1" s="99" t="s">
        <v>1490</v>
      </c>
      <c r="QQ1" s="99" t="s">
        <v>1491</v>
      </c>
      <c r="QR1" s="99" t="s">
        <v>1492</v>
      </c>
      <c r="QS1" s="99" t="s">
        <v>1493</v>
      </c>
      <c r="QT1" s="99" t="s">
        <v>1494</v>
      </c>
      <c r="QU1" s="99" t="s">
        <v>1495</v>
      </c>
      <c r="QV1" s="763" t="s">
        <v>1496</v>
      </c>
      <c r="QW1" s="100" t="s">
        <v>1497</v>
      </c>
      <c r="QX1" s="100" t="s">
        <v>1498</v>
      </c>
      <c r="QY1" s="100" t="s">
        <v>1499</v>
      </c>
      <c r="QZ1" s="100" t="s">
        <v>1500</v>
      </c>
      <c r="RA1" s="100" t="s">
        <v>1501</v>
      </c>
      <c r="RB1" s="100" t="s">
        <v>1502</v>
      </c>
      <c r="RC1" s="100" t="s">
        <v>1503</v>
      </c>
      <c r="RD1" s="100" t="s">
        <v>1504</v>
      </c>
      <c r="RE1" s="100" t="s">
        <v>1505</v>
      </c>
      <c r="RF1" s="100" t="s">
        <v>1506</v>
      </c>
      <c r="RG1" s="100" t="s">
        <v>1507</v>
      </c>
      <c r="RH1" s="100" t="s">
        <v>1508</v>
      </c>
      <c r="RI1" s="100" t="s">
        <v>1509</v>
      </c>
      <c r="RJ1" s="100" t="s">
        <v>1510</v>
      </c>
      <c r="RK1" s="765" t="s">
        <v>1511</v>
      </c>
      <c r="RL1" s="95" t="s">
        <v>1512</v>
      </c>
      <c r="RM1" s="95" t="s">
        <v>1513</v>
      </c>
      <c r="RN1" s="95" t="s">
        <v>1514</v>
      </c>
      <c r="RO1" s="95" t="s">
        <v>1515</v>
      </c>
      <c r="RP1" s="95" t="s">
        <v>1516</v>
      </c>
      <c r="RQ1" s="95" t="s">
        <v>1517</v>
      </c>
      <c r="RR1" s="95" t="s">
        <v>1518</v>
      </c>
      <c r="RS1" s="95" t="s">
        <v>1519</v>
      </c>
      <c r="RT1" s="95" t="s">
        <v>1520</v>
      </c>
      <c r="RU1" s="95" t="s">
        <v>1521</v>
      </c>
      <c r="RV1" s="95" t="s">
        <v>1522</v>
      </c>
      <c r="RW1" s="95" t="s">
        <v>1523</v>
      </c>
      <c r="RX1" s="95" t="s">
        <v>1524</v>
      </c>
      <c r="RY1" s="95" t="s">
        <v>1525</v>
      </c>
      <c r="RZ1" s="756" t="s">
        <v>1526</v>
      </c>
      <c r="SA1" s="101" t="s">
        <v>1527</v>
      </c>
      <c r="SB1" s="101" t="s">
        <v>1528</v>
      </c>
      <c r="SC1" s="101" t="s">
        <v>1529</v>
      </c>
      <c r="SD1" s="101" t="s">
        <v>1530</v>
      </c>
      <c r="SE1" s="101" t="s">
        <v>1531</v>
      </c>
      <c r="SF1" s="101" t="s">
        <v>1532</v>
      </c>
      <c r="SG1" s="720" t="s">
        <v>1533</v>
      </c>
      <c r="SH1" s="101" t="s">
        <v>1534</v>
      </c>
      <c r="SI1" s="101" t="s">
        <v>1535</v>
      </c>
      <c r="SJ1" s="101" t="s">
        <v>1536</v>
      </c>
      <c r="SK1" s="101" t="s">
        <v>1537</v>
      </c>
      <c r="SL1" s="101" t="s">
        <v>1538</v>
      </c>
      <c r="SM1" s="101" t="s">
        <v>1539</v>
      </c>
      <c r="SN1" s="720" t="s">
        <v>1540</v>
      </c>
      <c r="SO1" s="101" t="s">
        <v>1541</v>
      </c>
      <c r="SP1" s="101" t="s">
        <v>1542</v>
      </c>
      <c r="SQ1" s="101" t="s">
        <v>1543</v>
      </c>
      <c r="SR1" s="101" t="s">
        <v>1544</v>
      </c>
      <c r="SS1" s="101" t="s">
        <v>1545</v>
      </c>
      <c r="ST1" s="101" t="s">
        <v>1546</v>
      </c>
      <c r="SU1" s="720" t="s">
        <v>1547</v>
      </c>
      <c r="SV1" s="101" t="s">
        <v>1548</v>
      </c>
      <c r="SW1" s="101" t="s">
        <v>1549</v>
      </c>
      <c r="SX1" s="101" t="s">
        <v>1550</v>
      </c>
      <c r="SY1" s="101" t="s">
        <v>1551</v>
      </c>
      <c r="SZ1" s="101" t="s">
        <v>1552</v>
      </c>
      <c r="TA1" s="101" t="s">
        <v>1553</v>
      </c>
      <c r="TB1" s="720" t="s">
        <v>1554</v>
      </c>
      <c r="TC1" s="101" t="s">
        <v>1555</v>
      </c>
      <c r="TD1" s="101" t="s">
        <v>1556</v>
      </c>
      <c r="TE1" s="101" t="s">
        <v>1557</v>
      </c>
      <c r="TF1" s="101" t="s">
        <v>1558</v>
      </c>
      <c r="TG1" s="101" t="s">
        <v>1559</v>
      </c>
      <c r="TH1" s="101" t="s">
        <v>1560</v>
      </c>
      <c r="TI1" s="720" t="s">
        <v>1561</v>
      </c>
      <c r="TJ1" s="101" t="s">
        <v>1562</v>
      </c>
      <c r="TK1" s="101" t="s">
        <v>1563</v>
      </c>
      <c r="TL1" s="101" t="s">
        <v>1564</v>
      </c>
      <c r="TM1" s="101" t="s">
        <v>1565</v>
      </c>
      <c r="TN1" s="101" t="s">
        <v>1566</v>
      </c>
      <c r="TO1" s="101" t="s">
        <v>1567</v>
      </c>
      <c r="TP1" s="720" t="s">
        <v>1568</v>
      </c>
      <c r="TQ1" s="101" t="s">
        <v>1569</v>
      </c>
      <c r="TR1" s="101" t="s">
        <v>1570</v>
      </c>
      <c r="TS1" s="101" t="s">
        <v>1571</v>
      </c>
      <c r="TT1" s="101" t="s">
        <v>1572</v>
      </c>
      <c r="TU1" s="101" t="s">
        <v>1573</v>
      </c>
      <c r="TV1" s="101" t="s">
        <v>1574</v>
      </c>
      <c r="TW1" s="720" t="s">
        <v>1575</v>
      </c>
      <c r="TX1" s="101" t="s">
        <v>1576</v>
      </c>
      <c r="TY1" s="101" t="s">
        <v>1577</v>
      </c>
      <c r="TZ1" s="101" t="s">
        <v>1578</v>
      </c>
      <c r="UA1" s="101" t="s">
        <v>1579</v>
      </c>
      <c r="UB1" s="101" t="s">
        <v>1580</v>
      </c>
      <c r="UC1" s="101" t="s">
        <v>1581</v>
      </c>
      <c r="UD1" s="720" t="s">
        <v>1582</v>
      </c>
      <c r="UE1" s="101" t="s">
        <v>1583</v>
      </c>
      <c r="UF1" s="101" t="s">
        <v>1584</v>
      </c>
      <c r="UG1" s="101" t="s">
        <v>1585</v>
      </c>
      <c r="UH1" s="101" t="s">
        <v>1586</v>
      </c>
      <c r="UI1" s="101" t="s">
        <v>1587</v>
      </c>
      <c r="UJ1" s="101" t="s">
        <v>1588</v>
      </c>
      <c r="UK1" s="720" t="s">
        <v>1589</v>
      </c>
      <c r="UL1" s="101" t="s">
        <v>1590</v>
      </c>
      <c r="UM1" s="101" t="s">
        <v>1591</v>
      </c>
      <c r="UN1" s="101" t="s">
        <v>1592</v>
      </c>
      <c r="UO1" s="101" t="s">
        <v>1593</v>
      </c>
      <c r="UP1" s="101" t="s">
        <v>1594</v>
      </c>
      <c r="UQ1" s="101" t="s">
        <v>1595</v>
      </c>
      <c r="UR1" s="720" t="s">
        <v>1596</v>
      </c>
      <c r="US1" s="102" t="s">
        <v>1597</v>
      </c>
      <c r="UT1" s="102" t="s">
        <v>1598</v>
      </c>
      <c r="UU1" s="102" t="s">
        <v>1599</v>
      </c>
      <c r="UV1" s="102" t="s">
        <v>1600</v>
      </c>
      <c r="UW1" s="102" t="s">
        <v>1601</v>
      </c>
      <c r="UX1" s="102" t="s">
        <v>1602</v>
      </c>
      <c r="UY1" s="102" t="s">
        <v>1603</v>
      </c>
      <c r="UZ1" s="102" t="s">
        <v>1604</v>
      </c>
      <c r="VA1" s="102" t="s">
        <v>1605</v>
      </c>
      <c r="VB1" s="102" t="s">
        <v>1606</v>
      </c>
      <c r="VC1" s="102" t="s">
        <v>1607</v>
      </c>
      <c r="VD1" s="102" t="s">
        <v>1608</v>
      </c>
      <c r="VE1" s="102" t="s">
        <v>1609</v>
      </c>
      <c r="VF1" s="102" t="s">
        <v>1610</v>
      </c>
      <c r="VG1" s="102" t="s">
        <v>1611</v>
      </c>
      <c r="VH1" s="717" t="s">
        <v>1612</v>
      </c>
      <c r="VI1" s="102" t="s">
        <v>1613</v>
      </c>
      <c r="VJ1" s="102" t="s">
        <v>1614</v>
      </c>
      <c r="VK1" s="102" t="s">
        <v>1615</v>
      </c>
      <c r="VL1" s="102" t="s">
        <v>1616</v>
      </c>
      <c r="VM1" s="102" t="s">
        <v>1617</v>
      </c>
      <c r="VN1" s="102" t="s">
        <v>1618</v>
      </c>
      <c r="VO1" s="102" t="s">
        <v>1619</v>
      </c>
      <c r="VP1" s="102" t="s">
        <v>1620</v>
      </c>
      <c r="VQ1" s="102" t="s">
        <v>1621</v>
      </c>
      <c r="VR1" s="102" t="s">
        <v>1622</v>
      </c>
      <c r="VS1" s="102" t="s">
        <v>1623</v>
      </c>
      <c r="VT1" s="102" t="s">
        <v>1624</v>
      </c>
      <c r="VU1" s="102" t="s">
        <v>1625</v>
      </c>
      <c r="VV1" s="102" t="s">
        <v>1626</v>
      </c>
      <c r="VW1" s="102" t="s">
        <v>1627</v>
      </c>
      <c r="VX1" s="717" t="s">
        <v>1628</v>
      </c>
      <c r="VY1" s="102" t="s">
        <v>1629</v>
      </c>
      <c r="VZ1" s="102" t="s">
        <v>1630</v>
      </c>
      <c r="WA1" s="102" t="s">
        <v>1631</v>
      </c>
      <c r="WB1" s="102" t="s">
        <v>1632</v>
      </c>
      <c r="WC1" s="102" t="s">
        <v>1633</v>
      </c>
      <c r="WD1" s="102" t="s">
        <v>1634</v>
      </c>
      <c r="WE1" s="102" t="s">
        <v>1635</v>
      </c>
      <c r="WF1" s="102" t="s">
        <v>1636</v>
      </c>
      <c r="WG1" s="102" t="s">
        <v>1637</v>
      </c>
      <c r="WH1" s="102" t="s">
        <v>1638</v>
      </c>
      <c r="WI1" s="102" t="s">
        <v>1639</v>
      </c>
      <c r="WJ1" s="102" t="s">
        <v>1640</v>
      </c>
      <c r="WK1" s="102" t="s">
        <v>1641</v>
      </c>
      <c r="WL1" s="102" t="s">
        <v>1642</v>
      </c>
      <c r="WM1" s="102" t="s">
        <v>1643</v>
      </c>
      <c r="WN1" s="717" t="s">
        <v>1644</v>
      </c>
      <c r="WO1" s="102" t="s">
        <v>1645</v>
      </c>
      <c r="WP1" s="102" t="s">
        <v>1646</v>
      </c>
      <c r="WQ1" s="102" t="s">
        <v>1647</v>
      </c>
      <c r="WR1" s="102" t="s">
        <v>1648</v>
      </c>
      <c r="WS1" s="102" t="s">
        <v>1649</v>
      </c>
      <c r="WT1" s="102" t="s">
        <v>1650</v>
      </c>
      <c r="WU1" s="102" t="s">
        <v>1651</v>
      </c>
      <c r="WV1" s="102" t="s">
        <v>1652</v>
      </c>
      <c r="WW1" s="102" t="s">
        <v>1653</v>
      </c>
      <c r="WX1" s="102" t="s">
        <v>1654</v>
      </c>
      <c r="WY1" s="102" t="s">
        <v>1655</v>
      </c>
      <c r="WZ1" s="102" t="s">
        <v>1656</v>
      </c>
      <c r="XA1" s="102" t="s">
        <v>1657</v>
      </c>
      <c r="XB1" s="102" t="s">
        <v>1658</v>
      </c>
      <c r="XC1" s="102" t="s">
        <v>1659</v>
      </c>
      <c r="XD1" s="717" t="s">
        <v>1660</v>
      </c>
      <c r="XE1" s="102" t="s">
        <v>1661</v>
      </c>
      <c r="XF1" s="102" t="s">
        <v>1662</v>
      </c>
      <c r="XG1" s="102" t="s">
        <v>1663</v>
      </c>
      <c r="XH1" s="102" t="s">
        <v>1664</v>
      </c>
      <c r="XI1" s="102" t="s">
        <v>1665</v>
      </c>
      <c r="XJ1" s="102" t="s">
        <v>1666</v>
      </c>
      <c r="XK1" s="102" t="s">
        <v>1667</v>
      </c>
      <c r="XL1" s="102" t="s">
        <v>1668</v>
      </c>
      <c r="XM1" s="102" t="s">
        <v>1669</v>
      </c>
      <c r="XN1" s="102" t="s">
        <v>1670</v>
      </c>
      <c r="XO1" s="102" t="s">
        <v>1671</v>
      </c>
      <c r="XP1" s="102" t="s">
        <v>1672</v>
      </c>
      <c r="XQ1" s="102" t="s">
        <v>1673</v>
      </c>
      <c r="XR1" s="102" t="s">
        <v>1674</v>
      </c>
      <c r="XS1" s="102" t="s">
        <v>1675</v>
      </c>
      <c r="XT1" s="717" t="s">
        <v>1676</v>
      </c>
      <c r="XU1" s="102" t="s">
        <v>1677</v>
      </c>
      <c r="XV1" s="102" t="s">
        <v>1678</v>
      </c>
      <c r="XW1" s="102" t="s">
        <v>1679</v>
      </c>
      <c r="XX1" s="102" t="s">
        <v>1680</v>
      </c>
      <c r="XY1" s="102" t="s">
        <v>1681</v>
      </c>
      <c r="XZ1" s="102" t="s">
        <v>1682</v>
      </c>
      <c r="YA1" s="102" t="s">
        <v>1683</v>
      </c>
      <c r="YB1" s="102" t="s">
        <v>1684</v>
      </c>
      <c r="YC1" s="102" t="s">
        <v>1685</v>
      </c>
      <c r="YD1" s="102" t="s">
        <v>1686</v>
      </c>
      <c r="YE1" s="102" t="s">
        <v>1687</v>
      </c>
      <c r="YF1" s="102" t="s">
        <v>1688</v>
      </c>
      <c r="YG1" s="102" t="s">
        <v>1689</v>
      </c>
      <c r="YH1" s="102" t="s">
        <v>1690</v>
      </c>
      <c r="YI1" s="102" t="s">
        <v>1691</v>
      </c>
      <c r="YJ1" s="717" t="s">
        <v>1692</v>
      </c>
      <c r="YK1" s="102" t="s">
        <v>1693</v>
      </c>
      <c r="YL1" s="102" t="s">
        <v>1694</v>
      </c>
      <c r="YM1" s="102" t="s">
        <v>1695</v>
      </c>
      <c r="YN1" s="102" t="s">
        <v>1696</v>
      </c>
      <c r="YO1" s="102" t="s">
        <v>1697</v>
      </c>
      <c r="YP1" s="102" t="s">
        <v>1698</v>
      </c>
      <c r="YQ1" s="102" t="s">
        <v>1699</v>
      </c>
      <c r="YR1" s="102" t="s">
        <v>1700</v>
      </c>
      <c r="YS1" s="102" t="s">
        <v>1701</v>
      </c>
      <c r="YT1" s="102" t="s">
        <v>1702</v>
      </c>
      <c r="YU1" s="102" t="s">
        <v>1703</v>
      </c>
      <c r="YV1" s="102" t="s">
        <v>1704</v>
      </c>
      <c r="YW1" s="102" t="s">
        <v>1705</v>
      </c>
      <c r="YX1" s="102" t="s">
        <v>1706</v>
      </c>
      <c r="YY1" s="102" t="s">
        <v>1707</v>
      </c>
      <c r="YZ1" s="717" t="s">
        <v>1708</v>
      </c>
      <c r="ZA1" s="102" t="s">
        <v>1709</v>
      </c>
      <c r="ZB1" s="102" t="s">
        <v>1710</v>
      </c>
      <c r="ZC1" s="102" t="s">
        <v>1711</v>
      </c>
      <c r="ZD1" s="102" t="s">
        <v>1712</v>
      </c>
      <c r="ZE1" s="102" t="s">
        <v>1713</v>
      </c>
      <c r="ZF1" s="102" t="s">
        <v>1714</v>
      </c>
      <c r="ZG1" s="102" t="s">
        <v>1715</v>
      </c>
      <c r="ZH1" s="102" t="s">
        <v>1716</v>
      </c>
      <c r="ZI1" s="102" t="s">
        <v>1717</v>
      </c>
      <c r="ZJ1" s="102" t="s">
        <v>1718</v>
      </c>
      <c r="ZK1" s="102" t="s">
        <v>1719</v>
      </c>
      <c r="ZL1" s="102" t="s">
        <v>1720</v>
      </c>
      <c r="ZM1" s="102" t="s">
        <v>1721</v>
      </c>
      <c r="ZN1" s="102" t="s">
        <v>1722</v>
      </c>
      <c r="ZO1" s="102" t="s">
        <v>1723</v>
      </c>
      <c r="ZP1" s="717" t="s">
        <v>1724</v>
      </c>
      <c r="ZQ1" s="102" t="s">
        <v>1725</v>
      </c>
      <c r="ZR1" s="102" t="s">
        <v>1726</v>
      </c>
      <c r="ZS1" s="102" t="s">
        <v>1727</v>
      </c>
      <c r="ZT1" s="102" t="s">
        <v>1728</v>
      </c>
      <c r="ZU1" s="102" t="s">
        <v>1729</v>
      </c>
      <c r="ZV1" s="102" t="s">
        <v>1730</v>
      </c>
      <c r="ZW1" s="102" t="s">
        <v>1731</v>
      </c>
      <c r="ZX1" s="102" t="s">
        <v>1732</v>
      </c>
      <c r="ZY1" s="102" t="s">
        <v>1733</v>
      </c>
      <c r="ZZ1" s="102" t="s">
        <v>1734</v>
      </c>
      <c r="AAA1" s="102" t="s">
        <v>1735</v>
      </c>
      <c r="AAB1" s="102" t="s">
        <v>1736</v>
      </c>
      <c r="AAC1" s="102" t="s">
        <v>1737</v>
      </c>
      <c r="AAD1" s="102" t="s">
        <v>1738</v>
      </c>
      <c r="AAE1" s="102" t="s">
        <v>1739</v>
      </c>
      <c r="AAF1" s="717" t="s">
        <v>1740</v>
      </c>
      <c r="AAG1" s="102" t="s">
        <v>1741</v>
      </c>
      <c r="AAH1" s="102" t="s">
        <v>1742</v>
      </c>
      <c r="AAI1" s="102" t="s">
        <v>1743</v>
      </c>
      <c r="AAJ1" s="102" t="s">
        <v>1744</v>
      </c>
      <c r="AAK1" s="102" t="s">
        <v>1745</v>
      </c>
      <c r="AAL1" s="102" t="s">
        <v>1746</v>
      </c>
      <c r="AAM1" s="102" t="s">
        <v>1747</v>
      </c>
      <c r="AAN1" s="102" t="s">
        <v>1748</v>
      </c>
      <c r="AAO1" s="102" t="s">
        <v>1749</v>
      </c>
      <c r="AAP1" s="102" t="s">
        <v>1750</v>
      </c>
      <c r="AAQ1" s="102" t="s">
        <v>1751</v>
      </c>
      <c r="AAR1" s="102" t="s">
        <v>1752</v>
      </c>
      <c r="AAS1" s="102" t="s">
        <v>1753</v>
      </c>
      <c r="AAT1" s="102" t="s">
        <v>1754</v>
      </c>
      <c r="AAU1" s="102" t="s">
        <v>1755</v>
      </c>
      <c r="AAV1" s="717" t="s">
        <v>1756</v>
      </c>
    </row>
    <row r="2" spans="1:727" ht="15" customHeight="1" x14ac:dyDescent="0.2">
      <c r="A2" s="50"/>
      <c r="B2" s="269"/>
      <c r="C2" s="270"/>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2"/>
      <c r="AG2" s="51"/>
      <c r="AH2" s="769"/>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2"/>
      <c r="BL2" s="51"/>
      <c r="BM2" s="770"/>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4"/>
      <c r="CR2" s="772"/>
      <c r="CS2" s="55"/>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773"/>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774"/>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775"/>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776"/>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777"/>
      <c r="IR2" s="53"/>
      <c r="IS2" s="53"/>
      <c r="IT2" s="53"/>
      <c r="IU2" s="53"/>
      <c r="IV2" s="53"/>
      <c r="IW2" s="53"/>
      <c r="IX2" s="53"/>
      <c r="IY2" s="53"/>
      <c r="IZ2" s="53"/>
      <c r="JA2" s="53"/>
      <c r="JB2" s="53"/>
      <c r="JC2" s="53"/>
      <c r="JD2" s="53"/>
      <c r="JE2" s="53"/>
      <c r="JF2" s="53"/>
      <c r="JG2" s="53"/>
      <c r="JH2" s="53"/>
      <c r="JI2" s="53"/>
      <c r="JJ2" s="53"/>
      <c r="JK2" s="53"/>
      <c r="JL2" s="53"/>
      <c r="JM2" s="53"/>
      <c r="JN2" s="53"/>
      <c r="JO2" s="53"/>
      <c r="JP2" s="53"/>
      <c r="JQ2" s="53"/>
      <c r="JR2" s="53"/>
      <c r="JS2" s="53"/>
      <c r="JT2" s="53"/>
      <c r="JU2" s="53"/>
      <c r="JV2" s="778"/>
      <c r="JW2" s="53"/>
      <c r="JX2" s="53"/>
      <c r="JY2" s="53"/>
      <c r="JZ2" s="53"/>
      <c r="KA2" s="53"/>
      <c r="KB2" s="53"/>
      <c r="KC2" s="53"/>
      <c r="KD2" s="53"/>
      <c r="KE2" s="53"/>
      <c r="KF2" s="53"/>
      <c r="KG2" s="53"/>
      <c r="KH2" s="53"/>
      <c r="KI2" s="53"/>
      <c r="KJ2" s="53"/>
      <c r="KK2" s="53"/>
      <c r="KL2" s="53"/>
      <c r="KM2" s="53"/>
      <c r="KN2" s="53"/>
      <c r="KO2" s="53"/>
      <c r="KP2" s="53"/>
      <c r="KQ2" s="53"/>
      <c r="KR2" s="53"/>
      <c r="KS2" s="53"/>
      <c r="KT2" s="53"/>
      <c r="KU2" s="53"/>
      <c r="KV2" s="53"/>
      <c r="KW2" s="53"/>
      <c r="KX2" s="53"/>
      <c r="KY2" s="53"/>
      <c r="KZ2" s="53"/>
      <c r="LA2" s="774"/>
      <c r="LB2" s="53"/>
      <c r="LC2" s="53"/>
      <c r="LD2" s="53"/>
      <c r="LE2" s="53"/>
      <c r="LF2" s="53"/>
      <c r="LG2" s="53"/>
      <c r="LH2" s="53"/>
      <c r="LI2" s="53"/>
      <c r="LJ2" s="53"/>
      <c r="LK2" s="53"/>
      <c r="LL2" s="53"/>
      <c r="LM2" s="53"/>
      <c r="LN2" s="53"/>
      <c r="LO2" s="53"/>
      <c r="LP2" s="53"/>
      <c r="LQ2" s="53"/>
      <c r="LR2" s="53"/>
      <c r="LS2" s="53"/>
      <c r="LT2" s="53"/>
      <c r="LU2" s="53"/>
      <c r="LV2" s="53"/>
      <c r="LW2" s="53"/>
      <c r="LX2" s="53"/>
      <c r="LY2" s="53"/>
      <c r="LZ2" s="53"/>
      <c r="MA2" s="53"/>
      <c r="MB2" s="53"/>
      <c r="MC2" s="53"/>
      <c r="MD2" s="53"/>
      <c r="ME2" s="54"/>
      <c r="MF2" s="780"/>
      <c r="MG2" s="57"/>
      <c r="MH2" s="57"/>
      <c r="MI2" s="57"/>
      <c r="MJ2" s="57"/>
      <c r="MK2" s="57"/>
      <c r="ML2" s="57"/>
      <c r="MM2" s="57"/>
      <c r="MN2" s="57"/>
      <c r="MO2" s="57"/>
      <c r="MP2" s="57"/>
      <c r="MQ2" s="57"/>
      <c r="MR2" s="57"/>
      <c r="MS2" s="57"/>
      <c r="MT2" s="57"/>
      <c r="MU2" s="768"/>
      <c r="MV2" s="58"/>
      <c r="MW2" s="58"/>
      <c r="MX2" s="58"/>
      <c r="MY2" s="58"/>
      <c r="MZ2" s="58"/>
      <c r="NA2" s="58"/>
      <c r="NB2" s="58"/>
      <c r="NC2" s="58"/>
      <c r="ND2" s="58"/>
      <c r="NE2" s="58"/>
      <c r="NF2" s="58"/>
      <c r="NG2" s="58"/>
      <c r="NH2" s="58"/>
      <c r="NI2" s="58"/>
      <c r="NJ2" s="752"/>
      <c r="NK2" s="59"/>
      <c r="NL2" s="59"/>
      <c r="NM2" s="59"/>
      <c r="NN2" s="59"/>
      <c r="NO2" s="59"/>
      <c r="NP2" s="59"/>
      <c r="NQ2" s="59"/>
      <c r="NR2" s="59"/>
      <c r="NS2" s="59"/>
      <c r="NT2" s="59"/>
      <c r="NU2" s="59"/>
      <c r="NV2" s="59"/>
      <c r="NW2" s="59"/>
      <c r="NX2" s="59"/>
      <c r="NY2" s="754"/>
      <c r="NZ2" s="60"/>
      <c r="OA2" s="60"/>
      <c r="OB2" s="60"/>
      <c r="OC2" s="60"/>
      <c r="OD2" s="60"/>
      <c r="OE2" s="60"/>
      <c r="OF2" s="60"/>
      <c r="OG2" s="60"/>
      <c r="OH2" s="60"/>
      <c r="OI2" s="60"/>
      <c r="OJ2" s="60"/>
      <c r="OK2" s="60"/>
      <c r="OL2" s="60"/>
      <c r="OM2" s="60"/>
      <c r="ON2" s="756"/>
      <c r="OO2" s="61"/>
      <c r="OP2" s="61"/>
      <c r="OQ2" s="61"/>
      <c r="OR2" s="61"/>
      <c r="OS2" s="61"/>
      <c r="OT2" s="61"/>
      <c r="OU2" s="61"/>
      <c r="OV2" s="61"/>
      <c r="OW2" s="61"/>
      <c r="OX2" s="61"/>
      <c r="OY2" s="61"/>
      <c r="OZ2" s="61"/>
      <c r="PA2" s="61"/>
      <c r="PB2" s="61"/>
      <c r="PC2" s="758"/>
      <c r="PD2" s="57"/>
      <c r="PE2" s="57"/>
      <c r="PF2" s="57"/>
      <c r="PG2" s="57"/>
      <c r="PH2" s="57"/>
      <c r="PI2" s="57"/>
      <c r="PJ2" s="57"/>
      <c r="PK2" s="57"/>
      <c r="PL2" s="57"/>
      <c r="PM2" s="57"/>
      <c r="PN2" s="57"/>
      <c r="PO2" s="57"/>
      <c r="PP2" s="57"/>
      <c r="PQ2" s="57"/>
      <c r="PR2" s="760"/>
      <c r="PS2" s="59"/>
      <c r="PT2" s="59"/>
      <c r="PU2" s="59"/>
      <c r="PV2" s="59"/>
      <c r="PW2" s="59"/>
      <c r="PX2" s="59"/>
      <c r="PY2" s="59"/>
      <c r="PZ2" s="59"/>
      <c r="QA2" s="59"/>
      <c r="QB2" s="59"/>
      <c r="QC2" s="59"/>
      <c r="QD2" s="59"/>
      <c r="QE2" s="59"/>
      <c r="QF2" s="59"/>
      <c r="QG2" s="762"/>
      <c r="QH2" s="62"/>
      <c r="QI2" s="62"/>
      <c r="QJ2" s="62"/>
      <c r="QK2" s="62"/>
      <c r="QL2" s="62"/>
      <c r="QM2" s="62"/>
      <c r="QN2" s="62"/>
      <c r="QO2" s="62"/>
      <c r="QP2" s="62"/>
      <c r="QQ2" s="62"/>
      <c r="QR2" s="62"/>
      <c r="QS2" s="62"/>
      <c r="QT2" s="62"/>
      <c r="QU2" s="62"/>
      <c r="QV2" s="764"/>
      <c r="QW2" s="58"/>
      <c r="QX2" s="58"/>
      <c r="QY2" s="58"/>
      <c r="QZ2" s="58"/>
      <c r="RA2" s="58"/>
      <c r="RB2" s="58"/>
      <c r="RC2" s="58"/>
      <c r="RD2" s="58"/>
      <c r="RE2" s="58"/>
      <c r="RF2" s="58"/>
      <c r="RG2" s="58"/>
      <c r="RH2" s="58"/>
      <c r="RI2" s="58"/>
      <c r="RJ2" s="58"/>
      <c r="RK2" s="766"/>
      <c r="RL2" s="63"/>
      <c r="RM2" s="63"/>
      <c r="RN2" s="63"/>
      <c r="RO2" s="63"/>
      <c r="RP2" s="63"/>
      <c r="RQ2" s="63"/>
      <c r="RR2" s="63"/>
      <c r="RS2" s="63"/>
      <c r="RT2" s="63"/>
      <c r="RU2" s="63"/>
      <c r="RV2" s="63"/>
      <c r="RW2" s="63"/>
      <c r="RX2" s="63"/>
      <c r="RY2" s="63"/>
      <c r="RZ2" s="756"/>
      <c r="SA2" s="51"/>
      <c r="SB2" s="51"/>
      <c r="SC2" s="51"/>
      <c r="SD2" s="51"/>
      <c r="SE2" s="51"/>
      <c r="SF2" s="51"/>
      <c r="SG2" s="721"/>
      <c r="SH2" s="51"/>
      <c r="SI2" s="51"/>
      <c r="SJ2" s="51"/>
      <c r="SK2" s="51"/>
      <c r="SL2" s="51"/>
      <c r="SM2" s="51"/>
      <c r="SN2" s="721"/>
      <c r="SO2" s="51"/>
      <c r="SP2" s="51"/>
      <c r="SQ2" s="51"/>
      <c r="SR2" s="51"/>
      <c r="SS2" s="51"/>
      <c r="ST2" s="51"/>
      <c r="SU2" s="721"/>
      <c r="SV2" s="51"/>
      <c r="SW2" s="51"/>
      <c r="SX2" s="51"/>
      <c r="SY2" s="51"/>
      <c r="SZ2" s="51"/>
      <c r="TA2" s="51"/>
      <c r="TB2" s="721"/>
      <c r="TC2" s="51"/>
      <c r="TD2" s="51"/>
      <c r="TE2" s="51"/>
      <c r="TF2" s="51"/>
      <c r="TG2" s="51"/>
      <c r="TH2" s="51"/>
      <c r="TI2" s="721"/>
      <c r="TJ2" s="51"/>
      <c r="TK2" s="51"/>
      <c r="TL2" s="51"/>
      <c r="TM2" s="51"/>
      <c r="TN2" s="51"/>
      <c r="TO2" s="51"/>
      <c r="TP2" s="721"/>
      <c r="TQ2" s="51"/>
      <c r="TR2" s="51"/>
      <c r="TS2" s="51"/>
      <c r="TT2" s="51"/>
      <c r="TU2" s="51"/>
      <c r="TV2" s="51"/>
      <c r="TW2" s="721"/>
      <c r="TX2" s="51"/>
      <c r="TY2" s="51"/>
      <c r="TZ2" s="51"/>
      <c r="UA2" s="51"/>
      <c r="UB2" s="51"/>
      <c r="UC2" s="51"/>
      <c r="UD2" s="721"/>
      <c r="UE2" s="51"/>
      <c r="UF2" s="51"/>
      <c r="UG2" s="51"/>
      <c r="UH2" s="51"/>
      <c r="UI2" s="51"/>
      <c r="UJ2" s="51"/>
      <c r="UK2" s="721"/>
      <c r="UL2" s="51"/>
      <c r="UM2" s="51"/>
      <c r="UN2" s="51"/>
      <c r="UO2" s="51"/>
      <c r="UP2" s="51"/>
      <c r="UQ2" s="51"/>
      <c r="UR2" s="721"/>
      <c r="US2" s="51"/>
      <c r="UT2" s="51"/>
      <c r="UU2" s="51"/>
      <c r="UV2" s="51"/>
      <c r="UW2" s="51"/>
      <c r="UX2" s="51"/>
      <c r="UY2" s="51"/>
      <c r="UZ2" s="51"/>
      <c r="VA2" s="51"/>
      <c r="VB2" s="51"/>
      <c r="VC2" s="51"/>
      <c r="VD2" s="51"/>
      <c r="VE2" s="51"/>
      <c r="VF2" s="51"/>
      <c r="VG2" s="51"/>
      <c r="VH2" s="718"/>
      <c r="VI2" s="51"/>
      <c r="VJ2" s="51"/>
      <c r="VK2" s="51"/>
      <c r="VL2" s="51"/>
      <c r="VM2" s="51"/>
      <c r="VN2" s="51"/>
      <c r="VO2" s="51"/>
      <c r="VP2" s="51"/>
      <c r="VQ2" s="51"/>
      <c r="VR2" s="51"/>
      <c r="VS2" s="51"/>
      <c r="VT2" s="51"/>
      <c r="VU2" s="51"/>
      <c r="VV2" s="51"/>
      <c r="VW2" s="51"/>
      <c r="VX2" s="718"/>
      <c r="VY2" s="51"/>
      <c r="VZ2" s="51"/>
      <c r="WA2" s="51"/>
      <c r="WB2" s="51"/>
      <c r="WC2" s="51"/>
      <c r="WD2" s="51"/>
      <c r="WE2" s="51"/>
      <c r="WF2" s="51"/>
      <c r="WG2" s="51"/>
      <c r="WH2" s="51"/>
      <c r="WI2" s="51"/>
      <c r="WJ2" s="51"/>
      <c r="WK2" s="51"/>
      <c r="WL2" s="51"/>
      <c r="WM2" s="51"/>
      <c r="WN2" s="718"/>
      <c r="WO2" s="51"/>
      <c r="WP2" s="51"/>
      <c r="WQ2" s="51"/>
      <c r="WR2" s="51"/>
      <c r="WS2" s="51"/>
      <c r="WT2" s="51"/>
      <c r="WU2" s="51"/>
      <c r="WV2" s="51"/>
      <c r="WW2" s="51"/>
      <c r="WX2" s="51"/>
      <c r="WY2" s="51"/>
      <c r="WZ2" s="51"/>
      <c r="XA2" s="51"/>
      <c r="XB2" s="51"/>
      <c r="XC2" s="51"/>
      <c r="XD2" s="718"/>
      <c r="XE2" s="51"/>
      <c r="XF2" s="51"/>
      <c r="XG2" s="51"/>
      <c r="XH2" s="51"/>
      <c r="XI2" s="51"/>
      <c r="XJ2" s="51"/>
      <c r="XK2" s="51"/>
      <c r="XL2" s="51"/>
      <c r="XM2" s="51"/>
      <c r="XN2" s="51"/>
      <c r="XO2" s="51"/>
      <c r="XP2" s="51"/>
      <c r="XQ2" s="51"/>
      <c r="XR2" s="51"/>
      <c r="XS2" s="51"/>
      <c r="XT2" s="718"/>
      <c r="XU2" s="51"/>
      <c r="XV2" s="51"/>
      <c r="XW2" s="51"/>
      <c r="XX2" s="51"/>
      <c r="XY2" s="51"/>
      <c r="XZ2" s="51"/>
      <c r="YA2" s="51"/>
      <c r="YB2" s="51"/>
      <c r="YC2" s="51"/>
      <c r="YD2" s="51"/>
      <c r="YE2" s="51"/>
      <c r="YF2" s="51"/>
      <c r="YG2" s="51"/>
      <c r="YH2" s="51"/>
      <c r="YI2" s="51"/>
      <c r="YJ2" s="718"/>
      <c r="YK2" s="51"/>
      <c r="YL2" s="51"/>
      <c r="YM2" s="51"/>
      <c r="YN2" s="51"/>
      <c r="YO2" s="51"/>
      <c r="YP2" s="51"/>
      <c r="YQ2" s="51"/>
      <c r="YR2" s="51"/>
      <c r="YS2" s="51"/>
      <c r="YT2" s="51"/>
      <c r="YU2" s="51"/>
      <c r="YV2" s="51"/>
      <c r="YW2" s="51"/>
      <c r="YX2" s="51"/>
      <c r="YY2" s="51"/>
      <c r="YZ2" s="718"/>
      <c r="ZA2" s="51"/>
      <c r="ZB2" s="51"/>
      <c r="ZC2" s="51"/>
      <c r="ZD2" s="51"/>
      <c r="ZE2" s="51"/>
      <c r="ZF2" s="51"/>
      <c r="ZG2" s="51"/>
      <c r="ZH2" s="51"/>
      <c r="ZI2" s="51"/>
      <c r="ZJ2" s="51"/>
      <c r="ZK2" s="51"/>
      <c r="ZL2" s="51"/>
      <c r="ZM2" s="51"/>
      <c r="ZN2" s="51"/>
      <c r="ZO2" s="51"/>
      <c r="ZP2" s="718"/>
      <c r="ZQ2" s="51"/>
      <c r="ZR2" s="51"/>
      <c r="ZS2" s="51"/>
      <c r="ZT2" s="51"/>
      <c r="ZU2" s="51"/>
      <c r="ZV2" s="51"/>
      <c r="ZW2" s="51"/>
      <c r="ZX2" s="51"/>
      <c r="ZY2" s="51"/>
      <c r="ZZ2" s="51"/>
      <c r="AAA2" s="51"/>
      <c r="AAB2" s="51"/>
      <c r="AAC2" s="51"/>
      <c r="AAD2" s="51"/>
      <c r="AAE2" s="51"/>
      <c r="AAF2" s="718"/>
      <c r="AAG2" s="51"/>
      <c r="AAH2" s="51"/>
      <c r="AAI2" s="51"/>
      <c r="AAJ2" s="51"/>
      <c r="AAK2" s="51"/>
      <c r="AAL2" s="51"/>
      <c r="AAM2" s="51"/>
      <c r="AAN2" s="51"/>
      <c r="AAO2" s="51"/>
      <c r="AAP2" s="51"/>
      <c r="AAQ2" s="51"/>
      <c r="AAR2" s="51"/>
      <c r="AAS2" s="51"/>
      <c r="AAT2" s="51"/>
      <c r="AAU2" s="51"/>
      <c r="AAV2" s="718"/>
    </row>
    <row r="3" spans="1:727" ht="14.5" customHeight="1" x14ac:dyDescent="0.2">
      <c r="A3" s="23">
        <v>2020</v>
      </c>
      <c r="B3" s="261"/>
      <c r="C3" s="262"/>
      <c r="D3" s="65">
        <v>27.664890335266641</v>
      </c>
      <c r="E3" s="65">
        <v>44.111190370495848</v>
      </c>
      <c r="F3" s="65">
        <v>30.832383693765919</v>
      </c>
      <c r="G3" s="65">
        <v>28.222840665284924</v>
      </c>
      <c r="H3" s="65">
        <v>60.697863756274714</v>
      </c>
      <c r="I3" s="65">
        <v>18.230143316570377</v>
      </c>
      <c r="J3" s="65">
        <v>86.36390643667842</v>
      </c>
      <c r="K3" s="65">
        <v>22.861701610496993</v>
      </c>
      <c r="L3" s="65">
        <v>19.36608250194659</v>
      </c>
      <c r="M3" s="65">
        <v>42.926946382433478</v>
      </c>
      <c r="N3" s="65">
        <v>38.410830707504957</v>
      </c>
      <c r="O3" s="65">
        <v>21.974057825815933</v>
      </c>
      <c r="P3" s="65">
        <v>40.378989746769456</v>
      </c>
      <c r="Q3" s="65">
        <v>27.091949030768021</v>
      </c>
      <c r="R3" s="65">
        <v>28.484103430307833</v>
      </c>
      <c r="S3" s="65">
        <v>30.549254070651269</v>
      </c>
      <c r="T3" s="65">
        <v>32.583751982730782</v>
      </c>
      <c r="U3" s="65">
        <v>20.041860680312777</v>
      </c>
      <c r="V3" s="65">
        <v>29.199107256411562</v>
      </c>
      <c r="W3" s="65">
        <v>82.235911431158115</v>
      </c>
      <c r="X3" s="65">
        <v>13.89682170911933</v>
      </c>
      <c r="Y3" s="65">
        <v>27.980078580395205</v>
      </c>
      <c r="Z3" s="65">
        <v>25.572483614480738</v>
      </c>
      <c r="AA3" s="65">
        <v>26.999230999322975</v>
      </c>
      <c r="AB3" s="65">
        <v>16.698146404906229</v>
      </c>
      <c r="AC3" s="65">
        <v>4.0778138970093192</v>
      </c>
      <c r="AD3" s="65">
        <v>33.200701811498817</v>
      </c>
      <c r="AE3" s="65">
        <v>24.301586977159484</v>
      </c>
      <c r="AF3" s="65">
        <v>27.152047402320736</v>
      </c>
      <c r="AG3" s="65">
        <v>5.4014183872468582</v>
      </c>
      <c r="AH3" s="769"/>
      <c r="AI3" s="65">
        <v>20.779881667687071</v>
      </c>
      <c r="AJ3" s="65">
        <v>44.111190370495848</v>
      </c>
      <c r="AK3" s="65">
        <v>32.456912718173015</v>
      </c>
      <c r="AL3" s="65">
        <v>28.222840665284924</v>
      </c>
      <c r="AM3" s="65">
        <v>57.497370240714964</v>
      </c>
      <c r="AN3" s="65">
        <v>17.917763625584108</v>
      </c>
      <c r="AO3" s="65">
        <v>86.36390643667842</v>
      </c>
      <c r="AP3" s="65">
        <v>22.861701610496993</v>
      </c>
      <c r="AQ3" s="65">
        <v>18.982788271091351</v>
      </c>
      <c r="AR3" s="65">
        <v>33.425071763637959</v>
      </c>
      <c r="AS3" s="65">
        <v>32.010272673142026</v>
      </c>
      <c r="AT3" s="65">
        <v>24.510507260667783</v>
      </c>
      <c r="AU3" s="65">
        <v>40.378989746769456</v>
      </c>
      <c r="AV3" s="65">
        <v>27.091949030768021</v>
      </c>
      <c r="AW3" s="65">
        <v>28.484103430307833</v>
      </c>
      <c r="AX3" s="65">
        <v>30.549254070651269</v>
      </c>
      <c r="AY3" s="65">
        <v>32.583751982730782</v>
      </c>
      <c r="AZ3" s="65">
        <v>20.041860680312777</v>
      </c>
      <c r="BA3" s="65">
        <v>29.199107256411562</v>
      </c>
      <c r="BB3" s="65">
        <v>66.606040055103279</v>
      </c>
      <c r="BC3" s="65">
        <v>13.89682170911933</v>
      </c>
      <c r="BD3" s="65">
        <v>27.980078580395205</v>
      </c>
      <c r="BE3" s="65">
        <v>20.107075249475425</v>
      </c>
      <c r="BF3" s="65">
        <v>26.999230999322975</v>
      </c>
      <c r="BG3" s="65">
        <v>16.698146404906229</v>
      </c>
      <c r="BH3" s="65">
        <v>3.9794949648958449</v>
      </c>
      <c r="BI3" s="65">
        <v>28.182895112868067</v>
      </c>
      <c r="BJ3" s="65">
        <v>25.39846517769638</v>
      </c>
      <c r="BK3" s="65">
        <v>23.876791966839374</v>
      </c>
      <c r="BL3" s="65">
        <v>4.7347642390987099</v>
      </c>
      <c r="BM3" s="770"/>
      <c r="BN3" s="65">
        <v>45.26201442867842</v>
      </c>
      <c r="BO3" s="65">
        <v>60.967869655800364</v>
      </c>
      <c r="BP3" s="65">
        <v>62.418668830032829</v>
      </c>
      <c r="BQ3" s="65">
        <v>143.73566292229486</v>
      </c>
      <c r="BR3" s="65">
        <v>119.84773563276849</v>
      </c>
      <c r="BS3" s="65">
        <v>33.314669100386837</v>
      </c>
      <c r="BT3" s="65">
        <v>202.87860882718638</v>
      </c>
      <c r="BU3" s="65">
        <v>56.523737319047463</v>
      </c>
      <c r="BV3" s="65">
        <v>28.05803246731649</v>
      </c>
      <c r="BW3" s="65">
        <v>55.265323305972089</v>
      </c>
      <c r="BX3" s="65">
        <v>78.020294413461968</v>
      </c>
      <c r="BY3" s="65">
        <v>63.472902539690445</v>
      </c>
      <c r="BZ3" s="65">
        <v>105.32165522788758</v>
      </c>
      <c r="CA3" s="65">
        <v>49.701272702352625</v>
      </c>
      <c r="CB3" s="65">
        <v>48.12413528559113</v>
      </c>
      <c r="CC3" s="65">
        <v>61.09757119817499</v>
      </c>
      <c r="CD3" s="65">
        <v>42.896524910237112</v>
      </c>
      <c r="CE3" s="65">
        <v>99.578461176795713</v>
      </c>
      <c r="CF3" s="65">
        <v>58.072067001940859</v>
      </c>
      <c r="CG3" s="65">
        <v>157.20096488554424</v>
      </c>
      <c r="CH3" s="65">
        <v>42.792179132177537</v>
      </c>
      <c r="CI3" s="65">
        <v>72.549479904459247</v>
      </c>
      <c r="CJ3" s="65">
        <v>48.29453976276524</v>
      </c>
      <c r="CK3" s="65">
        <v>48.383317706906055</v>
      </c>
      <c r="CL3" s="65">
        <v>26.069131772666381</v>
      </c>
      <c r="CM3" s="104">
        <v>16.17176571453145</v>
      </c>
      <c r="CN3" s="65">
        <v>52.505478468754582</v>
      </c>
      <c r="CO3" s="65">
        <v>68.438208152110434</v>
      </c>
      <c r="CP3" s="65">
        <v>25.110126478238538</v>
      </c>
      <c r="CQ3" s="65">
        <v>7.7900307431434959</v>
      </c>
      <c r="CR3" s="772"/>
      <c r="CS3" s="65">
        <v>54.558377365141645</v>
      </c>
      <c r="CT3" s="65">
        <v>73.278555271360361</v>
      </c>
      <c r="CU3" s="65">
        <v>76.660226069025114</v>
      </c>
      <c r="CV3" s="65">
        <v>199.72989366634488</v>
      </c>
      <c r="CW3" s="65">
        <v>128.39074856123631</v>
      </c>
      <c r="CX3" s="65">
        <v>47.175205331004157</v>
      </c>
      <c r="CY3" s="65">
        <v>249.83349672499793</v>
      </c>
      <c r="CZ3" s="65">
        <v>69.474947458479932</v>
      </c>
      <c r="DA3" s="65">
        <v>45.866566071724137</v>
      </c>
      <c r="DB3" s="65">
        <v>72.699377391762837</v>
      </c>
      <c r="DC3" s="65">
        <v>80.866641889803802</v>
      </c>
      <c r="DD3" s="65">
        <v>76.227590377693332</v>
      </c>
      <c r="DE3" s="65">
        <v>112.1577613540649</v>
      </c>
      <c r="DF3" s="65">
        <v>61.490549589827097</v>
      </c>
      <c r="DG3" s="65">
        <v>58.412771968490986</v>
      </c>
      <c r="DH3" s="65">
        <v>73.835070454331429</v>
      </c>
      <c r="DI3" s="65">
        <v>55.180234079801195</v>
      </c>
      <c r="DJ3" s="65">
        <v>120.23840932644262</v>
      </c>
      <c r="DK3" s="65">
        <v>84.0927637617866</v>
      </c>
      <c r="DL3" s="65">
        <v>193.39235092838217</v>
      </c>
      <c r="DM3" s="65">
        <v>49.983826077134104</v>
      </c>
      <c r="DN3" s="65">
        <v>87.960149180193241</v>
      </c>
      <c r="DO3" s="65">
        <v>57.578575203668223</v>
      </c>
      <c r="DP3" s="65">
        <v>58.188530737383061</v>
      </c>
      <c r="DQ3" s="65">
        <v>29.664653911573829</v>
      </c>
      <c r="DR3" s="65">
        <v>18.069995194254577</v>
      </c>
      <c r="DS3" s="65">
        <v>61.478301924026368</v>
      </c>
      <c r="DT3" s="65">
        <v>81.647724880431028</v>
      </c>
      <c r="DU3" s="65">
        <v>26.986643981790898</v>
      </c>
      <c r="DV3" s="65">
        <v>11.577397409810159</v>
      </c>
      <c r="DW3" s="773"/>
      <c r="DX3" s="65">
        <v>46.860583061472816</v>
      </c>
      <c r="DY3" s="65">
        <v>62.84008230863531</v>
      </c>
      <c r="DZ3" s="65">
        <v>76.514663851233223</v>
      </c>
      <c r="EA3" s="65">
        <v>176.26829686745816</v>
      </c>
      <c r="EB3" s="65">
        <v>98.414236386040201</v>
      </c>
      <c r="EC3" s="65">
        <v>43.126659872462291</v>
      </c>
      <c r="ED3" s="65">
        <v>231.03293598674173</v>
      </c>
      <c r="EE3" s="65">
        <v>66.966858971629023</v>
      </c>
      <c r="EF3" s="65">
        <v>24.952160414620071</v>
      </c>
      <c r="EG3" s="65">
        <v>74.767471117377923</v>
      </c>
      <c r="EH3" s="65">
        <v>87.242932506532313</v>
      </c>
      <c r="EI3" s="65">
        <v>70.274036032226562</v>
      </c>
      <c r="EJ3" s="65">
        <v>116.64476343504873</v>
      </c>
      <c r="EK3" s="65">
        <v>56.572691397855969</v>
      </c>
      <c r="EL3" s="65">
        <v>52.684707937958656</v>
      </c>
      <c r="EM3" s="65">
        <v>67.195500783266212</v>
      </c>
      <c r="EN3" s="65">
        <v>44.510574284838199</v>
      </c>
      <c r="EO3" s="65">
        <v>128.92794961066954</v>
      </c>
      <c r="EP3" s="65">
        <v>79.377135112161525</v>
      </c>
      <c r="EQ3" s="65">
        <v>185.67711972574114</v>
      </c>
      <c r="ER3" s="65">
        <v>46.394261373739283</v>
      </c>
      <c r="ES3" s="65">
        <v>80.197373556873202</v>
      </c>
      <c r="ET3" s="65">
        <v>48.874570375557681</v>
      </c>
      <c r="EU3" s="65">
        <v>50.305195199713694</v>
      </c>
      <c r="EV3" s="65">
        <v>27.333367454008695</v>
      </c>
      <c r="EW3" s="65">
        <v>11.573471678802289</v>
      </c>
      <c r="EX3" s="65">
        <v>52.733173613211271</v>
      </c>
      <c r="EY3" s="65">
        <v>70.689820994558744</v>
      </c>
      <c r="EZ3" s="65">
        <v>22.043031706590892</v>
      </c>
      <c r="FA3" s="65">
        <v>5.58121592832868</v>
      </c>
      <c r="FB3" s="774"/>
      <c r="FC3" s="65">
        <v>40.193492609215866</v>
      </c>
      <c r="FD3" s="65">
        <v>52.945129685218816</v>
      </c>
      <c r="FE3" s="65">
        <v>60.947378514171064</v>
      </c>
      <c r="FF3" s="65">
        <v>123.43414606799912</v>
      </c>
      <c r="FG3" s="65">
        <v>84.706926865569272</v>
      </c>
      <c r="FH3" s="65">
        <v>30.751512241537377</v>
      </c>
      <c r="FI3" s="65">
        <v>190.50229982114718</v>
      </c>
      <c r="FJ3" s="65">
        <v>47.920183040037955</v>
      </c>
      <c r="FK3" s="65">
        <v>21.865091901015269</v>
      </c>
      <c r="FL3" s="65">
        <v>48.483011937635155</v>
      </c>
      <c r="FM3" s="65">
        <v>52.278539324813892</v>
      </c>
      <c r="FN3" s="65">
        <v>59.76327709617874</v>
      </c>
      <c r="FO3" s="65">
        <v>92.650567037125299</v>
      </c>
      <c r="FP3" s="65">
        <v>45.621769215081059</v>
      </c>
      <c r="FQ3" s="65">
        <v>44.751546105300541</v>
      </c>
      <c r="FR3" s="65">
        <v>57.107860523431818</v>
      </c>
      <c r="FS3" s="65">
        <v>39.170461154469031</v>
      </c>
      <c r="FT3" s="65">
        <v>90.621613422258349</v>
      </c>
      <c r="FU3" s="65">
        <v>57.187314386831929</v>
      </c>
      <c r="FV3" s="65">
        <v>150.44486897877803</v>
      </c>
      <c r="FW3" s="65">
        <v>39.664254928683803</v>
      </c>
      <c r="FX3" s="65">
        <v>67.833457960158199</v>
      </c>
      <c r="FY3" s="65">
        <v>43.799115427937586</v>
      </c>
      <c r="FZ3" s="65">
        <v>44.173338298812929</v>
      </c>
      <c r="GA3" s="65">
        <v>25.559551459263282</v>
      </c>
      <c r="GB3" s="65">
        <v>5.5226234242991801</v>
      </c>
      <c r="GC3" s="65">
        <v>40.901221172907704</v>
      </c>
      <c r="GD3" s="65">
        <v>62.627908968679925</v>
      </c>
      <c r="GE3" s="65">
        <v>19.787314664502709</v>
      </c>
      <c r="GF3" s="65">
        <v>6.9030339632595821</v>
      </c>
      <c r="GG3" s="775"/>
      <c r="GH3" s="65">
        <v>47.463120365083434</v>
      </c>
      <c r="GI3" s="65">
        <v>63.42171010995974</v>
      </c>
      <c r="GJ3" s="65">
        <v>72.819219236590868</v>
      </c>
      <c r="GK3" s="65">
        <v>157.12754549872415</v>
      </c>
      <c r="GL3" s="65">
        <v>116.68074135101821</v>
      </c>
      <c r="GM3" s="65">
        <v>36.959755457683208</v>
      </c>
      <c r="GN3" s="65">
        <v>193.23387653313395</v>
      </c>
      <c r="GO3" s="65">
        <v>35.868096187034531</v>
      </c>
      <c r="GP3" s="65">
        <v>26.90460258027505</v>
      </c>
      <c r="GQ3" s="65">
        <v>61.624377283047338</v>
      </c>
      <c r="GR3" s="65">
        <v>91.901937484641309</v>
      </c>
      <c r="GS3" s="65">
        <v>69.823784167984883</v>
      </c>
      <c r="GT3" s="65">
        <v>115.24900439517226</v>
      </c>
      <c r="GU3" s="65">
        <v>73.028656343803448</v>
      </c>
      <c r="GV3" s="65">
        <v>52.776008469636615</v>
      </c>
      <c r="GW3" s="65">
        <v>67.086651144668991</v>
      </c>
      <c r="GX3" s="65">
        <v>45.616376921764413</v>
      </c>
      <c r="GY3" s="65">
        <v>141.95221702824961</v>
      </c>
      <c r="GZ3" s="65">
        <v>101.30115868506375</v>
      </c>
      <c r="HA3" s="65">
        <v>179.892854848859</v>
      </c>
      <c r="HB3" s="65">
        <v>48.33976016803426</v>
      </c>
      <c r="HC3" s="65">
        <v>79.932995710056687</v>
      </c>
      <c r="HD3" s="65">
        <v>50.692873556880457</v>
      </c>
      <c r="HE3" s="65">
        <v>51.582670582955288</v>
      </c>
      <c r="HF3" s="65">
        <v>32.888444593798113</v>
      </c>
      <c r="HG3" s="65">
        <v>10.892325100156775</v>
      </c>
      <c r="HH3" s="65">
        <v>60.562907061471698</v>
      </c>
      <c r="HI3" s="65">
        <v>72.576564178432164</v>
      </c>
      <c r="HJ3" s="65">
        <v>27.750693627973966</v>
      </c>
      <c r="HK3" s="65">
        <v>7.7185670394397903</v>
      </c>
      <c r="HL3" s="776"/>
      <c r="HM3" s="65">
        <v>36.544772429414053</v>
      </c>
      <c r="HN3" s="65">
        <v>47.697638813232004</v>
      </c>
      <c r="HO3" s="65">
        <v>46.625382739762188</v>
      </c>
      <c r="HP3" s="65">
        <v>109.68525815623545</v>
      </c>
      <c r="HQ3" s="65">
        <v>65.57228793190356</v>
      </c>
      <c r="HR3" s="65">
        <v>38.186218865337608</v>
      </c>
      <c r="HS3" s="65">
        <v>157.38749589791274</v>
      </c>
      <c r="HT3" s="65">
        <v>46.207053363766832</v>
      </c>
      <c r="HU3" s="65">
        <v>25.805835257714527</v>
      </c>
      <c r="HV3" s="65">
        <v>41.601083861496726</v>
      </c>
      <c r="HW3" s="65">
        <v>45.834811690065749</v>
      </c>
      <c r="HX3" s="65">
        <v>51.4215187429228</v>
      </c>
      <c r="HY3" s="65">
        <v>80.390501938710344</v>
      </c>
      <c r="HZ3" s="65">
        <v>36.028599454728685</v>
      </c>
      <c r="IA3" s="65">
        <v>38.733943481661981</v>
      </c>
      <c r="IB3" s="65">
        <v>49.310072913900591</v>
      </c>
      <c r="IC3" s="65">
        <v>33.115863979133465</v>
      </c>
      <c r="ID3" s="65">
        <v>79.24019764862922</v>
      </c>
      <c r="IE3" s="65">
        <v>43.528893441713436</v>
      </c>
      <c r="IF3" s="65">
        <v>119.39295224508201</v>
      </c>
      <c r="IG3" s="65">
        <v>32.747283068745503</v>
      </c>
      <c r="IH3" s="65">
        <v>58.191136638654733</v>
      </c>
      <c r="II3" s="65">
        <v>41.090908446702485</v>
      </c>
      <c r="IJ3" s="65">
        <v>40.305065002087616</v>
      </c>
      <c r="IK3" s="65">
        <v>17.902851146250704</v>
      </c>
      <c r="IL3" s="65">
        <v>15.548514730433148</v>
      </c>
      <c r="IM3" s="65">
        <v>34.247714304656967</v>
      </c>
      <c r="IN3" s="65">
        <v>57.676464078136696</v>
      </c>
      <c r="IO3" s="65">
        <v>20.297883519483655</v>
      </c>
      <c r="IP3" s="65">
        <v>9.9957936479222234</v>
      </c>
      <c r="IQ3" s="777"/>
      <c r="IR3" s="65">
        <v>19.712406623525801</v>
      </c>
      <c r="IS3" s="65">
        <v>23.971153868426406</v>
      </c>
      <c r="IT3" s="65">
        <v>21.328516291627132</v>
      </c>
      <c r="IU3" s="65">
        <v>47.053519382389894</v>
      </c>
      <c r="IV3" s="65">
        <v>30.843948645358445</v>
      </c>
      <c r="IW3" s="65">
        <v>16.027662582150093</v>
      </c>
      <c r="IX3" s="65">
        <v>62.518065309760743</v>
      </c>
      <c r="IY3" s="65">
        <v>22.065014554707165</v>
      </c>
      <c r="IZ3" s="65">
        <v>12.513532515561693</v>
      </c>
      <c r="JA3" s="65">
        <v>16.713013029778928</v>
      </c>
      <c r="JB3" s="65">
        <v>21.291770394965582</v>
      </c>
      <c r="JC3" s="65">
        <v>25.12065543312243</v>
      </c>
      <c r="JD3" s="65">
        <v>34.766955018402697</v>
      </c>
      <c r="JE3" s="65">
        <v>16.428179316901851</v>
      </c>
      <c r="JF3" s="65">
        <v>16.939793876250295</v>
      </c>
      <c r="JG3" s="65">
        <v>22.611334198644599</v>
      </c>
      <c r="JH3" s="65">
        <v>12.827297923643114</v>
      </c>
      <c r="JI3" s="65">
        <v>49.899097891764697</v>
      </c>
      <c r="JJ3" s="65">
        <v>18.472095792083731</v>
      </c>
      <c r="JK3" s="65">
        <v>50.703076953619032</v>
      </c>
      <c r="JL3" s="65">
        <v>20.068519622198878</v>
      </c>
      <c r="JM3" s="65">
        <v>26.058333334217856</v>
      </c>
      <c r="JN3" s="65">
        <v>19.212471723046551</v>
      </c>
      <c r="JO3" s="65">
        <v>18.017773463235081</v>
      </c>
      <c r="JP3" s="65">
        <v>8.9822819585169373</v>
      </c>
      <c r="JQ3" s="65">
        <v>7.1406472636352918</v>
      </c>
      <c r="JR3" s="65">
        <v>18.039466173448325</v>
      </c>
      <c r="JS3" s="65">
        <v>27.439955130264693</v>
      </c>
      <c r="JT3" s="65">
        <v>9.544956975792994</v>
      </c>
      <c r="JU3" s="65">
        <v>5.6114998567228165</v>
      </c>
      <c r="JV3" s="778"/>
      <c r="JW3" s="65">
        <v>57.49741475010579</v>
      </c>
      <c r="JX3" s="65">
        <v>77.700267626451108</v>
      </c>
      <c r="JY3" s="65">
        <v>70.949759481745403</v>
      </c>
      <c r="JZ3" s="65">
        <v>126.76635596489403</v>
      </c>
      <c r="KA3" s="65">
        <v>100.4662968323702</v>
      </c>
      <c r="KB3" s="65">
        <v>42.257303680971724</v>
      </c>
      <c r="KC3" s="65">
        <v>257.57846220791083</v>
      </c>
      <c r="KD3" s="65">
        <v>71.992212580508891</v>
      </c>
      <c r="KE3" s="65">
        <v>45.6917728644367</v>
      </c>
      <c r="KF3" s="65">
        <v>62.486092837014439</v>
      </c>
      <c r="KG3" s="65">
        <v>55.825933334066882</v>
      </c>
      <c r="KH3" s="65">
        <v>79.559369703055921</v>
      </c>
      <c r="KI3" s="65">
        <v>126.31980147601182</v>
      </c>
      <c r="KJ3" s="65">
        <v>85.681196737068319</v>
      </c>
      <c r="KK3" s="65">
        <v>62.442872239849571</v>
      </c>
      <c r="KL3" s="65">
        <v>78.169005026349794</v>
      </c>
      <c r="KM3" s="65">
        <v>59.731830413349641</v>
      </c>
      <c r="KN3" s="65">
        <v>102.66953630080495</v>
      </c>
      <c r="KO3" s="65">
        <v>69.122857565795314</v>
      </c>
      <c r="KP3" s="65">
        <v>189.53439454513628</v>
      </c>
      <c r="KQ3" s="65">
        <v>49.113271214255803</v>
      </c>
      <c r="KR3" s="65">
        <v>92.81170548810195</v>
      </c>
      <c r="KS3" s="65">
        <v>66.342740482385864</v>
      </c>
      <c r="KT3" s="65">
        <v>65.545679403371707</v>
      </c>
      <c r="KU3" s="65">
        <v>37.768088013942467</v>
      </c>
      <c r="KV3" s="65">
        <v>19.4986632865042</v>
      </c>
      <c r="KW3" s="65">
        <v>78.569460747732506</v>
      </c>
      <c r="KX3" s="65">
        <v>92.048781505412208</v>
      </c>
      <c r="KY3" s="65">
        <v>41.80272434458162</v>
      </c>
      <c r="KZ3" s="65">
        <v>11.446357234004244</v>
      </c>
      <c r="LA3" s="774"/>
      <c r="LB3" s="65">
        <v>58.867112108701711</v>
      </c>
      <c r="LC3" s="65">
        <v>77.613818302900512</v>
      </c>
      <c r="LD3" s="65">
        <v>61.55504630748139</v>
      </c>
      <c r="LE3" s="65">
        <v>101.17344260022067</v>
      </c>
      <c r="LF3" s="65">
        <v>90.665475489148861</v>
      </c>
      <c r="LG3" s="65">
        <v>45.644030167274288</v>
      </c>
      <c r="LH3" s="65">
        <v>237.3079340720802</v>
      </c>
      <c r="LI3" s="65">
        <v>86.921470921489373</v>
      </c>
      <c r="LJ3" s="65">
        <v>60.464107497693206</v>
      </c>
      <c r="LK3" s="65">
        <v>61.9113913021828</v>
      </c>
      <c r="LL3" s="65">
        <v>46.323241903022016</v>
      </c>
      <c r="LM3" s="65">
        <v>74.547798626254092</v>
      </c>
      <c r="LN3" s="65">
        <v>125.13091944108258</v>
      </c>
      <c r="LO3" s="65">
        <v>51.231258106736973</v>
      </c>
      <c r="LP3" s="65">
        <v>58.94105856451592</v>
      </c>
      <c r="LQ3" s="65">
        <v>73.569691856519114</v>
      </c>
      <c r="LR3" s="65">
        <v>61.996950911159203</v>
      </c>
      <c r="LS3" s="65">
        <v>93.141791541088153</v>
      </c>
      <c r="LT3" s="65">
        <v>64.08565970743517</v>
      </c>
      <c r="LU3" s="65">
        <v>169.951693341327</v>
      </c>
      <c r="LV3" s="65">
        <v>45.992192883670398</v>
      </c>
      <c r="LW3" s="65">
        <v>87.08927427351469</v>
      </c>
      <c r="LX3" s="65">
        <v>65.248375913842764</v>
      </c>
      <c r="LY3" s="65">
        <v>63.624907379673822</v>
      </c>
      <c r="LZ3" s="65">
        <v>36.837818020441482</v>
      </c>
      <c r="MA3" s="65">
        <v>24.749099106424868</v>
      </c>
      <c r="MB3" s="65">
        <v>51.586160991264336</v>
      </c>
      <c r="MC3" s="65">
        <v>89.658336794359855</v>
      </c>
      <c r="MD3" s="65">
        <v>31.820656629621624</v>
      </c>
      <c r="ME3" s="65">
        <v>13.477827483884234</v>
      </c>
      <c r="MF3" s="780"/>
      <c r="MG3" s="68">
        <v>61.356756844896424</v>
      </c>
      <c r="MH3" s="68">
        <v>6.5824871881094733</v>
      </c>
      <c r="MI3" s="68">
        <v>18.997510941673152</v>
      </c>
      <c r="MJ3" s="68">
        <v>22.570869267738416</v>
      </c>
      <c r="MK3" s="68">
        <v>96.128704363620784</v>
      </c>
      <c r="ML3" s="68">
        <v>20.240596215137369</v>
      </c>
      <c r="MM3" s="68">
        <v>60.641366914866111</v>
      </c>
      <c r="MN3" s="68">
        <v>31.19217235929478</v>
      </c>
      <c r="MO3" s="68">
        <v>8.8113949244339995</v>
      </c>
      <c r="MP3" s="68">
        <v>17.81940437983927</v>
      </c>
      <c r="MQ3" s="68">
        <v>25.340438050514827</v>
      </c>
      <c r="MR3" s="68">
        <v>27.126554447843752</v>
      </c>
      <c r="MS3" s="68">
        <v>35.902857897997634</v>
      </c>
      <c r="MT3" s="68">
        <v>58.997310934212557</v>
      </c>
      <c r="MU3" s="768"/>
      <c r="MV3" s="69">
        <v>170.34997823675167</v>
      </c>
      <c r="MW3" s="69">
        <v>34.62128908991118</v>
      </c>
      <c r="MX3" s="69">
        <v>42.219280517501261</v>
      </c>
      <c r="MY3" s="69">
        <v>67.268618508672432</v>
      </c>
      <c r="MZ3" s="69">
        <v>139.31174307100699</v>
      </c>
      <c r="NA3" s="69">
        <v>71.092054020914944</v>
      </c>
      <c r="NB3" s="69">
        <v>91.814299128402126</v>
      </c>
      <c r="NC3" s="69">
        <v>113.79104819702683</v>
      </c>
      <c r="ND3" s="69">
        <v>71.277237470232237</v>
      </c>
      <c r="NE3" s="69">
        <v>46.324095525619029</v>
      </c>
      <c r="NF3" s="69">
        <v>77.912991501453305</v>
      </c>
      <c r="NG3" s="69">
        <v>110.59728328848735</v>
      </c>
      <c r="NH3" s="69">
        <v>69.453473970244232</v>
      </c>
      <c r="NI3" s="69">
        <v>58.092796610716483</v>
      </c>
      <c r="NJ3" s="752"/>
      <c r="NK3" s="70">
        <v>252.488289386004</v>
      </c>
      <c r="NL3" s="70">
        <v>50.546992037751181</v>
      </c>
      <c r="NM3" s="70">
        <v>61.726685301859412</v>
      </c>
      <c r="NN3" s="70">
        <v>102.09674064284559</v>
      </c>
      <c r="NO3" s="70">
        <v>210.21289078300697</v>
      </c>
      <c r="NP3" s="70">
        <v>107.48362082282513</v>
      </c>
      <c r="NQ3" s="70">
        <v>105.33697811581791</v>
      </c>
      <c r="NR3" s="70">
        <v>169.69114559906552</v>
      </c>
      <c r="NS3" s="70">
        <v>107.68495151091989</v>
      </c>
      <c r="NT3" s="70">
        <v>78.890553430776023</v>
      </c>
      <c r="NU3" s="70">
        <v>116.45246411197346</v>
      </c>
      <c r="NV3" s="70">
        <v>163.61791221348733</v>
      </c>
      <c r="NW3" s="70">
        <v>101.12331135143424</v>
      </c>
      <c r="NX3" s="70">
        <v>89.777719851066692</v>
      </c>
      <c r="NY3" s="754"/>
      <c r="NZ3" s="71">
        <v>255.4808822546629</v>
      </c>
      <c r="OA3" s="71">
        <v>42.73438304447118</v>
      </c>
      <c r="OB3" s="71">
        <v>54.058257214215175</v>
      </c>
      <c r="OC3" s="71">
        <v>100.313090183144</v>
      </c>
      <c r="OD3" s="71">
        <v>253.814715871007</v>
      </c>
      <c r="OE3" s="71">
        <v>89.631154089812583</v>
      </c>
      <c r="OF3" s="71">
        <v>126.31171782227544</v>
      </c>
      <c r="OG3" s="71">
        <v>142.26845630749938</v>
      </c>
      <c r="OH3" s="71">
        <v>89.824563490959903</v>
      </c>
      <c r="OI3" s="71">
        <v>71.859159110344407</v>
      </c>
      <c r="OJ3" s="71">
        <v>97.723594328124165</v>
      </c>
      <c r="OK3" s="71">
        <v>163.16675628848736</v>
      </c>
      <c r="OL3" s="71">
        <v>85.587164711605183</v>
      </c>
      <c r="OM3" s="71">
        <v>95.416746633706822</v>
      </c>
      <c r="ON3" s="756"/>
      <c r="OO3" s="72">
        <v>122.5319596174877</v>
      </c>
      <c r="OP3" s="72">
        <v>23.973877839713786</v>
      </c>
      <c r="OQ3" s="72">
        <v>31.921847732061018</v>
      </c>
      <c r="OR3" s="72">
        <v>50.84025901142094</v>
      </c>
      <c r="OS3" s="72">
        <v>91.909522881847607</v>
      </c>
      <c r="OT3" s="72">
        <v>46.761826397805748</v>
      </c>
      <c r="OU3" s="72">
        <v>69.118628935064407</v>
      </c>
      <c r="OV3" s="72">
        <v>76.418046332369883</v>
      </c>
      <c r="OW3" s="72">
        <v>46.936214324163593</v>
      </c>
      <c r="OX3" s="72">
        <v>34.891235828271114</v>
      </c>
      <c r="OY3" s="72">
        <v>52.146743343121187</v>
      </c>
      <c r="OZ3" s="72">
        <v>75.149401159984265</v>
      </c>
      <c r="PA3" s="72">
        <v>54.514871431947057</v>
      </c>
      <c r="PB3" s="72">
        <v>57.159697860141726</v>
      </c>
      <c r="PC3" s="758"/>
      <c r="PD3" s="73">
        <v>224.3283919205501</v>
      </c>
      <c r="PE3" s="73">
        <v>41.552002284341</v>
      </c>
      <c r="PF3" s="73">
        <v>38.048731908431584</v>
      </c>
      <c r="PG3" s="73">
        <v>104.81915450239012</v>
      </c>
      <c r="PH3" s="73">
        <v>287.82549987100697</v>
      </c>
      <c r="PI3" s="73">
        <v>86.929314895743815</v>
      </c>
      <c r="PJ3" s="73">
        <v>129.03519824547598</v>
      </c>
      <c r="PK3" s="73">
        <v>138.11823450102409</v>
      </c>
      <c r="PL3" s="73">
        <v>87.121525468524055</v>
      </c>
      <c r="PM3" s="73">
        <v>57.056223698909406</v>
      </c>
      <c r="PN3" s="73">
        <v>99.000627458153005</v>
      </c>
      <c r="PO3" s="73">
        <v>199.74436458641958</v>
      </c>
      <c r="PP3" s="73">
        <v>85.219591587305146</v>
      </c>
      <c r="PQ3" s="73">
        <v>83.939868523549833</v>
      </c>
      <c r="PR3" s="760"/>
      <c r="PS3" s="70">
        <v>83.671239600332967</v>
      </c>
      <c r="PT3" s="70">
        <v>20.198010948471179</v>
      </c>
      <c r="PU3" s="70">
        <v>28.765897907599093</v>
      </c>
      <c r="PV3" s="70">
        <v>35.726168273949575</v>
      </c>
      <c r="PW3" s="70">
        <v>75.099382879006981</v>
      </c>
      <c r="PX3" s="70">
        <v>38.133653898430261</v>
      </c>
      <c r="PY3" s="70">
        <v>48.238612357193709</v>
      </c>
      <c r="PZ3" s="70">
        <v>63.164544889520094</v>
      </c>
      <c r="QA3" s="70">
        <v>38.304213433383062</v>
      </c>
      <c r="QB3" s="70">
        <v>28.560573031897036</v>
      </c>
      <c r="QC3" s="70">
        <v>43.009318193812405</v>
      </c>
      <c r="QD3" s="70">
        <v>55.575875913487344</v>
      </c>
      <c r="QE3" s="70">
        <v>40.771357096713665</v>
      </c>
      <c r="QF3" s="70">
        <v>28.855702426040722</v>
      </c>
      <c r="QG3" s="762"/>
      <c r="QH3" s="74">
        <v>246.19387454361802</v>
      </c>
      <c r="QI3" s="74">
        <v>66.047452462940797</v>
      </c>
      <c r="QJ3" s="74">
        <v>43.968220256788541</v>
      </c>
      <c r="QK3" s="74">
        <v>99.468203123285349</v>
      </c>
      <c r="QL3" s="74">
        <v>204.86186076700699</v>
      </c>
      <c r="QM3" s="74">
        <v>104.73708747928472</v>
      </c>
      <c r="QN3" s="74">
        <v>136.29781270734404</v>
      </c>
      <c r="QO3" s="74">
        <v>224.09861824767893</v>
      </c>
      <c r="QP3" s="74">
        <v>143.12051956764046</v>
      </c>
      <c r="QQ3" s="74">
        <v>64.4576914046269</v>
      </c>
      <c r="QR3" s="74">
        <v>153.96286927045156</v>
      </c>
      <c r="QS3" s="74">
        <v>159.61635531348736</v>
      </c>
      <c r="QT3" s="74">
        <v>98.733134945306688</v>
      </c>
      <c r="QU3" s="74">
        <v>86.141745052993727</v>
      </c>
      <c r="QV3" s="764"/>
      <c r="QW3" s="69">
        <v>301.91592080988727</v>
      </c>
      <c r="QX3" s="69">
        <v>60.162510798711175</v>
      </c>
      <c r="QY3" s="69">
        <v>38.048731908431584</v>
      </c>
      <c r="QZ3" s="69">
        <v>123.12504079932749</v>
      </c>
      <c r="RA3" s="69">
        <v>253.02113091100699</v>
      </c>
      <c r="RB3" s="69">
        <v>129.45588757114825</v>
      </c>
      <c r="RC3" s="69">
        <v>131.75867866867651</v>
      </c>
      <c r="RD3" s="69">
        <v>203.44214780407003</v>
      </c>
      <c r="RE3" s="69">
        <v>129.66696753548601</v>
      </c>
      <c r="RF3" s="69">
        <v>77.780333274918405</v>
      </c>
      <c r="RG3" s="69">
        <v>139.72157965040071</v>
      </c>
      <c r="RH3" s="69">
        <v>195.63036741348736</v>
      </c>
      <c r="RI3" s="69">
        <v>120.24472260045462</v>
      </c>
      <c r="RJ3" s="69">
        <v>102.24391915874547</v>
      </c>
      <c r="RK3" s="766"/>
      <c r="RL3" s="75">
        <v>213.68934755496102</v>
      </c>
      <c r="RM3" s="75">
        <v>43.034868005751179</v>
      </c>
      <c r="RN3" s="75">
        <v>54.865460170809307</v>
      </c>
      <c r="RO3" s="75">
        <v>85.668381145594097</v>
      </c>
      <c r="RP3" s="75">
        <v>258.34948707100699</v>
      </c>
      <c r="RQ3" s="75">
        <v>90.317787425697688</v>
      </c>
      <c r="RR3" s="75">
        <v>117.23344974494039</v>
      </c>
      <c r="RS3" s="75">
        <v>143.32317512640574</v>
      </c>
      <c r="RT3" s="75">
        <v>90.5115014917276</v>
      </c>
      <c r="RU3" s="75">
        <v>56.686150313623529</v>
      </c>
      <c r="RV3" s="75">
        <v>98.273467597577152</v>
      </c>
      <c r="RW3" s="75">
        <v>138.60818158848735</v>
      </c>
      <c r="RX3" s="75">
        <v>86.184708813137064</v>
      </c>
      <c r="RY3" s="75">
        <v>88.574022462825255</v>
      </c>
      <c r="RZ3" s="756"/>
      <c r="SA3" s="76">
        <v>158.78804538600411</v>
      </c>
      <c r="SB3" s="76">
        <v>169.68994138600402</v>
      </c>
      <c r="SC3" s="76">
        <v>173.87897338600391</v>
      </c>
      <c r="SD3" s="76">
        <v>111.24063238600399</v>
      </c>
      <c r="SE3" s="76">
        <v>196.86269638600396</v>
      </c>
      <c r="SF3" s="76">
        <v>225.73255638600389</v>
      </c>
      <c r="SG3" s="721"/>
      <c r="SH3" s="76">
        <v>284.82299090600389</v>
      </c>
      <c r="SI3" s="76">
        <v>305.31855538600371</v>
      </c>
      <c r="SJ3" s="76">
        <v>313.19393554600407</v>
      </c>
      <c r="SK3" s="76">
        <v>195.43385446600405</v>
      </c>
      <c r="SL3" s="76">
        <v>356.40333478600411</v>
      </c>
      <c r="SM3" s="76">
        <v>410.67867158600399</v>
      </c>
      <c r="SN3" s="721"/>
      <c r="SO3" s="76">
        <v>237.55988633600401</v>
      </c>
      <c r="SP3" s="76">
        <v>254.45782513600383</v>
      </c>
      <c r="SQ3" s="76">
        <v>260.95082473600394</v>
      </c>
      <c r="SR3" s="76">
        <v>163.86139618600401</v>
      </c>
      <c r="SS3" s="76">
        <v>296.5755953860039</v>
      </c>
      <c r="ST3" s="76">
        <v>341.3238783860042</v>
      </c>
      <c r="SU3" s="721"/>
      <c r="SV3" s="76">
        <v>114.54191173249208</v>
      </c>
      <c r="SW3" s="76">
        <v>122.07583120786842</v>
      </c>
      <c r="SX3" s="76">
        <v>124.97072488212251</v>
      </c>
      <c r="SY3" s="76">
        <v>81.683555644297002</v>
      </c>
      <c r="SZ3" s="76">
        <v>140.85397292689913</v>
      </c>
      <c r="TA3" s="76">
        <v>160.80492462423621</v>
      </c>
      <c r="TB3" s="721"/>
      <c r="TC3" s="76">
        <v>208.73440818439354</v>
      </c>
      <c r="TD3" s="76">
        <v>223.43817710537252</v>
      </c>
      <c r="TE3" s="76">
        <v>229.08807126420385</v>
      </c>
      <c r="TF3" s="76">
        <v>144.60554715486674</v>
      </c>
      <c r="TG3" s="76">
        <v>260.08702336719483</v>
      </c>
      <c r="TH3" s="76">
        <v>299.02481457534964</v>
      </c>
      <c r="TI3" s="721"/>
      <c r="TJ3" s="76">
        <v>78.583989146004001</v>
      </c>
      <c r="TK3" s="76">
        <v>83.380823386004039</v>
      </c>
      <c r="TL3" s="76">
        <v>85.223997466003965</v>
      </c>
      <c r="TM3" s="76">
        <v>57.663127426003996</v>
      </c>
      <c r="TN3" s="76">
        <v>95.336835586004014</v>
      </c>
      <c r="TO3" s="76">
        <v>108.03957398600409</v>
      </c>
      <c r="TP3" s="721"/>
      <c r="TQ3" s="76">
        <v>198.89007350600414</v>
      </c>
      <c r="TR3" s="76">
        <v>212.84450038600417</v>
      </c>
      <c r="TS3" s="76">
        <v>218.20646134600389</v>
      </c>
      <c r="TT3" s="76">
        <v>138.02938486600402</v>
      </c>
      <c r="TU3" s="76">
        <v>247.62562678600383</v>
      </c>
      <c r="TV3" s="76">
        <v>284.57904758600415</v>
      </c>
      <c r="TW3" s="721"/>
      <c r="TX3" s="76">
        <v>228.96659459600386</v>
      </c>
      <c r="TY3" s="76">
        <v>245.2104196360041</v>
      </c>
      <c r="TZ3" s="76">
        <v>251.45207731600394</v>
      </c>
      <c r="UA3" s="76">
        <v>158.120949226004</v>
      </c>
      <c r="UB3" s="76">
        <v>285.69782458600423</v>
      </c>
      <c r="UC3" s="76">
        <v>328.71391598600428</v>
      </c>
      <c r="UD3" s="721"/>
      <c r="UE3" s="76">
        <v>280.52634503600387</v>
      </c>
      <c r="UF3" s="76">
        <v>300.6948526360041</v>
      </c>
      <c r="UG3" s="76">
        <v>308.44456183600391</v>
      </c>
      <c r="UH3" s="76">
        <v>192.5636309860038</v>
      </c>
      <c r="UI3" s="76">
        <v>285.69782458600434</v>
      </c>
      <c r="UJ3" s="76">
        <v>404.37369038600417</v>
      </c>
      <c r="UK3" s="721"/>
      <c r="UL3" s="76">
        <v>67.728536553120293</v>
      </c>
      <c r="UM3" s="76">
        <v>74.763619486593456</v>
      </c>
      <c r="UN3" s="76">
        <v>65.561551893988636</v>
      </c>
      <c r="UO3" s="76">
        <v>40.357133479548693</v>
      </c>
      <c r="UP3" s="76">
        <v>64.470327112795886</v>
      </c>
      <c r="UQ3" s="76">
        <v>51.739485894172851</v>
      </c>
      <c r="UR3" s="721"/>
      <c r="US3" s="76">
        <v>45.157856995388279</v>
      </c>
      <c r="UT3" s="76">
        <v>41.636679545388262</v>
      </c>
      <c r="UU3" s="76">
        <v>71.111791495388246</v>
      </c>
      <c r="UV3" s="76">
        <v>50.482128495388281</v>
      </c>
      <c r="UW3" s="76">
        <v>55.303824995388297</v>
      </c>
      <c r="UX3" s="76">
        <v>70.613939495388266</v>
      </c>
      <c r="UY3" s="76">
        <v>46.092838495388264</v>
      </c>
      <c r="UZ3" s="76">
        <v>40.974634495388266</v>
      </c>
      <c r="VA3" s="76">
        <v>42.800870995388273</v>
      </c>
      <c r="VB3" s="76">
        <v>41.740004495388256</v>
      </c>
      <c r="VC3" s="76">
        <v>44.117657995388278</v>
      </c>
      <c r="VD3" s="76">
        <v>54.895117495388305</v>
      </c>
      <c r="VE3" s="76">
        <v>67.651586995388257</v>
      </c>
      <c r="VF3" s="76">
        <v>45.172688945388273</v>
      </c>
      <c r="VG3" s="76">
        <v>72.262046995388246</v>
      </c>
      <c r="VH3" s="718"/>
      <c r="VI3" s="76">
        <v>68.98283223490921</v>
      </c>
      <c r="VJ3" s="76">
        <v>63.310995504070853</v>
      </c>
      <c r="VK3" s="76">
        <v>110.78887044149606</v>
      </c>
      <c r="VL3" s="76">
        <v>77.559053992394212</v>
      </c>
      <c r="VM3" s="76">
        <v>85.325738773831361</v>
      </c>
      <c r="VN3" s="76">
        <v>109.98694117203483</v>
      </c>
      <c r="VO3" s="76">
        <v>70.488880279819412</v>
      </c>
      <c r="VP3" s="76">
        <v>62.244587609160718</v>
      </c>
      <c r="VQ3" s="76">
        <v>65.186249995388252</v>
      </c>
      <c r="VR3" s="76">
        <v>63.47742910616676</v>
      </c>
      <c r="VS3" s="76">
        <v>67.307302109160744</v>
      </c>
      <c r="VT3" s="76">
        <v>84.667401543292442</v>
      </c>
      <c r="VU3" s="76">
        <v>105.21524762413078</v>
      </c>
      <c r="VV3" s="76">
        <v>69.006723220238598</v>
      </c>
      <c r="VW3" s="76">
        <v>112.6416772049691</v>
      </c>
      <c r="VX3" s="718"/>
      <c r="VY3" s="76">
        <v>73.187239630118782</v>
      </c>
      <c r="VZ3" s="76">
        <v>67.135874790897276</v>
      </c>
      <c r="WA3" s="76">
        <v>117.79070790257389</v>
      </c>
      <c r="WB3" s="76">
        <v>82.337334962454108</v>
      </c>
      <c r="WC3" s="76">
        <v>90.62372355826254</v>
      </c>
      <c r="WD3" s="76">
        <v>116.93511793850197</v>
      </c>
      <c r="WE3" s="76">
        <v>74.794064124130784</v>
      </c>
      <c r="WF3" s="76">
        <v>65.998108746885265</v>
      </c>
      <c r="WG3" s="76">
        <v>69.136610995388253</v>
      </c>
      <c r="WH3" s="76">
        <v>67.313445213951127</v>
      </c>
      <c r="WI3" s="76">
        <v>71.399592246885291</v>
      </c>
      <c r="WJ3" s="76">
        <v>89.921334022334335</v>
      </c>
      <c r="WK3" s="76">
        <v>111.8441289115559</v>
      </c>
      <c r="WL3" s="76">
        <v>73.212729268741512</v>
      </c>
      <c r="WM3" s="76">
        <v>119.76749430077744</v>
      </c>
      <c r="WN3" s="718"/>
      <c r="WO3" s="76">
        <v>44.457122429519991</v>
      </c>
      <c r="WP3" s="76">
        <v>40.999199664250526</v>
      </c>
      <c r="WQ3" s="76">
        <v>69.944818585208623</v>
      </c>
      <c r="WR3" s="76">
        <v>49.685748333711636</v>
      </c>
      <c r="WS3" s="76">
        <v>54.420827531316434</v>
      </c>
      <c r="WT3" s="76">
        <v>69.455910034310421</v>
      </c>
      <c r="WU3" s="76">
        <v>45.375307854669686</v>
      </c>
      <c r="WV3" s="76">
        <v>40.349047639100824</v>
      </c>
      <c r="WW3" s="76">
        <v>42.142477495388256</v>
      </c>
      <c r="WX3" s="76">
        <v>41.100668477424158</v>
      </c>
      <c r="WY3" s="76">
        <v>43.435609639100853</v>
      </c>
      <c r="WZ3" s="76">
        <v>54.019462082214623</v>
      </c>
      <c r="XA3" s="76">
        <v>66.546773447484057</v>
      </c>
      <c r="XB3" s="76">
        <v>44.471687937304388</v>
      </c>
      <c r="XC3" s="76">
        <v>71.074410812753513</v>
      </c>
      <c r="XD3" s="718"/>
      <c r="XE3" s="76">
        <v>64.544846651076853</v>
      </c>
      <c r="XF3" s="76">
        <v>59.273622923531995</v>
      </c>
      <c r="XG3" s="76">
        <v>103.39804201035835</v>
      </c>
      <c r="XH3" s="76">
        <v>72.515312968442203</v>
      </c>
      <c r="XI3" s="76">
        <v>79.733421501376256</v>
      </c>
      <c r="XJ3" s="76">
        <v>102.65275458520865</v>
      </c>
      <c r="XK3" s="76">
        <v>65.944519555268542</v>
      </c>
      <c r="XL3" s="76">
        <v>58.282537519340387</v>
      </c>
      <c r="XM3" s="76">
        <v>61.016424495388279</v>
      </c>
      <c r="XN3" s="76">
        <v>59.428300992394213</v>
      </c>
      <c r="XO3" s="76">
        <v>62.987662519340354</v>
      </c>
      <c r="XP3" s="76">
        <v>79.121583926526029</v>
      </c>
      <c r="XQ3" s="76">
        <v>98.218095154070852</v>
      </c>
      <c r="XR3" s="76">
        <v>64.567050169040954</v>
      </c>
      <c r="XS3" s="76">
        <v>105.11998138161576</v>
      </c>
      <c r="XT3" s="718"/>
      <c r="XU3" s="76">
        <v>23.201507264849344</v>
      </c>
      <c r="XV3" s="76">
        <v>21.662309936406238</v>
      </c>
      <c r="XW3" s="76">
        <v>34.546640309759511</v>
      </c>
      <c r="XX3" s="76">
        <v>25.528883429520004</v>
      </c>
      <c r="XY3" s="76">
        <v>27.636571121136775</v>
      </c>
      <c r="XZ3" s="76">
        <v>34.329016381615823</v>
      </c>
      <c r="YA3" s="76">
        <v>23.610211752873308</v>
      </c>
      <c r="YB3" s="76">
        <v>21.372912998382272</v>
      </c>
      <c r="YC3" s="76">
        <v>22.171207995388269</v>
      </c>
      <c r="YD3" s="76">
        <v>21.707475932514026</v>
      </c>
      <c r="YE3" s="76">
        <v>22.74680949838227</v>
      </c>
      <c r="YF3" s="76">
        <v>27.457914549280467</v>
      </c>
      <c r="YG3" s="76">
        <v>33.034095827723576</v>
      </c>
      <c r="YH3" s="76">
        <v>23.207990692094839</v>
      </c>
      <c r="YI3" s="76">
        <v>35.04944660616669</v>
      </c>
      <c r="YJ3" s="718"/>
      <c r="YK3" s="76">
        <v>68.048519480418179</v>
      </c>
      <c r="YL3" s="76">
        <v>62.46102232922059</v>
      </c>
      <c r="YM3" s="76">
        <v>109.23290656125653</v>
      </c>
      <c r="YN3" s="76">
        <v>76.497213776825404</v>
      </c>
      <c r="YO3" s="76">
        <v>84.148408821735572</v>
      </c>
      <c r="YP3" s="76">
        <v>108.44290189059782</v>
      </c>
      <c r="YQ3" s="76">
        <v>69.532172758861336</v>
      </c>
      <c r="YR3" s="76">
        <v>61.410471800777501</v>
      </c>
      <c r="YS3" s="76">
        <v>64.308391995388277</v>
      </c>
      <c r="YT3" s="76">
        <v>62.624981082214596</v>
      </c>
      <c r="YU3" s="76">
        <v>66.397904300777498</v>
      </c>
      <c r="YV3" s="76">
        <v>83.49986099239419</v>
      </c>
      <c r="YW3" s="76">
        <v>103.74216289359182</v>
      </c>
      <c r="YX3" s="76">
        <v>68.072055209460117</v>
      </c>
      <c r="YY3" s="76">
        <v>111.05816229478943</v>
      </c>
      <c r="YZ3" s="718"/>
      <c r="ZA3" s="76">
        <v>66.179893971436172</v>
      </c>
      <c r="ZB3" s="76">
        <v>60.761075979519966</v>
      </c>
      <c r="ZC3" s="76">
        <v>106.12097880077752</v>
      </c>
      <c r="ZD3" s="76">
        <v>74.37353334568769</v>
      </c>
      <c r="ZE3" s="76">
        <v>81.793748917543951</v>
      </c>
      <c r="ZF3" s="76">
        <v>105.35482332772358</v>
      </c>
      <c r="ZG3" s="76">
        <v>67.618757716945169</v>
      </c>
      <c r="ZH3" s="76">
        <v>59.742240184011031</v>
      </c>
      <c r="ZI3" s="76">
        <v>62.552675995388306</v>
      </c>
      <c r="ZJ3" s="76">
        <v>60.920085034310482</v>
      </c>
      <c r="ZK3" s="76">
        <v>64.579108684011047</v>
      </c>
      <c r="ZL3" s="76">
        <v>81.16477989059787</v>
      </c>
      <c r="ZM3" s="76">
        <v>100.79599343251405</v>
      </c>
      <c r="ZN3" s="76">
        <v>66.202719187903227</v>
      </c>
      <c r="ZO3" s="76">
        <v>107.89113247443021</v>
      </c>
      <c r="ZP3" s="718"/>
      <c r="ZQ3" s="76">
        <v>78.325959779819371</v>
      </c>
      <c r="ZR3" s="76">
        <v>71.810727252573855</v>
      </c>
      <c r="ZS3" s="76">
        <v>126.34850924389116</v>
      </c>
      <c r="ZT3" s="76">
        <v>88.177456148082882</v>
      </c>
      <c r="ZU3" s="76">
        <v>97.099038294789466</v>
      </c>
      <c r="ZV3" s="76">
        <v>125.42733398640634</v>
      </c>
      <c r="ZW3" s="76">
        <v>80.055955489400205</v>
      </c>
      <c r="ZX3" s="76">
        <v>70.585745692993001</v>
      </c>
      <c r="ZY3" s="76">
        <v>73.9648299953883</v>
      </c>
      <c r="ZZ3" s="76">
        <v>72.001909345687622</v>
      </c>
      <c r="AAA3" s="76">
        <v>76.40128019299307</v>
      </c>
      <c r="AAB3" s="76">
        <v>96.34280705227448</v>
      </c>
      <c r="AAC3" s="76">
        <v>119.94609492952006</v>
      </c>
      <c r="AAD3" s="76">
        <v>78.353403328022964</v>
      </c>
      <c r="AAE3" s="76">
        <v>128.47682630676553</v>
      </c>
      <c r="AAF3" s="718"/>
      <c r="AAG3" s="76">
        <v>43.374631360317707</v>
      </c>
      <c r="AAH3" s="76">
        <v>39.114802630377717</v>
      </c>
      <c r="AAI3" s="76">
        <v>51.568950205317677</v>
      </c>
      <c r="AAJ3" s="76">
        <v>47.196112255317722</v>
      </c>
      <c r="AAK3" s="76">
        <v>50.328557344317737</v>
      </c>
      <c r="AAL3" s="76">
        <v>46.109230105317771</v>
      </c>
      <c r="AAM3" s="76">
        <v>42.650291755317689</v>
      </c>
      <c r="AAN3" s="76">
        <v>38.409006707317722</v>
      </c>
      <c r="AAO3" s="76">
        <v>39.24092638031771</v>
      </c>
      <c r="AAP3" s="76">
        <v>39.224955751317736</v>
      </c>
      <c r="AAQ3" s="76">
        <v>22.805572705317729</v>
      </c>
      <c r="AAR3" s="76">
        <v>49.126740985317717</v>
      </c>
      <c r="AAS3" s="76">
        <v>47.028512305317733</v>
      </c>
      <c r="AAT3" s="76">
        <v>26.375563505317714</v>
      </c>
      <c r="AAU3" s="76">
        <v>60.002870505317695</v>
      </c>
      <c r="AAV3" s="718"/>
    </row>
    <row r="4" spans="1:727" ht="14.5" customHeight="1" x14ac:dyDescent="0.2">
      <c r="A4" s="24">
        <v>2021</v>
      </c>
      <c r="B4" s="261"/>
      <c r="C4" s="262"/>
      <c r="D4" s="65">
        <v>25.702779250496672</v>
      </c>
      <c r="E4" s="65">
        <v>40.953567893162706</v>
      </c>
      <c r="F4" s="65">
        <v>28.192885157548204</v>
      </c>
      <c r="G4" s="65">
        <v>25.780115406379039</v>
      </c>
      <c r="H4" s="65">
        <v>56.26775260449206</v>
      </c>
      <c r="I4" s="65">
        <v>17.09314364804154</v>
      </c>
      <c r="J4" s="65">
        <v>80.861457472930383</v>
      </c>
      <c r="K4" s="65">
        <v>21.44624171108639</v>
      </c>
      <c r="L4" s="65">
        <v>17.985293167213868</v>
      </c>
      <c r="M4" s="65">
        <v>39.936968688152582</v>
      </c>
      <c r="N4" s="65">
        <v>35.596992540141002</v>
      </c>
      <c r="O4" s="65">
        <v>20.713613755622294</v>
      </c>
      <c r="P4" s="65">
        <v>38.112988903881472</v>
      </c>
      <c r="Q4" s="65">
        <v>25.267459404472653</v>
      </c>
      <c r="R4" s="65">
        <v>26.380001467430809</v>
      </c>
      <c r="S4" s="65">
        <v>28.67933310512128</v>
      </c>
      <c r="T4" s="65">
        <v>30.26317583208083</v>
      </c>
      <c r="U4" s="65">
        <v>18.333638301144905</v>
      </c>
      <c r="V4" s="65">
        <v>27.384383419887246</v>
      </c>
      <c r="W4" s="65">
        <v>77.109669773220389</v>
      </c>
      <c r="X4" s="65">
        <v>12.495144628025335</v>
      </c>
      <c r="Y4" s="65">
        <v>26.067743437312274</v>
      </c>
      <c r="Z4" s="65">
        <v>23.895288022435768</v>
      </c>
      <c r="AA4" s="65">
        <v>25.179955888390641</v>
      </c>
      <c r="AB4" s="65">
        <v>15.561020621476873</v>
      </c>
      <c r="AC4" s="65">
        <v>3.8256958833720738</v>
      </c>
      <c r="AD4" s="65">
        <v>30.759593354039723</v>
      </c>
      <c r="AE4" s="65">
        <v>22.141778754135018</v>
      </c>
      <c r="AF4" s="65">
        <v>25.257490666981486</v>
      </c>
      <c r="AG4" s="65">
        <v>4.9322224001795067</v>
      </c>
      <c r="AH4" s="769"/>
      <c r="AI4" s="65">
        <v>19.402714757571758</v>
      </c>
      <c r="AJ4" s="65">
        <v>40.829657079929106</v>
      </c>
      <c r="AK4" s="65">
        <v>29.584286157443174</v>
      </c>
      <c r="AL4" s="65">
        <v>25.711023353692383</v>
      </c>
      <c r="AM4" s="65">
        <v>53.217778009607329</v>
      </c>
      <c r="AN4" s="65">
        <v>16.757646243762387</v>
      </c>
      <c r="AO4" s="65">
        <v>80.614911275696002</v>
      </c>
      <c r="AP4" s="65">
        <v>21.38122481566414</v>
      </c>
      <c r="AQ4" s="65">
        <v>17.584749008197967</v>
      </c>
      <c r="AR4" s="65">
        <v>31.247710726309453</v>
      </c>
      <c r="AS4" s="65">
        <v>29.718334539591655</v>
      </c>
      <c r="AT4" s="65">
        <v>22.971881651040793</v>
      </c>
      <c r="AU4" s="65">
        <v>37.996166554062782</v>
      </c>
      <c r="AV4" s="65">
        <v>25.190884782840044</v>
      </c>
      <c r="AW4" s="65">
        <v>26.301597491100626</v>
      </c>
      <c r="AX4" s="65">
        <v>28.591805695735623</v>
      </c>
      <c r="AY4" s="65">
        <v>30.170595544833422</v>
      </c>
      <c r="AZ4" s="65">
        <v>18.282777787836835</v>
      </c>
      <c r="BA4" s="65">
        <v>27.300756520515058</v>
      </c>
      <c r="BB4" s="65">
        <v>62.685706276544899</v>
      </c>
      <c r="BC4" s="65">
        <v>12.462658734386494</v>
      </c>
      <c r="BD4" s="65">
        <v>25.989763391701544</v>
      </c>
      <c r="BE4" s="65">
        <v>18.860849652098711</v>
      </c>
      <c r="BF4" s="65">
        <v>25.103733166518264</v>
      </c>
      <c r="BG4" s="65">
        <v>15.513966086345</v>
      </c>
      <c r="BH4" s="65">
        <v>3.7243258767799809</v>
      </c>
      <c r="BI4" s="65">
        <v>26.146116388083193</v>
      </c>
      <c r="BJ4" s="65">
        <v>23.083549474021304</v>
      </c>
      <c r="BK4" s="65">
        <v>22.22744838331203</v>
      </c>
      <c r="BL4" s="65">
        <v>4.3134591087881535</v>
      </c>
      <c r="BM4" s="770"/>
      <c r="BN4" s="65">
        <v>40.383613245562671</v>
      </c>
      <c r="BO4" s="65">
        <v>55.364363671668826</v>
      </c>
      <c r="BP4" s="65">
        <v>56.969083949697811</v>
      </c>
      <c r="BQ4" s="65">
        <v>131.82152782456632</v>
      </c>
      <c r="BR4" s="65">
        <v>110.56988785729517</v>
      </c>
      <c r="BS4" s="65">
        <v>30.673164889949685</v>
      </c>
      <c r="BT4" s="65">
        <v>187.49473551543588</v>
      </c>
      <c r="BU4" s="65">
        <v>51.336591520685047</v>
      </c>
      <c r="BV4" s="65">
        <v>25.313810544547589</v>
      </c>
      <c r="BW4" s="65">
        <v>51.68653139875066</v>
      </c>
      <c r="BX4" s="65">
        <v>71.721549626379854</v>
      </c>
      <c r="BY4" s="65">
        <v>57.614910687990672</v>
      </c>
      <c r="BZ4" s="65">
        <v>96.885387113904557</v>
      </c>
      <c r="CA4" s="65">
        <v>45.477247795902521</v>
      </c>
      <c r="CB4" s="65">
        <v>44.230266255438409</v>
      </c>
      <c r="CC4" s="65">
        <v>55.909195795752133</v>
      </c>
      <c r="CD4" s="65">
        <v>40.084261224854984</v>
      </c>
      <c r="CE4" s="65">
        <v>85.265518600863302</v>
      </c>
      <c r="CF4" s="65">
        <v>54.070355859815677</v>
      </c>
      <c r="CG4" s="65">
        <v>145.17666593301317</v>
      </c>
      <c r="CH4" s="65">
        <v>37.220225775597683</v>
      </c>
      <c r="CI4" s="65">
        <v>65.957348216609432</v>
      </c>
      <c r="CJ4" s="65">
        <v>43.960503051575714</v>
      </c>
      <c r="CK4" s="65">
        <v>44.329842764008589</v>
      </c>
      <c r="CL4" s="65">
        <v>23.728247802974909</v>
      </c>
      <c r="CM4" s="65">
        <v>14.69822241297687</v>
      </c>
      <c r="CN4" s="65">
        <v>48.460874601614279</v>
      </c>
      <c r="CO4" s="65">
        <v>61.948206198654745</v>
      </c>
      <c r="CP4" s="65">
        <v>23.047784852392233</v>
      </c>
      <c r="CQ4" s="65">
        <v>6.8361260802664496</v>
      </c>
      <c r="CR4" s="772"/>
      <c r="CS4" s="65">
        <v>49.112366068764153</v>
      </c>
      <c r="CT4" s="65">
        <v>66.981520063315443</v>
      </c>
      <c r="CU4" s="65">
        <v>70.256726948215601</v>
      </c>
      <c r="CV4" s="65">
        <v>183.85209553766941</v>
      </c>
      <c r="CW4" s="65">
        <v>118.61337222144613</v>
      </c>
      <c r="CX4" s="65">
        <v>43.64228520093841</v>
      </c>
      <c r="CY4" s="65">
        <v>231.0878205684177</v>
      </c>
      <c r="CZ4" s="65">
        <v>63.392410746779227</v>
      </c>
      <c r="DA4" s="65">
        <v>41.966417859554696</v>
      </c>
      <c r="DB4" s="65">
        <v>68.086089485962404</v>
      </c>
      <c r="DC4" s="65">
        <v>74.396384873633764</v>
      </c>
      <c r="DD4" s="65">
        <v>69.570217826686957</v>
      </c>
      <c r="DE4" s="65">
        <v>103.27552551521933</v>
      </c>
      <c r="DF4" s="65">
        <v>56.500235449885999</v>
      </c>
      <c r="DG4" s="65">
        <v>53.857457391714206</v>
      </c>
      <c r="DH4" s="65">
        <v>67.845494078878133</v>
      </c>
      <c r="DI4" s="65">
        <v>51.581578669876961</v>
      </c>
      <c r="DJ4" s="65">
        <v>104.35477299253935</v>
      </c>
      <c r="DK4" s="65">
        <v>78.350141625206646</v>
      </c>
      <c r="DL4" s="65">
        <v>179.02277731500766</v>
      </c>
      <c r="DM4" s="65">
        <v>43.917522509666384</v>
      </c>
      <c r="DN4" s="65">
        <v>80.265051335419869</v>
      </c>
      <c r="DO4" s="65">
        <v>52.655292803211431</v>
      </c>
      <c r="DP4" s="65">
        <v>53.509304692913567</v>
      </c>
      <c r="DQ4" s="65">
        <v>27.116497215362973</v>
      </c>
      <c r="DR4" s="65">
        <v>16.486232224558712</v>
      </c>
      <c r="DS4" s="65">
        <v>56.928107085380212</v>
      </c>
      <c r="DT4" s="65">
        <v>74.2756183714869</v>
      </c>
      <c r="DU4" s="65">
        <v>24.827170747911772</v>
      </c>
      <c r="DV4" s="65">
        <v>10.527060403858316</v>
      </c>
      <c r="DW4" s="773"/>
      <c r="DX4" s="65">
        <v>41.888066673655985</v>
      </c>
      <c r="DY4" s="65">
        <v>57.13427045716287</v>
      </c>
      <c r="DZ4" s="65">
        <v>70.115435966026027</v>
      </c>
      <c r="EA4" s="65">
        <v>162.05026950289096</v>
      </c>
      <c r="EB4" s="65">
        <v>90.417325115610581</v>
      </c>
      <c r="EC4" s="65">
        <v>39.851822758131554</v>
      </c>
      <c r="ED4" s="65">
        <v>213.63216635130559</v>
      </c>
      <c r="EE4" s="65">
        <v>61.05426272635227</v>
      </c>
      <c r="EF4" s="65">
        <v>22.41667867349571</v>
      </c>
      <c r="EG4" s="65">
        <v>70.025478105078093</v>
      </c>
      <c r="EH4" s="65">
        <v>80.359626362005855</v>
      </c>
      <c r="EI4" s="65">
        <v>63.989430143917538</v>
      </c>
      <c r="EJ4" s="65">
        <v>107.45721666500732</v>
      </c>
      <c r="EK4" s="65">
        <v>51.901096733815251</v>
      </c>
      <c r="EL4" s="65">
        <v>48.498245088972354</v>
      </c>
      <c r="EM4" s="65">
        <v>61.623778051410575</v>
      </c>
      <c r="EN4" s="65">
        <v>41.597676193203213</v>
      </c>
      <c r="EO4" s="65">
        <v>112.37149341998649</v>
      </c>
      <c r="EP4" s="65">
        <v>73.946649515207156</v>
      </c>
      <c r="EQ4" s="65">
        <v>171.80437209607965</v>
      </c>
      <c r="ER4" s="65">
        <v>40.574689006988152</v>
      </c>
      <c r="ES4" s="65">
        <v>73.057913207232701</v>
      </c>
      <c r="ET4" s="65">
        <v>44.508502471860524</v>
      </c>
      <c r="EU4" s="65">
        <v>46.132202495938472</v>
      </c>
      <c r="EV4" s="65">
        <v>24.92112896573855</v>
      </c>
      <c r="EW4" s="65">
        <v>10.419841203651005</v>
      </c>
      <c r="EX4" s="65">
        <v>48.680039072874216</v>
      </c>
      <c r="EY4" s="65">
        <v>64.05304366835594</v>
      </c>
      <c r="EZ4" s="65">
        <v>20.158981173580663</v>
      </c>
      <c r="FA4" s="65">
        <v>4.6889057411684485</v>
      </c>
      <c r="FB4" s="774"/>
      <c r="FC4" s="65">
        <v>35.625766423972173</v>
      </c>
      <c r="FD4" s="65">
        <v>47.795589991554827</v>
      </c>
      <c r="FE4" s="65">
        <v>55.59266746146519</v>
      </c>
      <c r="FF4" s="65">
        <v>112.95623550779372</v>
      </c>
      <c r="FG4" s="65">
        <v>77.517699926250515</v>
      </c>
      <c r="FH4" s="65">
        <v>28.272132594613176</v>
      </c>
      <c r="FI4" s="65">
        <v>176.00259233868587</v>
      </c>
      <c r="FJ4" s="65">
        <v>43.330469978901966</v>
      </c>
      <c r="FK4" s="65">
        <v>19.521952266697856</v>
      </c>
      <c r="FL4" s="65">
        <v>45.306250688491623</v>
      </c>
      <c r="FM4" s="65">
        <v>47.621522783144712</v>
      </c>
      <c r="FN4" s="65">
        <v>54.136249035615421</v>
      </c>
      <c r="FO4" s="65">
        <v>85.056400066345162</v>
      </c>
      <c r="FP4" s="65">
        <v>41.661939681372154</v>
      </c>
      <c r="FQ4" s="65">
        <v>41.073389180417188</v>
      </c>
      <c r="FR4" s="65">
        <v>52.169206968219591</v>
      </c>
      <c r="FS4" s="65">
        <v>36.595795067863641</v>
      </c>
      <c r="FT4" s="65">
        <v>76.989644778733265</v>
      </c>
      <c r="FU4" s="65">
        <v>53.240603535738749</v>
      </c>
      <c r="FV4" s="65">
        <v>138.85569841073612</v>
      </c>
      <c r="FW4" s="65">
        <v>34.307349043220086</v>
      </c>
      <c r="FX4" s="65">
        <v>61.577286080038604</v>
      </c>
      <c r="FY4" s="65">
        <v>39.75096856546751</v>
      </c>
      <c r="FZ4" s="65">
        <v>40.388509508306512</v>
      </c>
      <c r="GA4" s="65">
        <v>23.245054135242537</v>
      </c>
      <c r="GB4" s="65">
        <v>4.7644529841671579</v>
      </c>
      <c r="GC4" s="65">
        <v>37.518287370417461</v>
      </c>
      <c r="GD4" s="65">
        <v>56.525992459800349</v>
      </c>
      <c r="GE4" s="65">
        <v>18.022498038762645</v>
      </c>
      <c r="GF4" s="65">
        <v>5.9708918353308817</v>
      </c>
      <c r="GG4" s="775"/>
      <c r="GH4" s="65">
        <v>42.452067133638408</v>
      </c>
      <c r="GI4" s="65">
        <v>57.681796661255824</v>
      </c>
      <c r="GJ4" s="65">
        <v>66.669306141748194</v>
      </c>
      <c r="GK4" s="65">
        <v>144.2674330978283</v>
      </c>
      <c r="GL4" s="65">
        <v>107.59516696609892</v>
      </c>
      <c r="GM4" s="65">
        <v>34.085336621376804</v>
      </c>
      <c r="GN4" s="65">
        <v>178.54748747885534</v>
      </c>
      <c r="GO4" s="65">
        <v>32.131495392560893</v>
      </c>
      <c r="GP4" s="65">
        <v>24.240176243857594</v>
      </c>
      <c r="GQ4" s="65">
        <v>57.668598695891617</v>
      </c>
      <c r="GR4" s="65">
        <v>84.719626503728279</v>
      </c>
      <c r="GS4" s="65">
        <v>63.566702067654518</v>
      </c>
      <c r="GT4" s="65">
        <v>106.15365389261902</v>
      </c>
      <c r="GU4" s="65">
        <v>67.27061287317521</v>
      </c>
      <c r="GV4" s="65">
        <v>48.582524928615491</v>
      </c>
      <c r="GW4" s="65">
        <v>61.520830922925263</v>
      </c>
      <c r="GX4" s="65">
        <v>42.631300390565912</v>
      </c>
      <c r="GY4" s="65">
        <v>124.39591807986784</v>
      </c>
      <c r="GZ4" s="65">
        <v>94.393923633168995</v>
      </c>
      <c r="HA4" s="65">
        <v>166.39559973620371</v>
      </c>
      <c r="HB4" s="65">
        <v>42.381988841497474</v>
      </c>
      <c r="HC4" s="65">
        <v>72.811430470037251</v>
      </c>
      <c r="HD4" s="65">
        <v>46.208171292426726</v>
      </c>
      <c r="HE4" s="65">
        <v>47.325782799873622</v>
      </c>
      <c r="HF4" s="65">
        <v>30.139035368200954</v>
      </c>
      <c r="HG4" s="65">
        <v>9.7832729040370552</v>
      </c>
      <c r="HH4" s="65">
        <v>56.059781927049997</v>
      </c>
      <c r="HI4" s="65">
        <v>65.811158757800726</v>
      </c>
      <c r="HJ4" s="65">
        <v>25.542457244537196</v>
      </c>
      <c r="HK4" s="65">
        <v>6.7685485417237388</v>
      </c>
      <c r="HL4" s="776"/>
      <c r="HM4" s="65">
        <v>32.178269768649031</v>
      </c>
      <c r="HN4" s="65">
        <v>42.374056040087112</v>
      </c>
      <c r="HO4" s="65">
        <v>42.407381996683512</v>
      </c>
      <c r="HP4" s="65">
        <v>102.37268810585586</v>
      </c>
      <c r="HQ4" s="65">
        <v>59.027281717881515</v>
      </c>
      <c r="HR4" s="65">
        <v>35.326081981094084</v>
      </c>
      <c r="HS4" s="65">
        <v>146.59831158438882</v>
      </c>
      <c r="HT4" s="65">
        <v>42.107027267850491</v>
      </c>
      <c r="HU4" s="65">
        <v>23.228762870146966</v>
      </c>
      <c r="HV4" s="65">
        <v>38.541835120990186</v>
      </c>
      <c r="HW4" s="65">
        <v>41.467664399309349</v>
      </c>
      <c r="HX4" s="65">
        <v>46.727207353392402</v>
      </c>
      <c r="HY4" s="65">
        <v>74.305452135192752</v>
      </c>
      <c r="HZ4" s="65">
        <v>32.690112430600372</v>
      </c>
      <c r="IA4" s="65">
        <v>35.412064810061821</v>
      </c>
      <c r="IB4" s="65">
        <v>44.958612171764329</v>
      </c>
      <c r="IC4" s="65">
        <v>30.684034909370194</v>
      </c>
      <c r="ID4" s="65">
        <v>67.246522834349051</v>
      </c>
      <c r="IE4" s="65">
        <v>40.694115985767233</v>
      </c>
      <c r="IF4" s="65">
        <v>110.37146039181943</v>
      </c>
      <c r="IG4" s="65">
        <v>28.080080552327409</v>
      </c>
      <c r="IH4" s="65">
        <v>53.122414836075656</v>
      </c>
      <c r="II4" s="65">
        <v>37.329598520929395</v>
      </c>
      <c r="IJ4" s="65">
        <v>36.738648365149466</v>
      </c>
      <c r="IK4" s="65">
        <v>15.947451613098174</v>
      </c>
      <c r="IL4" s="65">
        <v>14.236674479377642</v>
      </c>
      <c r="IM4" s="65">
        <v>30.899910723701716</v>
      </c>
      <c r="IN4" s="65">
        <v>52.515078827222212</v>
      </c>
      <c r="IO4" s="65">
        <v>18.309994712814962</v>
      </c>
      <c r="IP4" s="65">
        <v>8.6962616398191361</v>
      </c>
      <c r="IQ4" s="777"/>
      <c r="IR4" s="65">
        <v>16.397047923122646</v>
      </c>
      <c r="IS4" s="65">
        <v>20.456831305037412</v>
      </c>
      <c r="IT4" s="65">
        <v>18.635930833754585</v>
      </c>
      <c r="IU4" s="65">
        <v>41.974134881373516</v>
      </c>
      <c r="IV4" s="65">
        <v>26.843533195701578</v>
      </c>
      <c r="IW4" s="65">
        <v>14.484573091681527</v>
      </c>
      <c r="IX4" s="65">
        <v>57.189568561875461</v>
      </c>
      <c r="IY4" s="65">
        <v>19.262443839513409</v>
      </c>
      <c r="IZ4" s="65">
        <v>10.761451353945413</v>
      </c>
      <c r="JA4" s="65">
        <v>15.419404998269519</v>
      </c>
      <c r="JB4" s="65">
        <v>18.595111741675254</v>
      </c>
      <c r="JC4" s="65">
        <v>21.672250775629877</v>
      </c>
      <c r="JD4" s="65">
        <v>31.019035079690418</v>
      </c>
      <c r="JE4" s="65">
        <v>14.370929257981315</v>
      </c>
      <c r="JF4" s="65">
        <v>15.056789920540799</v>
      </c>
      <c r="JG4" s="65">
        <v>19.849603222105966</v>
      </c>
      <c r="JH4" s="65">
        <v>11.93993961545843</v>
      </c>
      <c r="JI4" s="65">
        <v>39.362328452825565</v>
      </c>
      <c r="JJ4" s="65">
        <v>17.10991455901366</v>
      </c>
      <c r="JK4" s="65">
        <v>45.585313241004279</v>
      </c>
      <c r="JL4" s="65">
        <v>16.067011505751715</v>
      </c>
      <c r="JM4" s="65">
        <v>22.800584287534797</v>
      </c>
      <c r="JN4" s="65">
        <v>16.731576262827094</v>
      </c>
      <c r="JO4" s="65">
        <v>15.908728129575637</v>
      </c>
      <c r="JP4" s="65">
        <v>7.6500041626124142</v>
      </c>
      <c r="JQ4" s="65">
        <v>6.2514655906114784</v>
      </c>
      <c r="JR4" s="65">
        <v>15.949421076960107</v>
      </c>
      <c r="JS4" s="65">
        <v>23.694721252006353</v>
      </c>
      <c r="JT4" s="65">
        <v>8.3416833904996377</v>
      </c>
      <c r="JU4" s="65">
        <v>4.7032925623711677</v>
      </c>
      <c r="JV4" s="778"/>
      <c r="JW4" s="65">
        <v>51.870160351402504</v>
      </c>
      <c r="JX4" s="65">
        <v>71.152206276187428</v>
      </c>
      <c r="JY4" s="65">
        <v>64.934886814024253</v>
      </c>
      <c r="JZ4" s="65">
        <v>116.07136906731699</v>
      </c>
      <c r="KA4" s="65">
        <v>92.353147108949642</v>
      </c>
      <c r="KB4" s="65">
        <v>39.046201906401315</v>
      </c>
      <c r="KC4" s="65">
        <v>238.27807539082394</v>
      </c>
      <c r="KD4" s="65">
        <v>65.735116019515615</v>
      </c>
      <c r="KE4" s="65">
        <v>41.804638461102243</v>
      </c>
      <c r="KF4" s="65">
        <v>58.485935435833142</v>
      </c>
      <c r="KG4" s="65">
        <v>50.958668849763782</v>
      </c>
      <c r="KH4" s="65">
        <v>72.691950719426174</v>
      </c>
      <c r="KI4" s="65">
        <v>116.49272901389254</v>
      </c>
      <c r="KJ4" s="65">
        <v>79.097083936565667</v>
      </c>
      <c r="KK4" s="65">
        <v>57.625871347182759</v>
      </c>
      <c r="KL4" s="65">
        <v>71.904817526406589</v>
      </c>
      <c r="KM4" s="65">
        <v>55.84015481079274</v>
      </c>
      <c r="KN4" s="65">
        <v>88.134801538808532</v>
      </c>
      <c r="KO4" s="65">
        <v>64.389413089522549</v>
      </c>
      <c r="KP4" s="65">
        <v>175.41760195053854</v>
      </c>
      <c r="KQ4" s="65">
        <v>43.11005353932736</v>
      </c>
      <c r="KR4" s="65">
        <v>84.76728598463194</v>
      </c>
      <c r="KS4" s="65">
        <v>60.854497552407821</v>
      </c>
      <c r="KT4" s="65">
        <v>60.390716543966775</v>
      </c>
      <c r="KU4" s="65">
        <v>34.73109890178884</v>
      </c>
      <c r="KV4" s="65">
        <v>17.820242970354595</v>
      </c>
      <c r="KW4" s="65">
        <v>73.040306466279304</v>
      </c>
      <c r="KX4" s="65">
        <v>83.975152927667551</v>
      </c>
      <c r="KY4" s="65">
        <v>38.805434107264617</v>
      </c>
      <c r="KZ4" s="65">
        <v>10.399597042215106</v>
      </c>
      <c r="LA4" s="774"/>
      <c r="LB4" s="65">
        <v>53.149212274687962</v>
      </c>
      <c r="LC4" s="65">
        <v>71.06603028625463</v>
      </c>
      <c r="LD4" s="65">
        <v>56.171094900540879</v>
      </c>
      <c r="LE4" s="65">
        <v>92.289424543632492</v>
      </c>
      <c r="LF4" s="65">
        <v>83.131246174831048</v>
      </c>
      <c r="LG4" s="65">
        <v>42.206792118161758</v>
      </c>
      <c r="LH4" s="65">
        <v>219.45792568876286</v>
      </c>
      <c r="LI4" s="65">
        <v>79.613457220168371</v>
      </c>
      <c r="LJ4" s="65">
        <v>55.603911447816373</v>
      </c>
      <c r="LK4" s="65">
        <v>57.940701833980555</v>
      </c>
      <c r="LL4" s="65">
        <v>42.058322676794404</v>
      </c>
      <c r="LM4" s="65">
        <v>67.993182989205025</v>
      </c>
      <c r="LN4" s="65">
        <v>115.37772815810132</v>
      </c>
      <c r="LO4" s="65">
        <v>46.9134827246558</v>
      </c>
      <c r="LP4" s="65">
        <v>54.347362844813347</v>
      </c>
      <c r="LQ4" s="65">
        <v>67.593239114691883</v>
      </c>
      <c r="LR4" s="65">
        <v>57.955169835584947</v>
      </c>
      <c r="LS4" s="65">
        <v>79.330743765071091</v>
      </c>
      <c r="LT4" s="65">
        <v>59.685875409927455</v>
      </c>
      <c r="LU4" s="65">
        <v>157.10421964198943</v>
      </c>
      <c r="LV4" s="65">
        <v>40.202577502832064</v>
      </c>
      <c r="LW4" s="65">
        <v>79.452664346724688</v>
      </c>
      <c r="LX4" s="65">
        <v>59.825282755170576</v>
      </c>
      <c r="LY4" s="65">
        <v>58.589266579641574</v>
      </c>
      <c r="LZ4" s="65">
        <v>33.851850790622755</v>
      </c>
      <c r="MA4" s="65">
        <v>22.700714867986758</v>
      </c>
      <c r="MB4" s="65">
        <v>47.600049567006899</v>
      </c>
      <c r="MC4" s="65">
        <v>81.740738066018636</v>
      </c>
      <c r="MD4" s="65">
        <v>29.38405706759292</v>
      </c>
      <c r="ME4" s="65">
        <v>12.373953635079442</v>
      </c>
      <c r="MF4" s="780"/>
      <c r="MG4" s="68">
        <v>57.487197526164223</v>
      </c>
      <c r="MH4" s="68">
        <v>6.1966355370970474</v>
      </c>
      <c r="MI4" s="68">
        <v>17.814461911491893</v>
      </c>
      <c r="MJ4" s="68">
        <v>21.242764398463692</v>
      </c>
      <c r="MK4" s="68">
        <v>89.818743018259312</v>
      </c>
      <c r="ML4" s="68">
        <v>18.90744938347293</v>
      </c>
      <c r="MM4" s="68">
        <v>56.734767329599812</v>
      </c>
      <c r="MN4" s="68">
        <v>29.260513375752286</v>
      </c>
      <c r="MO4" s="68">
        <v>8.3539028096877352</v>
      </c>
      <c r="MP4" s="68">
        <v>16.806915801968451</v>
      </c>
      <c r="MQ4" s="68">
        <v>23.823111613973307</v>
      </c>
      <c r="MR4" s="68">
        <v>25.813777105548592</v>
      </c>
      <c r="MS4" s="68">
        <v>34.108172539737694</v>
      </c>
      <c r="MT4" s="68">
        <v>55.174686985721003</v>
      </c>
      <c r="MU4" s="768"/>
      <c r="MV4" s="69">
        <v>160.32974172921575</v>
      </c>
      <c r="MW4" s="69">
        <v>32.69123383610637</v>
      </c>
      <c r="MX4" s="69">
        <v>39.768669374689054</v>
      </c>
      <c r="MY4" s="69">
        <v>63.370657624073587</v>
      </c>
      <c r="MZ4" s="69">
        <v>130.41516354905571</v>
      </c>
      <c r="NA4" s="69">
        <v>66.501884722559524</v>
      </c>
      <c r="NB4" s="69">
        <v>85.944073877140511</v>
      </c>
      <c r="NC4" s="69">
        <v>106.92543121348481</v>
      </c>
      <c r="ND4" s="69">
        <v>67.579832216325926</v>
      </c>
      <c r="NE4" s="69">
        <v>43.948683510127807</v>
      </c>
      <c r="NF4" s="69">
        <v>73.339917434277311</v>
      </c>
      <c r="NG4" s="69">
        <v>105.30942387372592</v>
      </c>
      <c r="NH4" s="69">
        <v>66.232589644397407</v>
      </c>
      <c r="NI4" s="69">
        <v>54.58024384108154</v>
      </c>
      <c r="NJ4" s="752"/>
      <c r="NK4" s="70">
        <v>237.28188663049585</v>
      </c>
      <c r="NL4" s="70">
        <v>47.633591454095345</v>
      </c>
      <c r="NM4" s="70">
        <v>58.025867493334317</v>
      </c>
      <c r="NN4" s="70">
        <v>96.137787046586809</v>
      </c>
      <c r="NO4" s="70">
        <v>196.61208963112659</v>
      </c>
      <c r="NP4" s="70">
        <v>100.47933770487546</v>
      </c>
      <c r="NQ4" s="70">
        <v>98.598658102930145</v>
      </c>
      <c r="NR4" s="70">
        <v>159.27397903020918</v>
      </c>
      <c r="NS4" s="70">
        <v>102.04730690556649</v>
      </c>
      <c r="NT4" s="70">
        <v>74.543126694998818</v>
      </c>
      <c r="NU4" s="70">
        <v>109.50723253185609</v>
      </c>
      <c r="NV4" s="70">
        <v>155.57359326513381</v>
      </c>
      <c r="NW4" s="70">
        <v>96.229954333162013</v>
      </c>
      <c r="NX4" s="70">
        <v>84.179660871771802</v>
      </c>
      <c r="NY4" s="754"/>
      <c r="NZ4" s="71">
        <v>240.07919914622462</v>
      </c>
      <c r="OA4" s="71">
        <v>40.303266946428536</v>
      </c>
      <c r="OB4" s="71">
        <v>50.847778695737432</v>
      </c>
      <c r="OC4" s="71">
        <v>94.454982645940433</v>
      </c>
      <c r="OD4" s="71">
        <v>237.30929417431526</v>
      </c>
      <c r="OE4" s="71">
        <v>83.81103234714854</v>
      </c>
      <c r="OF4" s="71">
        <v>118.20562900942481</v>
      </c>
      <c r="OG4" s="71">
        <v>133.59345558607899</v>
      </c>
      <c r="OH4" s="71">
        <v>85.138636137483871</v>
      </c>
      <c r="OI4" s="71">
        <v>67.934477630497582</v>
      </c>
      <c r="OJ4" s="71">
        <v>91.931003717153857</v>
      </c>
      <c r="OK4" s="71">
        <v>155.14173926806836</v>
      </c>
      <c r="OL4" s="71">
        <v>81.514186538633723</v>
      </c>
      <c r="OM4" s="71">
        <v>89.440383167632973</v>
      </c>
      <c r="ON4" s="756"/>
      <c r="OO4" s="72">
        <v>115.53269667862934</v>
      </c>
      <c r="OP4" s="72">
        <v>22.70397186442294</v>
      </c>
      <c r="OQ4" s="72">
        <v>30.132190171974674</v>
      </c>
      <c r="OR4" s="72">
        <v>47.914880345208509</v>
      </c>
      <c r="OS4" s="72">
        <v>86.160512314380398</v>
      </c>
      <c r="OT4" s="72">
        <v>43.788604767812217</v>
      </c>
      <c r="OU4" s="72">
        <v>64.718295486641864</v>
      </c>
      <c r="OV4" s="72">
        <v>71.929412308902045</v>
      </c>
      <c r="OW4" s="72">
        <v>44.538388254381566</v>
      </c>
      <c r="OX4" s="72">
        <v>33.20726148802234</v>
      </c>
      <c r="OY4" s="72">
        <v>49.162044900356065</v>
      </c>
      <c r="OZ4" s="72">
        <v>71.706419565957276</v>
      </c>
      <c r="PA4" s="72">
        <v>52.083214646847033</v>
      </c>
      <c r="PB4" s="72">
        <v>53.704322299412951</v>
      </c>
      <c r="PC4" s="758"/>
      <c r="PD4" s="73">
        <v>210.8969604499687</v>
      </c>
      <c r="PE4" s="73">
        <v>39.193604754372252</v>
      </c>
      <c r="PF4" s="73">
        <v>35.871832618985195</v>
      </c>
      <c r="PG4" s="73">
        <v>98.691999662750021</v>
      </c>
      <c r="PH4" s="73">
        <v>269.05743024459605</v>
      </c>
      <c r="PI4" s="73">
        <v>81.288112339372574</v>
      </c>
      <c r="PJ4" s="73">
        <v>120.75115342713765</v>
      </c>
      <c r="PK4" s="73">
        <v>129.70664458507082</v>
      </c>
      <c r="PL4" s="73">
        <v>82.579393727704854</v>
      </c>
      <c r="PM4" s="73">
        <v>54.031698035918097</v>
      </c>
      <c r="PN4" s="73">
        <v>93.12807398155644</v>
      </c>
      <c r="PO4" s="73">
        <v>189.81106961927176</v>
      </c>
      <c r="PP4" s="73">
        <v>81.165305674777073</v>
      </c>
      <c r="PQ4" s="73">
        <v>78.721683078554292</v>
      </c>
      <c r="PR4" s="760"/>
      <c r="PS4" s="70">
        <v>79.107265765690713</v>
      </c>
      <c r="PT4" s="70">
        <v>19.140669681963203</v>
      </c>
      <c r="PU4" s="70">
        <v>27.15895966192862</v>
      </c>
      <c r="PV4" s="70">
        <v>33.678471781148254</v>
      </c>
      <c r="PW4" s="70">
        <v>70.446933941982024</v>
      </c>
      <c r="PX4" s="70">
        <v>35.710458432720763</v>
      </c>
      <c r="PY4" s="70">
        <v>45.173645537032556</v>
      </c>
      <c r="PZ4" s="70">
        <v>59.498778246792391</v>
      </c>
      <c r="QA4" s="70">
        <v>36.3482381306126</v>
      </c>
      <c r="QB4" s="70">
        <v>27.240385271664522</v>
      </c>
      <c r="QC4" s="70">
        <v>40.568648677526198</v>
      </c>
      <c r="QD4" s="70">
        <v>53.136470286144828</v>
      </c>
      <c r="QE4" s="70">
        <v>39.052416943405362</v>
      </c>
      <c r="QF4" s="70">
        <v>27.251334889911327</v>
      </c>
      <c r="QG4" s="762"/>
      <c r="QH4" s="74">
        <v>231.38754260396857</v>
      </c>
      <c r="QI4" s="74">
        <v>62.167483289762693</v>
      </c>
      <c r="QJ4" s="74">
        <v>41.416591854960402</v>
      </c>
      <c r="QK4" s="74">
        <v>93.667133063841817</v>
      </c>
      <c r="QL4" s="74">
        <v>191.61843234294767</v>
      </c>
      <c r="QM4" s="74">
        <v>97.917782891386253</v>
      </c>
      <c r="QN4" s="74">
        <v>127.54972205920033</v>
      </c>
      <c r="QO4" s="74">
        <v>210.21589922076427</v>
      </c>
      <c r="QP4" s="74">
        <v>135.58607483722966</v>
      </c>
      <c r="QQ4" s="74">
        <v>60.99052273856848</v>
      </c>
      <c r="QR4" s="74">
        <v>144.70034800960661</v>
      </c>
      <c r="QS4" s="74">
        <v>151.78195527407584</v>
      </c>
      <c r="QT4" s="74">
        <v>93.967830517853699</v>
      </c>
      <c r="QU4" s="74">
        <v>80.785769904656817</v>
      </c>
      <c r="QV4" s="764"/>
      <c r="QW4" s="69">
        <v>283.57729404779042</v>
      </c>
      <c r="QX4" s="69">
        <v>56.64427896290556</v>
      </c>
      <c r="QY4" s="69">
        <v>35.874296917798645</v>
      </c>
      <c r="QZ4" s="69">
        <v>115.91157636989369</v>
      </c>
      <c r="RA4" s="69">
        <v>236.569906189021</v>
      </c>
      <c r="RB4" s="69">
        <v>120.98196079778033</v>
      </c>
      <c r="RC4" s="69">
        <v>123.30015270471621</v>
      </c>
      <c r="RD4" s="69">
        <v>190.87029232123143</v>
      </c>
      <c r="RE4" s="69">
        <v>122.8480477143053</v>
      </c>
      <c r="RF4" s="69">
        <v>73.496616881238509</v>
      </c>
      <c r="RG4" s="69">
        <v>131.33416978560945</v>
      </c>
      <c r="RH4" s="69">
        <v>185.91359696823181</v>
      </c>
      <c r="RI4" s="69">
        <v>114.33363960097874</v>
      </c>
      <c r="RJ4" s="69">
        <v>95.817354786633103</v>
      </c>
      <c r="RK4" s="766"/>
      <c r="RL4" s="75">
        <v>200.88336612312881</v>
      </c>
      <c r="RM4" s="75">
        <v>40.512181191338499</v>
      </c>
      <c r="RN4" s="75">
        <v>51.577916087617623</v>
      </c>
      <c r="RO4" s="75">
        <v>80.621053888411893</v>
      </c>
      <c r="RP4" s="75">
        <v>241.53362196107196</v>
      </c>
      <c r="RQ4" s="75">
        <v>84.390301869179865</v>
      </c>
      <c r="RR4" s="75">
        <v>109.70076251615487</v>
      </c>
      <c r="RS4" s="75">
        <v>134.53405338934664</v>
      </c>
      <c r="RT4" s="75">
        <v>85.664941936592115</v>
      </c>
      <c r="RU4" s="75">
        <v>53.638363363899764</v>
      </c>
      <c r="RV4" s="75">
        <v>92.402591923641083</v>
      </c>
      <c r="RW4" s="75">
        <v>131.80166428329596</v>
      </c>
      <c r="RX4" s="75">
        <v>82.036110142953234</v>
      </c>
      <c r="RY4" s="75">
        <v>83.031743876495113</v>
      </c>
      <c r="RZ4" s="756"/>
      <c r="SA4" s="76">
        <v>149.49056658374815</v>
      </c>
      <c r="SB4" s="76">
        <v>159.70495534615384</v>
      </c>
      <c r="SC4" s="76">
        <v>163.62981404836094</v>
      </c>
      <c r="SD4" s="76">
        <v>104.94164032095244</v>
      </c>
      <c r="SE4" s="76">
        <v>185.16411247951896</v>
      </c>
      <c r="SF4" s="76">
        <v>212.21334992924577</v>
      </c>
      <c r="SG4" s="721"/>
      <c r="SH4" s="76">
        <v>267.57735911872641</v>
      </c>
      <c r="SI4" s="76">
        <v>286.78040999204904</v>
      </c>
      <c r="SJ4" s="76">
        <v>294.15914435219901</v>
      </c>
      <c r="SK4" s="76">
        <v>183.82537774467087</v>
      </c>
      <c r="SL4" s="76">
        <v>334.64362540277597</v>
      </c>
      <c r="SM4" s="76">
        <v>385.49619180826238</v>
      </c>
      <c r="SN4" s="721"/>
      <c r="SO4" s="76">
        <v>223.29481191810959</v>
      </c>
      <c r="SP4" s="76">
        <v>239.12711449983837</v>
      </c>
      <c r="SQ4" s="76">
        <v>245.21064548825967</v>
      </c>
      <c r="SR4" s="76">
        <v>154.24397621077645</v>
      </c>
      <c r="SS4" s="76">
        <v>278.58880805655446</v>
      </c>
      <c r="ST4" s="76">
        <v>320.51512610363136</v>
      </c>
      <c r="SU4" s="721"/>
      <c r="SV4" s="76">
        <v>108.03473079423618</v>
      </c>
      <c r="SW4" s="76">
        <v>115.09353803530271</v>
      </c>
      <c r="SX4" s="76">
        <v>117.80587077216431</v>
      </c>
      <c r="SY4" s="76">
        <v>77.248524140055395</v>
      </c>
      <c r="SZ4" s="76">
        <v>132.6874721320626</v>
      </c>
      <c r="TA4" s="76">
        <v>151.38025518710003</v>
      </c>
      <c r="TB4" s="721"/>
      <c r="TC4" s="76">
        <v>196.28715746031776</v>
      </c>
      <c r="TD4" s="76">
        <v>210.06366129336286</v>
      </c>
      <c r="TE4" s="76">
        <v>215.35725567407869</v>
      </c>
      <c r="TF4" s="76">
        <v>136.20246050064395</v>
      </c>
      <c r="TG4" s="76">
        <v>244.40131810204039</v>
      </c>
      <c r="TH4" s="76">
        <v>280.88357191820944</v>
      </c>
      <c r="TI4" s="721"/>
      <c r="TJ4" s="76">
        <v>74.344425879670823</v>
      </c>
      <c r="TK4" s="76">
        <v>78.83875693512941</v>
      </c>
      <c r="TL4" s="76">
        <v>80.565694764100513</v>
      </c>
      <c r="TM4" s="76">
        <v>54.742898324040766</v>
      </c>
      <c r="TN4" s="76">
        <v>90.040786073810054</v>
      </c>
      <c r="TO4" s="76">
        <v>101.94245055168994</v>
      </c>
      <c r="TP4" s="721"/>
      <c r="TQ4" s="76">
        <v>187.06363693578677</v>
      </c>
      <c r="TR4" s="76">
        <v>200.13805455166619</v>
      </c>
      <c r="TS4" s="76">
        <v>205.16187369049118</v>
      </c>
      <c r="TT4" s="76">
        <v>130.04101131940831</v>
      </c>
      <c r="TU4" s="76">
        <v>232.7257756823733</v>
      </c>
      <c r="TV4" s="76">
        <v>267.34879961802403</v>
      </c>
      <c r="TW4" s="721"/>
      <c r="TX4" s="76">
        <v>215.24343969981547</v>
      </c>
      <c r="TY4" s="76">
        <v>230.46287895580028</v>
      </c>
      <c r="TZ4" s="76">
        <v>236.31091842208889</v>
      </c>
      <c r="UA4" s="76">
        <v>148.86553956825017</v>
      </c>
      <c r="UB4" s="76">
        <v>268.3970230845145</v>
      </c>
      <c r="UC4" s="76">
        <v>308.70038688460761</v>
      </c>
      <c r="UD4" s="721"/>
      <c r="UE4" s="76">
        <v>263.55167300957942</v>
      </c>
      <c r="UF4" s="76">
        <v>282.44829222003028</v>
      </c>
      <c r="UG4" s="76">
        <v>289.70928081911342</v>
      </c>
      <c r="UH4" s="76">
        <v>181.13615942340749</v>
      </c>
      <c r="UI4" s="76">
        <v>268.39702308451461</v>
      </c>
      <c r="UJ4" s="76">
        <v>379.58882219875068</v>
      </c>
      <c r="UK4" s="721"/>
      <c r="UL4" s="76">
        <v>63.167423827122775</v>
      </c>
      <c r="UM4" s="76">
        <v>69.539138403772455</v>
      </c>
      <c r="UN4" s="76">
        <v>61.204773511478422</v>
      </c>
      <c r="UO4" s="76">
        <v>38.376988576186946</v>
      </c>
      <c r="UP4" s="76">
        <v>60.216445028292419</v>
      </c>
      <c r="UQ4" s="76">
        <v>48.686049817206246</v>
      </c>
      <c r="UR4" s="721"/>
      <c r="US4" s="76">
        <v>42.485314954351054</v>
      </c>
      <c r="UT4" s="76">
        <v>39.205734497599494</v>
      </c>
      <c r="UU4" s="76">
        <v>66.739713572971908</v>
      </c>
      <c r="UV4" s="76">
        <v>47.460206740950184</v>
      </c>
      <c r="UW4" s="76">
        <v>51.974552976019211</v>
      </c>
      <c r="UX4" s="76">
        <v>66.271231333901056</v>
      </c>
      <c r="UY4" s="76">
        <v>43.364573106318971</v>
      </c>
      <c r="UZ4" s="76">
        <v>38.58712591020938</v>
      </c>
      <c r="VA4" s="76">
        <v>40.293334180171613</v>
      </c>
      <c r="VB4" s="76">
        <v>39.302192370163354</v>
      </c>
      <c r="VC4" s="76">
        <v>41.523576597773101</v>
      </c>
      <c r="VD4" s="76">
        <v>51.592706810421831</v>
      </c>
      <c r="VE4" s="76">
        <v>63.510792516433909</v>
      </c>
      <c r="VF4" s="76">
        <v>42.509342933979084</v>
      </c>
      <c r="VG4" s="76">
        <v>67.818244632892188</v>
      </c>
      <c r="VH4" s="718"/>
      <c r="VI4" s="76">
        <v>64.735098714561317</v>
      </c>
      <c r="VJ4" s="76">
        <v>59.452457206784828</v>
      </c>
      <c r="VK4" s="76">
        <v>103.80363667572124</v>
      </c>
      <c r="VL4" s="76">
        <v>72.74856704414114</v>
      </c>
      <c r="VM4" s="76">
        <v>80.020225290390897</v>
      </c>
      <c r="VN4" s="76">
        <v>103.04900591662962</v>
      </c>
      <c r="VO4" s="76">
        <v>66.15141753986363</v>
      </c>
      <c r="VP4" s="76">
        <v>58.456013330777907</v>
      </c>
      <c r="VQ4" s="76">
        <v>61.204342491173577</v>
      </c>
      <c r="VR4" s="76">
        <v>59.607829413203277</v>
      </c>
      <c r="VS4" s="76">
        <v>63.185994197228325</v>
      </c>
      <c r="VT4" s="76">
        <v>79.405155047020912</v>
      </c>
      <c r="VU4" s="76">
        <v>98.602567306380479</v>
      </c>
      <c r="VV4" s="76">
        <v>64.773848518405103</v>
      </c>
      <c r="VW4" s="76">
        <v>105.54092276790921</v>
      </c>
      <c r="VX4" s="718"/>
      <c r="VY4" s="76">
        <v>68.654360133265939</v>
      </c>
      <c r="VZ4" s="76">
        <v>63.018259549886622</v>
      </c>
      <c r="WA4" s="76">
        <v>110.33720473472414</v>
      </c>
      <c r="WB4" s="76">
        <v>77.204060163503371</v>
      </c>
      <c r="WC4" s="76">
        <v>84.9623317637338</v>
      </c>
      <c r="WD4" s="76">
        <v>109.53207119229488</v>
      </c>
      <c r="WE4" s="76">
        <v>70.165472171264824</v>
      </c>
      <c r="WF4" s="76">
        <v>61.955137311134891</v>
      </c>
      <c r="WG4" s="76">
        <v>64.887373662330205</v>
      </c>
      <c r="WH4" s="76">
        <v>63.184028369168985</v>
      </c>
      <c r="WI4" s="76">
        <v>67.001629323172722</v>
      </c>
      <c r="WJ4" s="76">
        <v>84.30610391456284</v>
      </c>
      <c r="WK4" s="76">
        <v>104.78811356569973</v>
      </c>
      <c r="WL4" s="76">
        <v>68.695736419837104</v>
      </c>
      <c r="WM4" s="76">
        <v>112.19074884189982</v>
      </c>
      <c r="WN4" s="718"/>
      <c r="WO4" s="76">
        <v>41.826643559796693</v>
      </c>
      <c r="WP4" s="76">
        <v>38.605989921378708</v>
      </c>
      <c r="WQ4" s="76">
        <v>65.645360012804701</v>
      </c>
      <c r="WR4" s="76">
        <v>46.712172771645001</v>
      </c>
      <c r="WS4" s="76">
        <v>51.145438776000631</v>
      </c>
      <c r="WT4" s="76">
        <v>65.1852903458269</v>
      </c>
      <c r="WU4" s="76">
        <v>42.690116398573522</v>
      </c>
      <c r="WV4" s="76">
        <v>37.998493216230763</v>
      </c>
      <c r="WW4" s="76">
        <v>39.674052956426948</v>
      </c>
      <c r="WX4" s="76">
        <v>38.700714999020434</v>
      </c>
      <c r="WY4" s="76">
        <v>40.882196478404097</v>
      </c>
      <c r="WZ4" s="76">
        <v>50.770451894861111</v>
      </c>
      <c r="XA4" s="76">
        <v>62.474445919976461</v>
      </c>
      <c r="XB4" s="76">
        <v>41.85025550724967</v>
      </c>
      <c r="XC4" s="76">
        <v>66.704520164490503</v>
      </c>
      <c r="XD4" s="718"/>
      <c r="XE4" s="76">
        <v>60.586151016089175</v>
      </c>
      <c r="XF4" s="76">
        <v>55.676642336454719</v>
      </c>
      <c r="XG4" s="76">
        <v>96.895220992350346</v>
      </c>
      <c r="XH4" s="76">
        <v>68.033617509153203</v>
      </c>
      <c r="XI4" s="76">
        <v>74.791676453247533</v>
      </c>
      <c r="XJ4" s="76">
        <v>96.193888752430183</v>
      </c>
      <c r="XK4" s="76">
        <v>61.902440000026843</v>
      </c>
      <c r="XL4" s="76">
        <v>54.750578598631023</v>
      </c>
      <c r="XM4" s="76">
        <v>57.304789341442614</v>
      </c>
      <c r="XN4" s="76">
        <v>55.821040283271103</v>
      </c>
      <c r="XO4" s="76">
        <v>59.146474065053667</v>
      </c>
      <c r="XP4" s="76">
        <v>74.220049656782393</v>
      </c>
      <c r="XQ4" s="76">
        <v>92.061515254416406</v>
      </c>
      <c r="XR4" s="76">
        <v>60.622175935869791</v>
      </c>
      <c r="XS4" s="76">
        <v>98.509802167039098</v>
      </c>
      <c r="XT4" s="718"/>
      <c r="XU4" s="76">
        <v>21.964295508069622</v>
      </c>
      <c r="XV4" s="76">
        <v>20.530723984689992</v>
      </c>
      <c r="XW4" s="76">
        <v>32.566554454274538</v>
      </c>
      <c r="XX4" s="76">
        <v>24.13895849210385</v>
      </c>
      <c r="XY4" s="76">
        <v>26.112318197752927</v>
      </c>
      <c r="XZ4" s="76">
        <v>32.361764094338966</v>
      </c>
      <c r="YA4" s="76">
        <v>22.348655893645983</v>
      </c>
      <c r="YB4" s="76">
        <v>20.260313025379297</v>
      </c>
      <c r="YC4" s="76">
        <v>21.006143350209829</v>
      </c>
      <c r="YD4" s="76">
        <v>20.572888177451034</v>
      </c>
      <c r="YE4" s="76">
        <v>21.543915810176827</v>
      </c>
      <c r="YF4" s="76">
        <v>25.945403079736309</v>
      </c>
      <c r="YG4" s="76">
        <v>31.15511336210168</v>
      </c>
      <c r="YH4" s="76">
        <v>21.974821195948373</v>
      </c>
      <c r="YI4" s="76">
        <v>33.03801375977288</v>
      </c>
      <c r="YJ4" s="718"/>
      <c r="YK4" s="76">
        <v>63.842829126833422</v>
      </c>
      <c r="YL4" s="76">
        <v>58.638800347526342</v>
      </c>
      <c r="YM4" s="76">
        <v>102.33054908418553</v>
      </c>
      <c r="YN4" s="76">
        <v>71.737171461521044</v>
      </c>
      <c r="YO4" s="76">
        <v>78.900779284211211</v>
      </c>
      <c r="YP4" s="76">
        <v>101.58712336772182</v>
      </c>
      <c r="YQ4" s="76">
        <v>65.238135720359992</v>
      </c>
      <c r="YR4" s="76">
        <v>57.657169285225962</v>
      </c>
      <c r="YS4" s="76">
        <v>60.364640600703353</v>
      </c>
      <c r="YT4" s="76">
        <v>58.791862093580676</v>
      </c>
      <c r="YU4" s="76">
        <v>62.316831646705594</v>
      </c>
      <c r="YV4" s="76">
        <v>78.294853939682554</v>
      </c>
      <c r="YW4" s="76">
        <v>97.206830895916568</v>
      </c>
      <c r="YX4" s="76">
        <v>63.881080051923817</v>
      </c>
      <c r="YY4" s="76">
        <v>104.04202125350055</v>
      </c>
      <c r="YZ4" s="718"/>
      <c r="ZA4" s="76">
        <v>62.120288214645583</v>
      </c>
      <c r="ZB4" s="76">
        <v>57.073292211661297</v>
      </c>
      <c r="ZC4" s="76">
        <v>99.445967924133711</v>
      </c>
      <c r="ZD4" s="76">
        <v>69.776272124988623</v>
      </c>
      <c r="ZE4" s="76">
        <v>76.72352940101274</v>
      </c>
      <c r="ZF4" s="76">
        <v>98.7250040432681</v>
      </c>
      <c r="ZG4" s="76">
        <v>63.473416453609786</v>
      </c>
      <c r="ZH4" s="76">
        <v>56.121300152563563</v>
      </c>
      <c r="ZI4" s="76">
        <v>58.74702548155355</v>
      </c>
      <c r="ZJ4" s="76">
        <v>57.221733333420005</v>
      </c>
      <c r="ZK4" s="76">
        <v>60.640275187087809</v>
      </c>
      <c r="ZL4" s="76">
        <v>76.135897447361813</v>
      </c>
      <c r="ZM4" s="76">
        <v>94.476914289027022</v>
      </c>
      <c r="ZN4" s="76">
        <v>62.15729486144977</v>
      </c>
      <c r="ZO4" s="76">
        <v>101.10575063044685</v>
      </c>
      <c r="ZP4" s="718"/>
      <c r="ZQ4" s="76">
        <v>73.452490244733198</v>
      </c>
      <c r="ZR4" s="76">
        <v>67.384359505104584</v>
      </c>
      <c r="ZS4" s="76">
        <v>118.33054686663388</v>
      </c>
      <c r="ZT4" s="76">
        <v>82.657570976299809</v>
      </c>
      <c r="ZU4" s="76">
        <v>91.010560326508099</v>
      </c>
      <c r="ZV4" s="76">
        <v>117.46369431242755</v>
      </c>
      <c r="ZW4" s="76">
        <v>75.079440990672836</v>
      </c>
      <c r="ZX4" s="76">
        <v>66.239743198731048</v>
      </c>
      <c r="ZY4" s="76">
        <v>69.396751134250962</v>
      </c>
      <c r="ZZ4" s="76">
        <v>67.562835333541315</v>
      </c>
      <c r="AAA4" s="76">
        <v>71.673075737325618</v>
      </c>
      <c r="AAB4" s="76">
        <v>90.3040291960275</v>
      </c>
      <c r="AAC4" s="76">
        <v>112.35609088924744</v>
      </c>
      <c r="AAD4" s="76">
        <v>73.497045178133831</v>
      </c>
      <c r="AAE4" s="76">
        <v>120.32617623021081</v>
      </c>
      <c r="AAF4" s="718"/>
      <c r="AAG4" s="76">
        <v>40.93943361203096</v>
      </c>
      <c r="AAH4" s="76">
        <v>37.091881522295914</v>
      </c>
      <c r="AAI4" s="76">
        <v>48.33950126546361</v>
      </c>
      <c r="AAJ4" s="76">
        <v>44.390480864186081</v>
      </c>
      <c r="AAK4" s="76">
        <v>47.219322144021916</v>
      </c>
      <c r="AAL4" s="76">
        <v>43.408949435662322</v>
      </c>
      <c r="AAM4" s="76">
        <v>40.285314460435636</v>
      </c>
      <c r="AAN4" s="76">
        <v>36.455251660437867</v>
      </c>
      <c r="AAO4" s="76">
        <v>37.206502730126608</v>
      </c>
      <c r="AAP4" s="76">
        <v>37.192080681225804</v>
      </c>
      <c r="AAQ4" s="76">
        <v>22.366265244610293</v>
      </c>
      <c r="AAR4" s="76">
        <v>46.133985002672254</v>
      </c>
      <c r="AAS4" s="76">
        <v>44.239125985618571</v>
      </c>
      <c r="AAT4" s="76">
        <v>25.589392921000911</v>
      </c>
      <c r="AAU4" s="76">
        <v>55.956134862934263</v>
      </c>
      <c r="AAV4" s="718"/>
    </row>
    <row r="5" spans="1:727" ht="14.5" customHeight="1" x14ac:dyDescent="0.2">
      <c r="A5" s="23">
        <v>2022</v>
      </c>
      <c r="B5" s="263"/>
      <c r="C5" s="264"/>
      <c r="D5" s="65">
        <v>23.608964659630178</v>
      </c>
      <c r="E5" s="65">
        <v>37.564132999924141</v>
      </c>
      <c r="F5" s="65">
        <v>26.199020792154467</v>
      </c>
      <c r="G5" s="65">
        <v>24.302320345149205</v>
      </c>
      <c r="H5" s="65">
        <v>51.619830592018339</v>
      </c>
      <c r="I5" s="65">
        <v>15.807313135955322</v>
      </c>
      <c r="J5" s="65">
        <v>74.585051778408541</v>
      </c>
      <c r="K5" s="65">
        <v>19.863401487265488</v>
      </c>
      <c r="L5" s="65">
        <v>16.627538291567745</v>
      </c>
      <c r="M5" s="65">
        <v>36.578757267089884</v>
      </c>
      <c r="N5" s="65">
        <v>32.686992521040025</v>
      </c>
      <c r="O5" s="65">
        <v>19.319052755913969</v>
      </c>
      <c r="P5" s="65">
        <v>35.340817785369353</v>
      </c>
      <c r="Q5" s="65">
        <v>23.26886572371415</v>
      </c>
      <c r="R5" s="65">
        <v>24.38831960325231</v>
      </c>
      <c r="S5" s="65">
        <v>26.480659843634871</v>
      </c>
      <c r="T5" s="65">
        <v>27.647440806693655</v>
      </c>
      <c r="U5" s="65">
        <v>17.114003430215249</v>
      </c>
      <c r="V5" s="65">
        <v>25.278955904541515</v>
      </c>
      <c r="W5" s="65">
        <v>71.091661213182348</v>
      </c>
      <c r="X5" s="65">
        <v>11.726977924181327</v>
      </c>
      <c r="Y5" s="65">
        <v>24.107011039606643</v>
      </c>
      <c r="Z5" s="65">
        <v>22.051626478475367</v>
      </c>
      <c r="AA5" s="65">
        <v>23.199978578314333</v>
      </c>
      <c r="AB5" s="65">
        <v>14.335228849067477</v>
      </c>
      <c r="AC5" s="65">
        <v>3.5777242384701222</v>
      </c>
      <c r="AD5" s="65">
        <v>28.243967742243708</v>
      </c>
      <c r="AE5" s="65">
        <v>20.730482032529043</v>
      </c>
      <c r="AF5" s="65">
        <v>23.165256410611359</v>
      </c>
      <c r="AG5" s="65">
        <v>4.5895116405108221</v>
      </c>
      <c r="AH5" s="769"/>
      <c r="AI5" s="65">
        <v>17.944413736553752</v>
      </c>
      <c r="AJ5" s="65">
        <v>37.337199443645048</v>
      </c>
      <c r="AK5" s="65">
        <v>27.359845000606136</v>
      </c>
      <c r="AL5" s="65">
        <v>24.173194223577312</v>
      </c>
      <c r="AM5" s="65">
        <v>48.764803860862251</v>
      </c>
      <c r="AN5" s="65">
        <v>15.458589540233824</v>
      </c>
      <c r="AO5" s="65">
        <v>74.130712974006173</v>
      </c>
      <c r="AP5" s="65">
        <v>19.743148161918324</v>
      </c>
      <c r="AQ5" s="65">
        <v>16.220531490001267</v>
      </c>
      <c r="AR5" s="65">
        <v>28.772328337618948</v>
      </c>
      <c r="AS5" s="65">
        <v>27.380610119755641</v>
      </c>
      <c r="AT5" s="65">
        <v>21.284381844349731</v>
      </c>
      <c r="AU5" s="65">
        <v>35.124291057088449</v>
      </c>
      <c r="AV5" s="65">
        <v>23.128048553762156</v>
      </c>
      <c r="AW5" s="65">
        <v>24.24370811755114</v>
      </c>
      <c r="AX5" s="65">
        <v>26.319168498668827</v>
      </c>
      <c r="AY5" s="65">
        <v>27.478405027970258</v>
      </c>
      <c r="AZ5" s="65">
        <v>17.019896056826546</v>
      </c>
      <c r="BA5" s="65">
        <v>25.124691983134639</v>
      </c>
      <c r="BB5" s="65">
        <v>58.016819883308607</v>
      </c>
      <c r="BC5" s="65">
        <v>11.666703027848866</v>
      </c>
      <c r="BD5" s="65">
        <v>23.963123738660322</v>
      </c>
      <c r="BE5" s="65">
        <v>17.496691400734807</v>
      </c>
      <c r="BF5" s="65">
        <v>23.059748653308208</v>
      </c>
      <c r="BG5" s="65">
        <v>14.248677675205695</v>
      </c>
      <c r="BH5" s="65">
        <v>3.4755648009684821</v>
      </c>
      <c r="BI5" s="65">
        <v>24.074755422192151</v>
      </c>
      <c r="BJ5" s="65">
        <v>21.515295381070985</v>
      </c>
      <c r="BK5" s="65">
        <v>20.411282065385706</v>
      </c>
      <c r="BL5" s="65">
        <v>4.0234919792304806</v>
      </c>
      <c r="BM5" s="770"/>
      <c r="BN5" s="65">
        <v>37.783634469208508</v>
      </c>
      <c r="BO5" s="65">
        <v>51.807413923377176</v>
      </c>
      <c r="BP5" s="65">
        <v>52.559549368424513</v>
      </c>
      <c r="BQ5" s="65">
        <v>120.77443513134941</v>
      </c>
      <c r="BR5" s="65">
        <v>102.6611775588721</v>
      </c>
      <c r="BS5" s="65">
        <v>28.374098532552143</v>
      </c>
      <c r="BT5" s="65">
        <v>171.33504446268108</v>
      </c>
      <c r="BU5" s="65">
        <v>47.356964154351019</v>
      </c>
      <c r="BV5" s="65">
        <v>23.534891335517599</v>
      </c>
      <c r="BW5" s="65">
        <v>47.859793129570001</v>
      </c>
      <c r="BX5" s="65">
        <v>66.393345974084582</v>
      </c>
      <c r="BY5" s="65">
        <v>53.580935762396777</v>
      </c>
      <c r="BZ5" s="65">
        <v>89.237642577359225</v>
      </c>
      <c r="CA5" s="65">
        <v>42.006862475800737</v>
      </c>
      <c r="CB5" s="65">
        <v>40.979951634226552</v>
      </c>
      <c r="CC5" s="65">
        <v>51.796852964354954</v>
      </c>
      <c r="CD5" s="65">
        <v>36.889289679061214</v>
      </c>
      <c r="CE5" s="65">
        <v>79.443690083908734</v>
      </c>
      <c r="CF5" s="65">
        <v>49.62769830771817</v>
      </c>
      <c r="CG5" s="65">
        <v>133.88145646887421</v>
      </c>
      <c r="CH5" s="65">
        <v>34.887690420415154</v>
      </c>
      <c r="CI5" s="65">
        <v>60.51999344163697</v>
      </c>
      <c r="CJ5" s="65">
        <v>40.772588924539633</v>
      </c>
      <c r="CK5" s="65">
        <v>41.021663663453346</v>
      </c>
      <c r="CL5" s="65">
        <v>22.128355566664588</v>
      </c>
      <c r="CM5" s="65">
        <v>13.628519530544388</v>
      </c>
      <c r="CN5" s="65">
        <v>45.123360281493966</v>
      </c>
      <c r="CO5" s="65">
        <v>57.169867797745013</v>
      </c>
      <c r="CP5" s="65">
        <v>21.539794714333446</v>
      </c>
      <c r="CQ5" s="65">
        <v>6.6237320553235861</v>
      </c>
      <c r="CR5" s="772"/>
      <c r="CS5" s="65">
        <v>45.841721584311372</v>
      </c>
      <c r="CT5" s="65">
        <v>62.581726189946146</v>
      </c>
      <c r="CU5" s="65">
        <v>64.745426663883819</v>
      </c>
      <c r="CV5" s="65">
        <v>168.22004686449753</v>
      </c>
      <c r="CW5" s="65">
        <v>110.10502307802236</v>
      </c>
      <c r="CX5" s="65">
        <v>40.303557356114823</v>
      </c>
      <c r="CY5" s="65">
        <v>211.11986505628676</v>
      </c>
      <c r="CZ5" s="65">
        <v>58.388473711789054</v>
      </c>
      <c r="DA5" s="65">
        <v>38.83423567274221</v>
      </c>
      <c r="DB5" s="65">
        <v>63.020760582993532</v>
      </c>
      <c r="DC5" s="65">
        <v>68.867276195901027</v>
      </c>
      <c r="DD5" s="65">
        <v>64.579435888361886</v>
      </c>
      <c r="DE5" s="65">
        <v>95.107865002332346</v>
      </c>
      <c r="DF5" s="65">
        <v>52.138616429728501</v>
      </c>
      <c r="DG5" s="65">
        <v>49.864477704198961</v>
      </c>
      <c r="DH5" s="65">
        <v>62.779600878599936</v>
      </c>
      <c r="DI5" s="65">
        <v>47.465614612781756</v>
      </c>
      <c r="DJ5" s="65">
        <v>96.772062111115844</v>
      </c>
      <c r="DK5" s="65">
        <v>71.89176457666531</v>
      </c>
      <c r="DL5" s="65">
        <v>164.98339464490874</v>
      </c>
      <c r="DM5" s="65">
        <v>41.024985111628851</v>
      </c>
      <c r="DN5" s="65">
        <v>73.578870349136963</v>
      </c>
      <c r="DO5" s="65">
        <v>48.775033307769604</v>
      </c>
      <c r="DP5" s="65">
        <v>49.47084153161515</v>
      </c>
      <c r="DQ5" s="65">
        <v>25.269512186938464</v>
      </c>
      <c r="DR5" s="65">
        <v>15.288344034886022</v>
      </c>
      <c r="DS5" s="65">
        <v>52.978157381169403</v>
      </c>
      <c r="DT5" s="65">
        <v>68.451922820914803</v>
      </c>
      <c r="DU5" s="65">
        <v>23.200123173418596</v>
      </c>
      <c r="DV5" s="65">
        <v>10.152172036174591</v>
      </c>
      <c r="DW5" s="773"/>
      <c r="DX5" s="65">
        <v>39.176885085849122</v>
      </c>
      <c r="DY5" s="65">
        <v>53.452988674580446</v>
      </c>
      <c r="DZ5" s="65">
        <v>64.609068935331351</v>
      </c>
      <c r="EA5" s="65">
        <v>148.33815595811831</v>
      </c>
      <c r="EB5" s="65">
        <v>84.046263194621218</v>
      </c>
      <c r="EC5" s="65">
        <v>36.814098032177839</v>
      </c>
      <c r="ED5" s="65">
        <v>195.18772662581068</v>
      </c>
      <c r="EE5" s="65">
        <v>56.244734256672402</v>
      </c>
      <c r="EF5" s="65">
        <v>20.882135219550975</v>
      </c>
      <c r="EG5" s="65">
        <v>64.806051999558562</v>
      </c>
      <c r="EH5" s="65">
        <v>74.346682531055947</v>
      </c>
      <c r="EI5" s="65">
        <v>59.444825799435563</v>
      </c>
      <c r="EJ5" s="65">
        <v>98.933620011384207</v>
      </c>
      <c r="EK5" s="65">
        <v>47.910164818959295</v>
      </c>
      <c r="EL5" s="65">
        <v>44.919408779205668</v>
      </c>
      <c r="EM5" s="65">
        <v>57.055193902672535</v>
      </c>
      <c r="EN5" s="65">
        <v>38.284845402906178</v>
      </c>
      <c r="EO5" s="65">
        <v>104.03449379560743</v>
      </c>
      <c r="EP5" s="65">
        <v>67.849680781323968</v>
      </c>
      <c r="EQ5" s="65">
        <v>158.34631858767457</v>
      </c>
      <c r="ER5" s="65">
        <v>37.961649773195752</v>
      </c>
      <c r="ES5" s="65">
        <v>67.000849137686615</v>
      </c>
      <c r="ET5" s="65">
        <v>41.282952689305702</v>
      </c>
      <c r="EU5" s="65">
        <v>42.684539956160407</v>
      </c>
      <c r="EV5" s="65">
        <v>23.236173983732552</v>
      </c>
      <c r="EW5" s="65">
        <v>9.7221964541646706</v>
      </c>
      <c r="EX5" s="65">
        <v>45.332191328285795</v>
      </c>
      <c r="EY5" s="65">
        <v>59.100765926195905</v>
      </c>
      <c r="EZ5" s="65">
        <v>18.869528346723136</v>
      </c>
      <c r="FA5" s="65">
        <v>4.5803021409828553</v>
      </c>
      <c r="FB5" s="774"/>
      <c r="FC5" s="65">
        <v>33.392868963768429</v>
      </c>
      <c r="FD5" s="65">
        <v>44.79034420570737</v>
      </c>
      <c r="FE5" s="65">
        <v>51.292711629480394</v>
      </c>
      <c r="FF5" s="65">
        <v>103.57049147879496</v>
      </c>
      <c r="FG5" s="65">
        <v>72.11618996690882</v>
      </c>
      <c r="FH5" s="65">
        <v>26.162152679513405</v>
      </c>
      <c r="FI5" s="65">
        <v>160.84448807114526</v>
      </c>
      <c r="FJ5" s="65">
        <v>40.034293963253631</v>
      </c>
      <c r="FK5" s="65">
        <v>18.212587056900091</v>
      </c>
      <c r="FL5" s="65">
        <v>41.960859286070232</v>
      </c>
      <c r="FM5" s="65">
        <v>44.216397483105112</v>
      </c>
      <c r="FN5" s="65">
        <v>50.37872283493823</v>
      </c>
      <c r="FO5" s="65">
        <v>78.390389887777573</v>
      </c>
      <c r="FP5" s="65">
        <v>38.498827136738008</v>
      </c>
      <c r="FQ5" s="65">
        <v>38.065274156405678</v>
      </c>
      <c r="FR5" s="65">
        <v>48.354070914573406</v>
      </c>
      <c r="FS5" s="65">
        <v>33.679088923837668</v>
      </c>
      <c r="FT5" s="65">
        <v>71.931246422593915</v>
      </c>
      <c r="FU5" s="65">
        <v>48.86162825073955</v>
      </c>
      <c r="FV5" s="65">
        <v>128.06962660701865</v>
      </c>
      <c r="FW5" s="65">
        <v>32.21842038726308</v>
      </c>
      <c r="FX5" s="65">
        <v>56.520319598221519</v>
      </c>
      <c r="FY5" s="65">
        <v>36.898966123897054</v>
      </c>
      <c r="FZ5" s="65">
        <v>37.393854431246083</v>
      </c>
      <c r="GA5" s="65">
        <v>21.676617797944076</v>
      </c>
      <c r="GB5" s="65">
        <v>4.5267276569130583</v>
      </c>
      <c r="GC5" s="65">
        <v>34.982271065536992</v>
      </c>
      <c r="GD5" s="65">
        <v>52.207563138424732</v>
      </c>
      <c r="GE5" s="65">
        <v>16.879194170242585</v>
      </c>
      <c r="GF5" s="65">
        <v>5.7951690007796479</v>
      </c>
      <c r="GG5" s="775"/>
      <c r="GH5" s="65">
        <v>39.69535193232479</v>
      </c>
      <c r="GI5" s="65">
        <v>53.959071302986516</v>
      </c>
      <c r="GJ5" s="65">
        <v>61.450896323173751</v>
      </c>
      <c r="GK5" s="65">
        <v>132.12608383961208</v>
      </c>
      <c r="GL5" s="65">
        <v>99.917263476479349</v>
      </c>
      <c r="GM5" s="65">
        <v>31.514621125746007</v>
      </c>
      <c r="GN5" s="65">
        <v>163.17790953841163</v>
      </c>
      <c r="GO5" s="65">
        <v>29.811263101797397</v>
      </c>
      <c r="GP5" s="65">
        <v>22.554675113289914</v>
      </c>
      <c r="GQ5" s="65">
        <v>53.390498438389173</v>
      </c>
      <c r="GR5" s="65">
        <v>78.356436077654351</v>
      </c>
      <c r="GS5" s="65">
        <v>59.055041917819388</v>
      </c>
      <c r="GT5" s="65">
        <v>97.73754105397586</v>
      </c>
      <c r="GU5" s="65">
        <v>62.016085246025462</v>
      </c>
      <c r="GV5" s="65">
        <v>44.995805849447542</v>
      </c>
      <c r="GW5" s="65">
        <v>56.959271654191099</v>
      </c>
      <c r="GX5" s="65">
        <v>39.233936917331356</v>
      </c>
      <c r="GY5" s="65">
        <v>114.93800900363732</v>
      </c>
      <c r="GZ5" s="65">
        <v>86.587095706502438</v>
      </c>
      <c r="HA5" s="65">
        <v>153.37690479053359</v>
      </c>
      <c r="HB5" s="65">
        <v>39.612397232292111</v>
      </c>
      <c r="HC5" s="65">
        <v>66.774628021220664</v>
      </c>
      <c r="HD5" s="65">
        <v>42.843229823687935</v>
      </c>
      <c r="HE5" s="65">
        <v>43.780210341857526</v>
      </c>
      <c r="HF5" s="65">
        <v>28.052134311067991</v>
      </c>
      <c r="HG5" s="65">
        <v>9.1374726255989884</v>
      </c>
      <c r="HH5" s="65">
        <v>52.16684896959768</v>
      </c>
      <c r="HI5" s="65">
        <v>60.706447500450466</v>
      </c>
      <c r="HJ5" s="65">
        <v>23.855639058845682</v>
      </c>
      <c r="HK5" s="65">
        <v>6.5627029406134101</v>
      </c>
      <c r="HL5" s="776"/>
      <c r="HM5" s="65">
        <v>30.183130083328962</v>
      </c>
      <c r="HN5" s="65">
        <v>39.332989663414104</v>
      </c>
      <c r="HO5" s="65">
        <v>39.358549771473186</v>
      </c>
      <c r="HP5" s="65">
        <v>95.98806181081423</v>
      </c>
      <c r="HQ5" s="65">
        <v>54.574873670131751</v>
      </c>
      <c r="HR5" s="65">
        <v>32.728958183270066</v>
      </c>
      <c r="HS5" s="65">
        <v>135.24593205631919</v>
      </c>
      <c r="HT5" s="65">
        <v>39.250318735718757</v>
      </c>
      <c r="HU5" s="65">
        <v>21.628602616161931</v>
      </c>
      <c r="HV5" s="65">
        <v>35.436788381201467</v>
      </c>
      <c r="HW5" s="65">
        <v>38.4351101904278</v>
      </c>
      <c r="HX5" s="65">
        <v>43.93683963359328</v>
      </c>
      <c r="HY5" s="65">
        <v>69.171237241138996</v>
      </c>
      <c r="HZ5" s="65">
        <v>30.244373040075253</v>
      </c>
      <c r="IA5" s="65">
        <v>32.807143008728517</v>
      </c>
      <c r="IB5" s="65">
        <v>41.801585507973833</v>
      </c>
      <c r="IC5" s="65">
        <v>28.015448544769573</v>
      </c>
      <c r="ID5" s="65">
        <v>63.79796878141368</v>
      </c>
      <c r="IE5" s="65">
        <v>37.532687904011517</v>
      </c>
      <c r="IF5" s="65">
        <v>102.4036371494803</v>
      </c>
      <c r="IG5" s="65">
        <v>26.703449691064613</v>
      </c>
      <c r="IH5" s="65">
        <v>49.256229501915733</v>
      </c>
      <c r="II5" s="65">
        <v>34.767993450492696</v>
      </c>
      <c r="IJ5" s="65">
        <v>34.001437177659561</v>
      </c>
      <c r="IK5" s="65">
        <v>14.836249724190653</v>
      </c>
      <c r="IL5" s="65">
        <v>13.302301841059748</v>
      </c>
      <c r="IM5" s="65">
        <v>28.531439080105159</v>
      </c>
      <c r="IN5" s="65">
        <v>49.096259749607626</v>
      </c>
      <c r="IO5" s="65">
        <v>16.961919590987947</v>
      </c>
      <c r="IP5" s="65">
        <v>8.1465621252949969</v>
      </c>
      <c r="IQ5" s="777"/>
      <c r="IR5" s="65">
        <v>15.64389845612099</v>
      </c>
      <c r="IS5" s="65">
        <v>19.438860321687301</v>
      </c>
      <c r="IT5" s="65">
        <v>17.410715427243044</v>
      </c>
      <c r="IU5" s="65">
        <v>38.833120574544935</v>
      </c>
      <c r="IV5" s="65">
        <v>25.269902911670837</v>
      </c>
      <c r="IW5" s="65">
        <v>13.466591642492716</v>
      </c>
      <c r="IX5" s="65">
        <v>52.42065054410245</v>
      </c>
      <c r="IY5" s="65">
        <v>18.010723666496403</v>
      </c>
      <c r="IZ5" s="65">
        <v>10.144048560908594</v>
      </c>
      <c r="JA5" s="65">
        <v>14.328692145164631</v>
      </c>
      <c r="JB5" s="65">
        <v>17.486299384017194</v>
      </c>
      <c r="JC5" s="65">
        <v>20.522395928497392</v>
      </c>
      <c r="JD5" s="65">
        <v>28.837038360942081</v>
      </c>
      <c r="JE5" s="65">
        <v>13.420614271836723</v>
      </c>
      <c r="JF5" s="65">
        <v>14.064256384197797</v>
      </c>
      <c r="JG5" s="65">
        <v>18.625334376306721</v>
      </c>
      <c r="JH5" s="65">
        <v>10.999345095815338</v>
      </c>
      <c r="JI5" s="65">
        <v>37.773913768687763</v>
      </c>
      <c r="JJ5" s="65">
        <v>15.723445356622847</v>
      </c>
      <c r="JK5" s="65">
        <v>42.37134443828127</v>
      </c>
      <c r="JL5" s="65">
        <v>15.51348326596356</v>
      </c>
      <c r="JM5" s="65">
        <v>21.13856243160863</v>
      </c>
      <c r="JN5" s="65">
        <v>15.721045501473679</v>
      </c>
      <c r="JO5" s="65">
        <v>14.869799450308156</v>
      </c>
      <c r="JP5" s="65">
        <v>7.2524858218435888</v>
      </c>
      <c r="JQ5" s="65">
        <v>5.861374397778599</v>
      </c>
      <c r="JR5" s="65">
        <v>14.979514208109045</v>
      </c>
      <c r="JS5" s="65">
        <v>22.169129834115928</v>
      </c>
      <c r="JT5" s="65">
        <v>7.8866814681448449</v>
      </c>
      <c r="JU5" s="65">
        <v>4.5679013730615932</v>
      </c>
      <c r="JV5" s="778"/>
      <c r="JW5" s="65">
        <v>48.385366170319372</v>
      </c>
      <c r="JX5" s="65">
        <v>66.447341034641113</v>
      </c>
      <c r="JY5" s="65">
        <v>59.872447946313144</v>
      </c>
      <c r="JZ5" s="65">
        <v>106.43452260015235</v>
      </c>
      <c r="KA5" s="65">
        <v>85.842551442194448</v>
      </c>
      <c r="KB5" s="65">
        <v>36.082811928882919</v>
      </c>
      <c r="KC5" s="65">
        <v>217.68174129995111</v>
      </c>
      <c r="KD5" s="65">
        <v>60.531485935683868</v>
      </c>
      <c r="KE5" s="65">
        <v>38.687691766256506</v>
      </c>
      <c r="KF5" s="65">
        <v>54.154700914431942</v>
      </c>
      <c r="KG5" s="65">
        <v>47.307264503106509</v>
      </c>
      <c r="KH5" s="65">
        <v>67.449756781902792</v>
      </c>
      <c r="KI5" s="65">
        <v>107.22356355325608</v>
      </c>
      <c r="KJ5" s="65">
        <v>72.881795289699497</v>
      </c>
      <c r="KK5" s="65">
        <v>53.339072635360715</v>
      </c>
      <c r="KL5" s="65">
        <v>66.512095543000811</v>
      </c>
      <c r="KM5" s="65">
        <v>51.381016487422102</v>
      </c>
      <c r="KN5" s="65">
        <v>82.064324966155553</v>
      </c>
      <c r="KO5" s="65">
        <v>59.099515700042581</v>
      </c>
      <c r="KP5" s="65">
        <v>161.67399482872995</v>
      </c>
      <c r="KQ5" s="65">
        <v>40.28898011140501</v>
      </c>
      <c r="KR5" s="65">
        <v>77.685587836901803</v>
      </c>
      <c r="KS5" s="65">
        <v>56.310426996366637</v>
      </c>
      <c r="KT5" s="65">
        <v>55.797043791853007</v>
      </c>
      <c r="KU5" s="65">
        <v>32.301369734472885</v>
      </c>
      <c r="KV5" s="65">
        <v>16.51226843001205</v>
      </c>
      <c r="KW5" s="65">
        <v>67.904517939474772</v>
      </c>
      <c r="KX5" s="65">
        <v>77.320103422846216</v>
      </c>
      <c r="KY5" s="65">
        <v>36.151446418727993</v>
      </c>
      <c r="KZ5" s="65">
        <v>10.030735823182368</v>
      </c>
      <c r="LA5" s="774"/>
      <c r="LB5" s="65">
        <v>49.557315024723522</v>
      </c>
      <c r="LC5" s="65">
        <v>66.36149722628916</v>
      </c>
      <c r="LD5" s="65">
        <v>51.83736662018066</v>
      </c>
      <c r="LE5" s="65">
        <v>84.747411151876946</v>
      </c>
      <c r="LF5" s="65">
        <v>77.315592079508193</v>
      </c>
      <c r="LG5" s="65">
        <v>38.979658617138185</v>
      </c>
      <c r="LH5" s="65">
        <v>200.50458641255173</v>
      </c>
      <c r="LI5" s="65">
        <v>73.207598509980812</v>
      </c>
      <c r="LJ5" s="65">
        <v>51.347784587729521</v>
      </c>
      <c r="LK5" s="65">
        <v>53.644748943281741</v>
      </c>
      <c r="LL5" s="65">
        <v>39.112490113789733</v>
      </c>
      <c r="LM5" s="65">
        <v>63.125394433089767</v>
      </c>
      <c r="LN5" s="65">
        <v>106.19469450307176</v>
      </c>
      <c r="LO5" s="65">
        <v>43.334060790666058</v>
      </c>
      <c r="LP5" s="65">
        <v>50.311289157797674</v>
      </c>
      <c r="LQ5" s="65">
        <v>62.542965023858663</v>
      </c>
      <c r="LR5" s="65">
        <v>53.320233608650632</v>
      </c>
      <c r="LS5" s="65">
        <v>74.071582348246409</v>
      </c>
      <c r="LT5" s="65">
        <v>54.782307551173645</v>
      </c>
      <c r="LU5" s="65">
        <v>144.84582487519731</v>
      </c>
      <c r="LV5" s="65">
        <v>37.623473671391004</v>
      </c>
      <c r="LW5" s="65">
        <v>72.832705922724529</v>
      </c>
      <c r="LX5" s="65">
        <v>55.35776115525735</v>
      </c>
      <c r="LY5" s="65">
        <v>54.134848872922035</v>
      </c>
      <c r="LZ5" s="65">
        <v>31.48294554151715</v>
      </c>
      <c r="MA5" s="65">
        <v>20.96247284593165</v>
      </c>
      <c r="MB5" s="65">
        <v>44.333388651599613</v>
      </c>
      <c r="MC5" s="65">
        <v>75.270595120878667</v>
      </c>
      <c r="MD5" s="65">
        <v>27.417326552951025</v>
      </c>
      <c r="ME5" s="65">
        <v>11.908852442378457</v>
      </c>
      <c r="MF5" s="780"/>
      <c r="MG5" s="68">
        <v>52.994626471368292</v>
      </c>
      <c r="MH5" s="68">
        <v>5.7077498985554609</v>
      </c>
      <c r="MI5" s="68">
        <v>16.371021752746564</v>
      </c>
      <c r="MJ5" s="68">
        <v>19.672922735788799</v>
      </c>
      <c r="MK5" s="68">
        <v>82.348927875125781</v>
      </c>
      <c r="ML5" s="68">
        <v>17.345256803586185</v>
      </c>
      <c r="MM5" s="68">
        <v>52.134112194727372</v>
      </c>
      <c r="MN5" s="68">
        <v>26.885878114694528</v>
      </c>
      <c r="MO5" s="68">
        <v>7.770533123718093</v>
      </c>
      <c r="MP5" s="68">
        <v>15.428293786488297</v>
      </c>
      <c r="MQ5" s="68">
        <v>21.926454171501653</v>
      </c>
      <c r="MR5" s="68">
        <v>23.873879359611671</v>
      </c>
      <c r="MS5" s="68">
        <v>31.553191470942402</v>
      </c>
      <c r="MT5" s="68">
        <v>50.627357171057689</v>
      </c>
      <c r="MU5" s="768"/>
      <c r="MV5" s="69">
        <v>144.78320956981534</v>
      </c>
      <c r="MW5" s="69">
        <v>29.385477153635211</v>
      </c>
      <c r="MX5" s="69">
        <v>36.101446233677855</v>
      </c>
      <c r="MY5" s="69">
        <v>57.557165607807505</v>
      </c>
      <c r="MZ5" s="69">
        <v>119.91700205238585</v>
      </c>
      <c r="NA5" s="69">
        <v>59.829055682722654</v>
      </c>
      <c r="NB5" s="69">
        <v>79.007804431229445</v>
      </c>
      <c r="NC5" s="69">
        <v>96.612901377082054</v>
      </c>
      <c r="ND5" s="69">
        <v>61.221498548010096</v>
      </c>
      <c r="NE5" s="69">
        <v>39.503914934011057</v>
      </c>
      <c r="NF5" s="69">
        <v>66.320050241045209</v>
      </c>
      <c r="NG5" s="69">
        <v>95.571113388915151</v>
      </c>
      <c r="NH5" s="69">
        <v>60.00242482468169</v>
      </c>
      <c r="NI5" s="69">
        <v>49.698783051558571</v>
      </c>
      <c r="NJ5" s="752"/>
      <c r="NK5" s="70">
        <v>214.749458927387</v>
      </c>
      <c r="NL5" s="70">
        <v>42.942484690077549</v>
      </c>
      <c r="NM5" s="70">
        <v>52.842381658240484</v>
      </c>
      <c r="NN5" s="70">
        <v>87.35661459271472</v>
      </c>
      <c r="NO5" s="70">
        <v>180.97165281941469</v>
      </c>
      <c r="NP5" s="70">
        <v>90.461295825206889</v>
      </c>
      <c r="NQ5" s="70">
        <v>90.657800152904926</v>
      </c>
      <c r="NR5" s="70">
        <v>144.18017508911339</v>
      </c>
      <c r="NS5" s="70">
        <v>92.52017573264898</v>
      </c>
      <c r="NT5" s="70">
        <v>67.425400747783698</v>
      </c>
      <c r="NU5" s="70">
        <v>99.1900646915838</v>
      </c>
      <c r="NV5" s="70">
        <v>141.49254971097571</v>
      </c>
      <c r="NW5" s="70">
        <v>87.448170113836937</v>
      </c>
      <c r="NX5" s="70">
        <v>76.889827449154268</v>
      </c>
      <c r="NY5" s="754"/>
      <c r="NZ5" s="71">
        <v>217.28372392745965</v>
      </c>
      <c r="OA5" s="71">
        <v>36.291609030328843</v>
      </c>
      <c r="OB5" s="71">
        <v>46.258981077665553</v>
      </c>
      <c r="OC5" s="71">
        <v>85.819021223128615</v>
      </c>
      <c r="OD5" s="71">
        <v>218.49376067240487</v>
      </c>
      <c r="OE5" s="71">
        <v>75.433870779288966</v>
      </c>
      <c r="OF5" s="71">
        <v>108.68194292419143</v>
      </c>
      <c r="OG5" s="71">
        <v>120.84504265032626</v>
      </c>
      <c r="OH5" s="71">
        <v>77.165848891559776</v>
      </c>
      <c r="OI5" s="71">
        <v>61.389759600673756</v>
      </c>
      <c r="OJ5" s="71">
        <v>83.21600765200165</v>
      </c>
      <c r="OK5" s="71">
        <v>141.09110541872255</v>
      </c>
      <c r="OL5" s="71">
        <v>73.984018914413042</v>
      </c>
      <c r="OM5" s="71">
        <v>81.713678270495151</v>
      </c>
      <c r="ON5" s="756"/>
      <c r="OO5" s="72">
        <v>104.05549141350986</v>
      </c>
      <c r="OP5" s="72">
        <v>20.328242334224733</v>
      </c>
      <c r="OQ5" s="72">
        <v>27.266577906583041</v>
      </c>
      <c r="OR5" s="72">
        <v>43.501836378632106</v>
      </c>
      <c r="OS5" s="72">
        <v>79.103019096190451</v>
      </c>
      <c r="OT5" s="72">
        <v>39.356363581637169</v>
      </c>
      <c r="OU5" s="72">
        <v>59.483034355373462</v>
      </c>
      <c r="OV5" s="72">
        <v>64.816896100717614</v>
      </c>
      <c r="OW5" s="72">
        <v>40.302526369051648</v>
      </c>
      <c r="OX5" s="72">
        <v>29.699698609044791</v>
      </c>
      <c r="OY5" s="72">
        <v>44.350020966072975</v>
      </c>
      <c r="OZ5" s="72">
        <v>64.874667956171308</v>
      </c>
      <c r="PA5" s="72">
        <v>47.057140221429563</v>
      </c>
      <c r="PB5" s="72">
        <v>48.888890574933534</v>
      </c>
      <c r="PC5" s="758"/>
      <c r="PD5" s="73">
        <v>190.75546342603513</v>
      </c>
      <c r="PE5" s="73">
        <v>35.284393731701527</v>
      </c>
      <c r="PF5" s="73">
        <v>32.536569851861614</v>
      </c>
      <c r="PG5" s="73">
        <v>89.668629584044169</v>
      </c>
      <c r="PH5" s="73">
        <v>247.76855268899536</v>
      </c>
      <c r="PI5" s="73">
        <v>73.158877258831467</v>
      </c>
      <c r="PJ5" s="73">
        <v>111.02153065704726</v>
      </c>
      <c r="PK5" s="73">
        <v>117.31284848144224</v>
      </c>
      <c r="PL5" s="73">
        <v>74.841453372304699</v>
      </c>
      <c r="PM5" s="73">
        <v>48.707091651839015</v>
      </c>
      <c r="PN5" s="73">
        <v>84.301929475741971</v>
      </c>
      <c r="PO5" s="73">
        <v>172.75399158172991</v>
      </c>
      <c r="PP5" s="73">
        <v>73.663656025519998</v>
      </c>
      <c r="PQ5" s="73">
        <v>71.87053308915111</v>
      </c>
      <c r="PR5" s="760"/>
      <c r="PS5" s="70">
        <v>70.910455784358518</v>
      </c>
      <c r="PT5" s="70">
        <v>17.064404162735485</v>
      </c>
      <c r="PU5" s="70">
        <v>24.514951142169849</v>
      </c>
      <c r="PV5" s="70">
        <v>30.529226663413908</v>
      </c>
      <c r="PW5" s="70">
        <v>64.588113373007943</v>
      </c>
      <c r="PX5" s="70">
        <v>32.040382879363968</v>
      </c>
      <c r="PY5" s="70">
        <v>41.483715656255903</v>
      </c>
      <c r="PZ5" s="70">
        <v>53.49404736009069</v>
      </c>
      <c r="QA5" s="70">
        <v>32.834006598191635</v>
      </c>
      <c r="QB5" s="70">
        <v>24.225915071234578</v>
      </c>
      <c r="QC5" s="70">
        <v>36.512825341854807</v>
      </c>
      <c r="QD5" s="70">
        <v>47.885827517250647</v>
      </c>
      <c r="QE5" s="70">
        <v>35.113703520855289</v>
      </c>
      <c r="QF5" s="70">
        <v>24.573473914171345</v>
      </c>
      <c r="QG5" s="762"/>
      <c r="QH5" s="74">
        <v>209.39402028800728</v>
      </c>
      <c r="QI5" s="74">
        <v>56.11466174085043</v>
      </c>
      <c r="QJ5" s="74">
        <v>37.626854008576878</v>
      </c>
      <c r="QK5" s="74">
        <v>85.11330148360598</v>
      </c>
      <c r="QL5" s="74">
        <v>176.36864654666655</v>
      </c>
      <c r="QM5" s="74">
        <v>88.156063869736272</v>
      </c>
      <c r="QN5" s="74">
        <v>117.28308982123647</v>
      </c>
      <c r="QO5" s="74">
        <v>190.45659481905679</v>
      </c>
      <c r="QP5" s="74">
        <v>122.96109107281241</v>
      </c>
      <c r="QQ5" s="74">
        <v>55.065938136455735</v>
      </c>
      <c r="QR5" s="74">
        <v>131.16214584848595</v>
      </c>
      <c r="QS5" s="74">
        <v>138.0316337118912</v>
      </c>
      <c r="QT5" s="74">
        <v>85.381410609338843</v>
      </c>
      <c r="QU5" s="74">
        <v>73.775498379622391</v>
      </c>
      <c r="QV5" s="764"/>
      <c r="QW5" s="69">
        <v>256.82568233027024</v>
      </c>
      <c r="QX5" s="69">
        <v>51.10107782364468</v>
      </c>
      <c r="QY5" s="69">
        <v>32.542022876027744</v>
      </c>
      <c r="QZ5" s="69">
        <v>105.3239990523286</v>
      </c>
      <c r="RA5" s="69">
        <v>217.81361644454896</v>
      </c>
      <c r="RB5" s="69">
        <v>108.92744872926679</v>
      </c>
      <c r="RC5" s="69">
        <v>113.36861447467288</v>
      </c>
      <c r="RD5" s="69">
        <v>172.87573814122817</v>
      </c>
      <c r="RE5" s="69">
        <v>111.39165871380602</v>
      </c>
      <c r="RF5" s="69">
        <v>66.465246794744132</v>
      </c>
      <c r="RG5" s="69">
        <v>119.01237309364417</v>
      </c>
      <c r="RH5" s="69">
        <v>169.19764790069183</v>
      </c>
      <c r="RI5" s="69">
        <v>103.9991547791943</v>
      </c>
      <c r="RJ5" s="69">
        <v>87.570751393640762</v>
      </c>
      <c r="RK5" s="766"/>
      <c r="RL5" s="75">
        <v>183.9253246461754</v>
      </c>
      <c r="RM5" s="75">
        <v>36.977455272900606</v>
      </c>
      <c r="RN5" s="75">
        <v>47.092312087871512</v>
      </c>
      <c r="RO5" s="75">
        <v>74.554202501556247</v>
      </c>
      <c r="RP5" s="75">
        <v>221.22605500914764</v>
      </c>
      <c r="RQ5" s="75">
        <v>77.164400774579889</v>
      </c>
      <c r="RR5" s="75">
        <v>100.74856422087414</v>
      </c>
      <c r="RS5" s="75">
        <v>123.24581260181685</v>
      </c>
      <c r="RT5" s="75">
        <v>79.461385917006993</v>
      </c>
      <c r="RU5" s="75">
        <v>48.815442046597333</v>
      </c>
      <c r="RV5" s="75">
        <v>84.857527777068157</v>
      </c>
      <c r="RW5" s="75">
        <v>121.89478810132097</v>
      </c>
      <c r="RX5" s="75">
        <v>75.562912922706204</v>
      </c>
      <c r="RY5" s="75">
        <v>75.862437457094785</v>
      </c>
      <c r="RZ5" s="756"/>
      <c r="SA5" s="76">
        <v>135.52070099919632</v>
      </c>
      <c r="SB5" s="76">
        <v>144.62345073258948</v>
      </c>
      <c r="SC5" s="76">
        <v>148.12116433407442</v>
      </c>
      <c r="SD5" s="76">
        <v>95.820065347444739</v>
      </c>
      <c r="SE5" s="76">
        <v>167.31187009852437</v>
      </c>
      <c r="SF5" s="76">
        <v>191.41732023472991</v>
      </c>
      <c r="SG5" s="721"/>
      <c r="SH5" s="76">
        <v>240.75602582071411</v>
      </c>
      <c r="SI5" s="76">
        <v>257.8691953194932</v>
      </c>
      <c r="SJ5" s="76">
        <v>264.44489689028541</v>
      </c>
      <c r="SK5" s="76">
        <v>166.1188307954215</v>
      </c>
      <c r="SL5" s="76">
        <v>300.52342372745125</v>
      </c>
      <c r="SM5" s="76">
        <v>345.84166998351765</v>
      </c>
      <c r="SN5" s="721"/>
      <c r="SO5" s="76">
        <v>201.29277901264498</v>
      </c>
      <c r="SP5" s="76">
        <v>215.4020410994043</v>
      </c>
      <c r="SQ5" s="76">
        <v>220.82349718170627</v>
      </c>
      <c r="SR5" s="76">
        <v>139.75679375243021</v>
      </c>
      <c r="SS5" s="76">
        <v>250.56909111660357</v>
      </c>
      <c r="ST5" s="76">
        <v>287.93253882772245</v>
      </c>
      <c r="SU5" s="721"/>
      <c r="SV5" s="76">
        <v>98.57653263452039</v>
      </c>
      <c r="SW5" s="76">
        <v>104.86712497697972</v>
      </c>
      <c r="SX5" s="76">
        <v>107.28427265675195</v>
      </c>
      <c r="SY5" s="76">
        <v>71.140810249940984</v>
      </c>
      <c r="SZ5" s="76">
        <v>120.54629899648297</v>
      </c>
      <c r="TA5" s="76">
        <v>137.20473347832689</v>
      </c>
      <c r="TB5" s="721"/>
      <c r="TC5" s="76">
        <v>177.22438636245792</v>
      </c>
      <c r="TD5" s="76">
        <v>189.50158370733413</v>
      </c>
      <c r="TE5" s="76">
        <v>194.21907253203045</v>
      </c>
      <c r="TF5" s="76">
        <v>123.67874873765068</v>
      </c>
      <c r="TG5" s="76">
        <v>220.10224945749096</v>
      </c>
      <c r="TH5" s="76">
        <v>252.61411423210916</v>
      </c>
      <c r="TI5" s="721"/>
      <c r="TJ5" s="76">
        <v>68.552767021866586</v>
      </c>
      <c r="TK5" s="76">
        <v>72.557976904559638</v>
      </c>
      <c r="TL5" s="76">
        <v>74.096970889213011</v>
      </c>
      <c r="TM5" s="76">
        <v>51.08448733509595</v>
      </c>
      <c r="TN5" s="76">
        <v>82.540881425571001</v>
      </c>
      <c r="TO5" s="76">
        <v>93.147279485501514</v>
      </c>
      <c r="TP5" s="721"/>
      <c r="TQ5" s="76">
        <v>169.00466798786115</v>
      </c>
      <c r="TR5" s="76">
        <v>180.65618764660451</v>
      </c>
      <c r="TS5" s="76">
        <v>185.13326105650515</v>
      </c>
      <c r="TT5" s="76">
        <v>118.18785435361916</v>
      </c>
      <c r="TU5" s="76">
        <v>209.69736443500096</v>
      </c>
      <c r="TV5" s="76">
        <v>240.55234060934438</v>
      </c>
      <c r="TW5" s="721"/>
      <c r="TX5" s="76">
        <v>194.50511706691563</v>
      </c>
      <c r="TY5" s="76">
        <v>208.09770833517359</v>
      </c>
      <c r="TZ5" s="76">
        <v>213.320634676211</v>
      </c>
      <c r="UA5" s="76">
        <v>135.22253440679449</v>
      </c>
      <c r="UB5" s="76">
        <v>241.97696680062842</v>
      </c>
      <c r="UC5" s="76">
        <v>277.97219248906134</v>
      </c>
      <c r="UD5" s="721"/>
      <c r="UE5" s="76">
        <v>237.16845792907145</v>
      </c>
      <c r="UF5" s="76">
        <v>254.00854493584905</v>
      </c>
      <c r="UG5" s="76">
        <v>260.47931509859626</v>
      </c>
      <c r="UH5" s="76">
        <v>163.72228197333115</v>
      </c>
      <c r="UI5" s="76">
        <v>241.48648518735891</v>
      </c>
      <c r="UJ5" s="76">
        <v>340.57720351480918</v>
      </c>
      <c r="UK5" s="721"/>
      <c r="UL5" s="76">
        <v>57.964460939535996</v>
      </c>
      <c r="UM5" s="76">
        <v>63.635985574801644</v>
      </c>
      <c r="UN5" s="76">
        <v>56.217486952913731</v>
      </c>
      <c r="UO5" s="76">
        <v>35.898255281188831</v>
      </c>
      <c r="UP5" s="76">
        <v>55.337766232110276</v>
      </c>
      <c r="UQ5" s="76">
        <v>45.074450179995218</v>
      </c>
      <c r="UR5" s="721"/>
      <c r="US5" s="76">
        <v>39.58851355107921</v>
      </c>
      <c r="UT5" s="76">
        <v>36.027010003001003</v>
      </c>
      <c r="UU5" s="76">
        <v>60.754650205753329</v>
      </c>
      <c r="UV5" s="76">
        <v>43.976399312649875</v>
      </c>
      <c r="UW5" s="76">
        <v>47.383540418665561</v>
      </c>
      <c r="UX5" s="76">
        <v>60.550898900400654</v>
      </c>
      <c r="UY5" s="76">
        <v>40.006598311676534</v>
      </c>
      <c r="UZ5" s="76">
        <v>35.481841541275841</v>
      </c>
      <c r="VA5" s="76">
        <v>36.998804963364478</v>
      </c>
      <c r="VB5" s="76">
        <v>36.117601458098079</v>
      </c>
      <c r="VC5" s="76">
        <v>38.092568850862968</v>
      </c>
      <c r="VD5" s="76">
        <v>47.044091685210063</v>
      </c>
      <c r="VE5" s="76">
        <v>57.638561262187501</v>
      </c>
      <c r="VF5" s="76">
        <v>38.964133716914304</v>
      </c>
      <c r="VG5" s="76">
        <v>61.467510027886107</v>
      </c>
      <c r="VH5" s="718"/>
      <c r="VI5" s="76">
        <v>60.643531220078209</v>
      </c>
      <c r="VJ5" s="76">
        <v>54.904484812399282</v>
      </c>
      <c r="VK5" s="76">
        <v>94.732760555582445</v>
      </c>
      <c r="VL5" s="76">
        <v>67.710198336641696</v>
      </c>
      <c r="VM5" s="76">
        <v>73.195427718291427</v>
      </c>
      <c r="VN5" s="76">
        <v>94.405167529848597</v>
      </c>
      <c r="VO5" s="76">
        <v>61.315173490250288</v>
      </c>
      <c r="VP5" s="76">
        <v>54.026495627051027</v>
      </c>
      <c r="VQ5" s="76">
        <v>56.46963330783656</v>
      </c>
      <c r="VR5" s="76">
        <v>55.05041104197214</v>
      </c>
      <c r="VS5" s="76">
        <v>58.231210475290986</v>
      </c>
      <c r="VT5" s="76">
        <v>72.648693035843323</v>
      </c>
      <c r="VU5" s="76">
        <v>89.712989508412406</v>
      </c>
      <c r="VV5" s="76">
        <v>59.634910751823881</v>
      </c>
      <c r="VW5" s="76">
        <v>95.880299218579722</v>
      </c>
      <c r="VX5" s="718"/>
      <c r="VY5" s="76">
        <v>64.346512428885703</v>
      </c>
      <c r="VZ5" s="76">
        <v>58.221798616343904</v>
      </c>
      <c r="WA5" s="76">
        <v>100.7133605639436</v>
      </c>
      <c r="WB5" s="76">
        <v>71.885135010074094</v>
      </c>
      <c r="WC5" s="76">
        <v>77.735277861709804</v>
      </c>
      <c r="WD5" s="76">
        <v>100.36428782378752</v>
      </c>
      <c r="WE5" s="76">
        <v>65.061785868883732</v>
      </c>
      <c r="WF5" s="76">
        <v>57.285173211712994</v>
      </c>
      <c r="WG5" s="76">
        <v>59.891534040882156</v>
      </c>
      <c r="WH5" s="76">
        <v>58.377491952484839</v>
      </c>
      <c r="WI5" s="76">
        <v>61.770815649967858</v>
      </c>
      <c r="WJ5" s="76">
        <v>77.151989323025347</v>
      </c>
      <c r="WK5" s="76">
        <v>95.357371854022176</v>
      </c>
      <c r="WL5" s="76">
        <v>63.268299815875444</v>
      </c>
      <c r="WM5" s="76">
        <v>101.9371611078587</v>
      </c>
      <c r="WN5" s="718"/>
      <c r="WO5" s="76">
        <v>38.96174662746364</v>
      </c>
      <c r="WP5" s="76">
        <v>35.463458499998744</v>
      </c>
      <c r="WQ5" s="76">
        <v>59.746051085738081</v>
      </c>
      <c r="WR5" s="76">
        <v>43.270386243067712</v>
      </c>
      <c r="WS5" s="76">
        <v>46.615331543211852</v>
      </c>
      <c r="WT5" s="76">
        <v>59.546165094728025</v>
      </c>
      <c r="WU5" s="76">
        <v>39.371710940016413</v>
      </c>
      <c r="WV5" s="76">
        <v>34.928136498317485</v>
      </c>
      <c r="WW5" s="76">
        <v>36.4177290004329</v>
      </c>
      <c r="WX5" s="76">
        <v>35.552423738589283</v>
      </c>
      <c r="WY5" s="76">
        <v>37.49176508462957</v>
      </c>
      <c r="WZ5" s="76">
        <v>46.281994932738144</v>
      </c>
      <c r="XA5" s="76">
        <v>56.685789932866008</v>
      </c>
      <c r="XB5" s="76">
        <v>38.347606118255996</v>
      </c>
      <c r="XC5" s="76">
        <v>60.44586082427297</v>
      </c>
      <c r="XD5" s="718"/>
      <c r="XE5" s="76">
        <v>56.713815703242084</v>
      </c>
      <c r="XF5" s="76">
        <v>51.379537859455688</v>
      </c>
      <c r="XG5" s="76">
        <v>88.394014458896777</v>
      </c>
      <c r="XH5" s="76">
        <v>63.281023409949462</v>
      </c>
      <c r="XI5" s="76">
        <v>68.378053575338967</v>
      </c>
      <c r="XJ5" s="76">
        <v>88.089718864165633</v>
      </c>
      <c r="XK5" s="76">
        <v>57.33754606179523</v>
      </c>
      <c r="XL5" s="76">
        <v>50.563603848100009</v>
      </c>
      <c r="XM5" s="76">
        <v>52.834084880438304</v>
      </c>
      <c r="XN5" s="76">
        <v>51.515157942063304</v>
      </c>
      <c r="XO5" s="76">
        <v>54.471176912853515</v>
      </c>
      <c r="XP5" s="76">
        <v>67.869946872982666</v>
      </c>
      <c r="XQ5" s="76">
        <v>83.728683645342684</v>
      </c>
      <c r="XR5" s="76">
        <v>55.775679188036143</v>
      </c>
      <c r="XS5" s="76">
        <v>89.460311020435739</v>
      </c>
      <c r="XT5" s="718"/>
      <c r="XU5" s="76">
        <v>20.156176957545277</v>
      </c>
      <c r="XV5" s="76">
        <v>18.598254131596015</v>
      </c>
      <c r="XW5" s="76">
        <v>29.406136866901292</v>
      </c>
      <c r="XX5" s="76">
        <v>22.07362832607604</v>
      </c>
      <c r="XY5" s="76">
        <v>23.561554608577104</v>
      </c>
      <c r="XZ5" s="76">
        <v>29.31736680589178</v>
      </c>
      <c r="YA5" s="76">
        <v>20.33805567847557</v>
      </c>
      <c r="YB5" s="76">
        <v>18.360023176865216</v>
      </c>
      <c r="YC5" s="76">
        <v>19.02295431354889</v>
      </c>
      <c r="YD5" s="76">
        <v>18.637855678326975</v>
      </c>
      <c r="YE5" s="76">
        <v>19.500952592666025</v>
      </c>
      <c r="YF5" s="76">
        <v>23.413193301425139</v>
      </c>
      <c r="YG5" s="76">
        <v>28.043798714061069</v>
      </c>
      <c r="YH5" s="76">
        <v>19.881839744535924</v>
      </c>
      <c r="YI5" s="76">
        <v>29.717395146293541</v>
      </c>
      <c r="YJ5" s="718"/>
      <c r="YK5" s="76">
        <v>59.783150930048706</v>
      </c>
      <c r="YL5" s="76">
        <v>54.125660030743802</v>
      </c>
      <c r="YM5" s="76">
        <v>93.357539575885824</v>
      </c>
      <c r="YN5" s="76">
        <v>66.742647548383374</v>
      </c>
      <c r="YO5" s="76">
        <v>72.141409086920149</v>
      </c>
      <c r="YP5" s="76">
        <v>93.035833990318096</v>
      </c>
      <c r="YQ5" s="76">
        <v>60.441784154599091</v>
      </c>
      <c r="YR5" s="76">
        <v>53.260989093326444</v>
      </c>
      <c r="YS5" s="76">
        <v>55.667202685003126</v>
      </c>
      <c r="YT5" s="76">
        <v>54.269422174294348</v>
      </c>
      <c r="YU5" s="76">
        <v>57.402192277097207</v>
      </c>
      <c r="YV5" s="76">
        <v>71.602874844108953</v>
      </c>
      <c r="YW5" s="76">
        <v>88.411669548165648</v>
      </c>
      <c r="YX5" s="76">
        <v>58.78468785992532</v>
      </c>
      <c r="YY5" s="76">
        <v>94.486804552072215</v>
      </c>
      <c r="YZ5" s="718"/>
      <c r="ZA5" s="76">
        <v>58.171413640779349</v>
      </c>
      <c r="ZB5" s="76">
        <v>52.689095655302339</v>
      </c>
      <c r="ZC5" s="76">
        <v>90.741426536751604</v>
      </c>
      <c r="ZD5" s="76">
        <v>64.923232116119109</v>
      </c>
      <c r="ZE5" s="76">
        <v>70.164689277381726</v>
      </c>
      <c r="ZF5" s="76">
        <v>90.428256235759818</v>
      </c>
      <c r="ZG5" s="76">
        <v>58.81366242366439</v>
      </c>
      <c r="ZH5" s="76">
        <v>51.850223883040343</v>
      </c>
      <c r="ZI5" s="76">
        <v>54.184485881076704</v>
      </c>
      <c r="ZJ5" s="76">
        <v>52.828511070006854</v>
      </c>
      <c r="ZK5" s="76">
        <v>55.867553606582341</v>
      </c>
      <c r="ZL5" s="76">
        <v>69.642330978157034</v>
      </c>
      <c r="ZM5" s="76">
        <v>85.945725407930396</v>
      </c>
      <c r="ZN5" s="76">
        <v>57.208697683532748</v>
      </c>
      <c r="ZO5" s="76">
        <v>91.838001408494193</v>
      </c>
      <c r="ZP5" s="718"/>
      <c r="ZQ5" s="76">
        <v>68.886308595540385</v>
      </c>
      <c r="ZR5" s="76">
        <v>62.291764696474303</v>
      </c>
      <c r="ZS5" s="76">
        <v>108.04014642010731</v>
      </c>
      <c r="ZT5" s="76">
        <v>77.002616966991965</v>
      </c>
      <c r="ZU5" s="76">
        <v>83.300762431769598</v>
      </c>
      <c r="ZV5" s="76">
        <v>107.66440676243704</v>
      </c>
      <c r="ZW5" s="76">
        <v>69.656139942235399</v>
      </c>
      <c r="ZX5" s="76">
        <v>61.283365813261824</v>
      </c>
      <c r="ZY5" s="76">
        <v>64.089463934073876</v>
      </c>
      <c r="ZZ5" s="76">
        <v>62.459393236249511</v>
      </c>
      <c r="AAA5" s="76">
        <v>66.112766663385116</v>
      </c>
      <c r="AAB5" s="76">
        <v>82.672768216953244</v>
      </c>
      <c r="AAC5" s="76">
        <v>102.2735274323275</v>
      </c>
      <c r="AAD5" s="76">
        <v>67.725010751784893</v>
      </c>
      <c r="AAE5" s="76">
        <v>109.35764878486255</v>
      </c>
      <c r="AAF5" s="718"/>
      <c r="AAG5" s="76">
        <v>37.86986042207657</v>
      </c>
      <c r="AAH5" s="76">
        <v>34.453715369831919</v>
      </c>
      <c r="AAI5" s="76">
        <v>44.439073295484441</v>
      </c>
      <c r="AAJ5" s="76">
        <v>40.933408438295892</v>
      </c>
      <c r="AAK5" s="76">
        <v>43.444650981579962</v>
      </c>
      <c r="AAL5" s="76">
        <v>40.062082373077935</v>
      </c>
      <c r="AAM5" s="76">
        <v>37.289195266464752</v>
      </c>
      <c r="AAN5" s="76">
        <v>33.889279291404875</v>
      </c>
      <c r="AAO5" s="76">
        <v>34.556151092275897</v>
      </c>
      <c r="AAP5" s="76">
        <v>34.543348865093165</v>
      </c>
      <c r="AAQ5" s="76">
        <v>21.384100396820113</v>
      </c>
      <c r="AAR5" s="76">
        <v>42.481163047748147</v>
      </c>
      <c r="AAS5" s="76">
        <v>40.799047274397395</v>
      </c>
      <c r="AAT5" s="76">
        <v>24.244556111955081</v>
      </c>
      <c r="AAU5" s="76">
        <v>51.200715137186755</v>
      </c>
      <c r="AAV5" s="718"/>
    </row>
    <row r="6" spans="1:727" ht="14.5" customHeight="1" x14ac:dyDescent="0.2">
      <c r="A6" s="24">
        <v>2023</v>
      </c>
      <c r="B6" s="265"/>
      <c r="C6" s="266"/>
      <c r="D6" s="65">
        <v>21.605848998321882</v>
      </c>
      <c r="E6" s="65">
        <v>34.324821227326581</v>
      </c>
      <c r="F6" s="65">
        <v>24.27148476615913</v>
      </c>
      <c r="G6" s="65">
        <v>22.830678419833522</v>
      </c>
      <c r="H6" s="65">
        <v>47.172810970310707</v>
      </c>
      <c r="I6" s="65">
        <v>14.56319241977584</v>
      </c>
      <c r="J6" s="65">
        <v>68.54052667148062</v>
      </c>
      <c r="K6" s="65">
        <v>18.329125806093188</v>
      </c>
      <c r="L6" s="65">
        <v>15.315219327714825</v>
      </c>
      <c r="M6" s="65">
        <v>33.370541523182091</v>
      </c>
      <c r="N6" s="65">
        <v>29.908824630407103</v>
      </c>
      <c r="O6" s="65">
        <v>17.932588633627343</v>
      </c>
      <c r="P6" s="65">
        <v>32.628301052677422</v>
      </c>
      <c r="Q6" s="65">
        <v>21.347685535948866</v>
      </c>
      <c r="R6" s="65">
        <v>22.468311617090414</v>
      </c>
      <c r="S6" s="65">
        <v>24.336428357157324</v>
      </c>
      <c r="T6" s="65">
        <v>25.157577004438757</v>
      </c>
      <c r="U6" s="65">
        <v>15.935891764659193</v>
      </c>
      <c r="V6" s="65">
        <v>23.242491080144035</v>
      </c>
      <c r="W6" s="65">
        <v>65.265915509145401</v>
      </c>
      <c r="X6" s="65">
        <v>10.981278349920103</v>
      </c>
      <c r="Y6" s="65">
        <v>22.214741384224066</v>
      </c>
      <c r="Z6" s="65">
        <v>20.282908803247885</v>
      </c>
      <c r="AA6" s="65">
        <v>21.296924971147359</v>
      </c>
      <c r="AB6" s="65">
        <v>13.15840344676746</v>
      </c>
      <c r="AC6" s="65">
        <v>3.3347692315237474</v>
      </c>
      <c r="AD6" s="65">
        <v>25.835714474173219</v>
      </c>
      <c r="AE6" s="65">
        <v>19.349047316308877</v>
      </c>
      <c r="AF6" s="65">
        <v>21.158195427349593</v>
      </c>
      <c r="AG6" s="65">
        <v>4.2607015611645345</v>
      </c>
      <c r="AH6" s="769"/>
      <c r="AI6" s="65">
        <v>16.535007151669095</v>
      </c>
      <c r="AJ6" s="65">
        <v>34.014340573329939</v>
      </c>
      <c r="AK6" s="65">
        <v>25.225518729104397</v>
      </c>
      <c r="AL6" s="65">
        <v>22.65049037172524</v>
      </c>
      <c r="AM6" s="65">
        <v>44.512341321665126</v>
      </c>
      <c r="AN6" s="65">
        <v>14.206578215095922</v>
      </c>
      <c r="AO6" s="65">
        <v>67.914953058409068</v>
      </c>
      <c r="AP6" s="65">
        <v>18.16295511233535</v>
      </c>
      <c r="AQ6" s="65">
        <v>14.906904935310287</v>
      </c>
      <c r="AR6" s="65">
        <v>26.388604007181851</v>
      </c>
      <c r="AS6" s="65">
        <v>25.138519210598382</v>
      </c>
      <c r="AT6" s="65">
        <v>19.626559003766495</v>
      </c>
      <c r="AU6" s="65">
        <v>32.328610692029436</v>
      </c>
      <c r="AV6" s="65">
        <v>21.154224105974784</v>
      </c>
      <c r="AW6" s="65">
        <v>22.269029309568303</v>
      </c>
      <c r="AX6" s="65">
        <v>24.114017898627829</v>
      </c>
      <c r="AY6" s="65">
        <v>24.927026598854805</v>
      </c>
      <c r="AZ6" s="65">
        <v>15.805758719173953</v>
      </c>
      <c r="BA6" s="65">
        <v>23.029924712494996</v>
      </c>
      <c r="BB6" s="65">
        <v>53.468726265724449</v>
      </c>
      <c r="BC6" s="65">
        <v>10.897682159636265</v>
      </c>
      <c r="BD6" s="65">
        <v>22.016375013377342</v>
      </c>
      <c r="BE6" s="65">
        <v>16.177624668708845</v>
      </c>
      <c r="BF6" s="65">
        <v>21.104175411319726</v>
      </c>
      <c r="BG6" s="65">
        <v>13.039449619221566</v>
      </c>
      <c r="BH6" s="65">
        <v>3.2327459726602856</v>
      </c>
      <c r="BI6" s="65">
        <v>22.083969917276463</v>
      </c>
      <c r="BJ6" s="65">
        <v>19.991964875595141</v>
      </c>
      <c r="BK6" s="65">
        <v>18.666011998895982</v>
      </c>
      <c r="BL6" s="65">
        <v>3.7446025880101752</v>
      </c>
      <c r="BM6" s="770"/>
      <c r="BN6" s="65">
        <v>35.286854306520226</v>
      </c>
      <c r="BO6" s="65">
        <v>48.347825147555803</v>
      </c>
      <c r="BP6" s="65">
        <v>48.339933616612598</v>
      </c>
      <c r="BQ6" s="65">
        <v>110.16223720757216</v>
      </c>
      <c r="BR6" s="65">
        <v>94.976444237310176</v>
      </c>
      <c r="BS6" s="65">
        <v>26.168048393141426</v>
      </c>
      <c r="BT6" s="65">
        <v>155.99603051546907</v>
      </c>
      <c r="BU6" s="65">
        <v>43.568062582342286</v>
      </c>
      <c r="BV6" s="65">
        <v>21.821137755045353</v>
      </c>
      <c r="BW6" s="65">
        <v>44.147876156401388</v>
      </c>
      <c r="BX6" s="65">
        <v>61.27428300509785</v>
      </c>
      <c r="BY6" s="65">
        <v>49.63603670088532</v>
      </c>
      <c r="BZ6" s="65">
        <v>81.880516412904939</v>
      </c>
      <c r="CA6" s="65">
        <v>38.677730114848536</v>
      </c>
      <c r="CB6" s="65">
        <v>37.848617701506022</v>
      </c>
      <c r="CC6" s="65">
        <v>47.802457579016377</v>
      </c>
      <c r="CD6" s="65">
        <v>33.815172002324928</v>
      </c>
      <c r="CE6" s="65">
        <v>73.981147456358599</v>
      </c>
      <c r="CF6" s="65">
        <v>45.369756326742007</v>
      </c>
      <c r="CG6" s="65">
        <v>123.01065416504495</v>
      </c>
      <c r="CH6" s="65">
        <v>32.690726213931185</v>
      </c>
      <c r="CI6" s="65">
        <v>55.362389280802873</v>
      </c>
      <c r="CJ6" s="65">
        <v>37.723467858422964</v>
      </c>
      <c r="CK6" s="65">
        <v>37.847521343908213</v>
      </c>
      <c r="CL6" s="65">
        <v>20.582724750925088</v>
      </c>
      <c r="CM6" s="65">
        <v>12.599581812145603</v>
      </c>
      <c r="CN6" s="65">
        <v>41.863158219314499</v>
      </c>
      <c r="CO6" s="65">
        <v>52.593769224154151</v>
      </c>
      <c r="CP6" s="65">
        <v>20.064457275559366</v>
      </c>
      <c r="CQ6" s="65">
        <v>6.3988813808196197</v>
      </c>
      <c r="CR6" s="772"/>
      <c r="CS6" s="65">
        <v>42.69759034695614</v>
      </c>
      <c r="CT6" s="65">
        <v>58.29985687661658</v>
      </c>
      <c r="CU6" s="65">
        <v>59.471045673838816</v>
      </c>
      <c r="CV6" s="65">
        <v>153.20755498330493</v>
      </c>
      <c r="CW6" s="65">
        <v>101.8377123963928</v>
      </c>
      <c r="CX6" s="65">
        <v>37.098166487115328</v>
      </c>
      <c r="CY6" s="65">
        <v>192.16508459166704</v>
      </c>
      <c r="CZ6" s="65">
        <v>53.622642620896329</v>
      </c>
      <c r="DA6" s="65">
        <v>35.817913225981385</v>
      </c>
      <c r="DB6" s="65">
        <v>58.106846007225641</v>
      </c>
      <c r="DC6" s="65">
        <v>63.55508285786177</v>
      </c>
      <c r="DD6" s="65">
        <v>59.70362251763455</v>
      </c>
      <c r="DE6" s="65">
        <v>87.250562211710587</v>
      </c>
      <c r="DF6" s="65">
        <v>47.95431137722246</v>
      </c>
      <c r="DG6" s="65">
        <v>46.016879808128699</v>
      </c>
      <c r="DH6" s="65">
        <v>57.860349920575764</v>
      </c>
      <c r="DI6" s="65">
        <v>43.505050605822305</v>
      </c>
      <c r="DJ6" s="65">
        <v>89.649553441879846</v>
      </c>
      <c r="DK6" s="65">
        <v>65.701905836183457</v>
      </c>
      <c r="DL6" s="65">
        <v>151.46904199854086</v>
      </c>
      <c r="DM6" s="65">
        <v>38.295510070459592</v>
      </c>
      <c r="DN6" s="65">
        <v>67.235128882030153</v>
      </c>
      <c r="DO6" s="65">
        <v>45.064067433609551</v>
      </c>
      <c r="DP6" s="65">
        <v>45.595183229609852</v>
      </c>
      <c r="DQ6" s="65">
        <v>23.484592297467923</v>
      </c>
      <c r="DR6" s="65">
        <v>14.13616626444983</v>
      </c>
      <c r="DS6" s="65">
        <v>49.119784173678077</v>
      </c>
      <c r="DT6" s="65">
        <v>62.874995351436503</v>
      </c>
      <c r="DU6" s="65">
        <v>21.608156876693741</v>
      </c>
      <c r="DV6" s="65">
        <v>9.7524670530187301</v>
      </c>
      <c r="DW6" s="773"/>
      <c r="DX6" s="65">
        <v>36.572767901704978</v>
      </c>
      <c r="DY6" s="65">
        <v>49.872101299238459</v>
      </c>
      <c r="DZ6" s="65">
        <v>59.339410750174338</v>
      </c>
      <c r="EA6" s="65">
        <v>135.1682725951012</v>
      </c>
      <c r="EB6" s="65">
        <v>77.855427641534533</v>
      </c>
      <c r="EC6" s="65">
        <v>33.898036603633649</v>
      </c>
      <c r="ED6" s="65">
        <v>177.67945215593565</v>
      </c>
      <c r="EE6" s="65">
        <v>51.664319228897277</v>
      </c>
      <c r="EF6" s="65">
        <v>19.403602919403276</v>
      </c>
      <c r="EG6" s="65">
        <v>59.742592882615959</v>
      </c>
      <c r="EH6" s="65">
        <v>68.569377573743154</v>
      </c>
      <c r="EI6" s="65">
        <v>55.003115754701248</v>
      </c>
      <c r="EJ6" s="65">
        <v>90.733894702306344</v>
      </c>
      <c r="EK6" s="65">
        <v>44.081548167312874</v>
      </c>
      <c r="EL6" s="65">
        <v>41.471231820783288</v>
      </c>
      <c r="EM6" s="65">
        <v>52.618286680935348</v>
      </c>
      <c r="EN6" s="65">
        <v>35.097289350188788</v>
      </c>
      <c r="EO6" s="65">
        <v>96.200924737445433</v>
      </c>
      <c r="EP6" s="65">
        <v>62.006204948456308</v>
      </c>
      <c r="EQ6" s="65">
        <v>145.39197902691873</v>
      </c>
      <c r="ER6" s="65">
        <v>35.497951978081502</v>
      </c>
      <c r="ES6" s="65">
        <v>61.254644011657852</v>
      </c>
      <c r="ET6" s="65">
        <v>38.197853967615558</v>
      </c>
      <c r="EU6" s="65">
        <v>39.376408868184882</v>
      </c>
      <c r="EV6" s="65">
        <v>21.60816688557551</v>
      </c>
      <c r="EW6" s="65">
        <v>9.0509632547346541</v>
      </c>
      <c r="EX6" s="65">
        <v>42.061896517532936</v>
      </c>
      <c r="EY6" s="65">
        <v>54.358137168245413</v>
      </c>
      <c r="EZ6" s="65">
        <v>17.608270412668485</v>
      </c>
      <c r="FA6" s="65">
        <v>4.4671366036935485</v>
      </c>
      <c r="FB6" s="774"/>
      <c r="FC6" s="65">
        <v>31.25040911540458</v>
      </c>
      <c r="FD6" s="65">
        <v>41.868998999825131</v>
      </c>
      <c r="FE6" s="65">
        <v>47.178000083052353</v>
      </c>
      <c r="FF6" s="65">
        <v>94.552730343567035</v>
      </c>
      <c r="FG6" s="65">
        <v>66.867319776763921</v>
      </c>
      <c r="FH6" s="65">
        <v>24.137855721774372</v>
      </c>
      <c r="FI6" s="65">
        <v>146.45643328154611</v>
      </c>
      <c r="FJ6" s="65">
        <v>36.897230228607086</v>
      </c>
      <c r="FK6" s="65">
        <v>16.950797677387069</v>
      </c>
      <c r="FL6" s="65">
        <v>38.716068225273276</v>
      </c>
      <c r="FM6" s="65">
        <v>40.945993257618177</v>
      </c>
      <c r="FN6" s="65">
        <v>46.70279136079305</v>
      </c>
      <c r="FO6" s="65">
        <v>71.97772513884118</v>
      </c>
      <c r="FP6" s="65">
        <v>35.464534711059166</v>
      </c>
      <c r="FQ6" s="65">
        <v>35.167529833973305</v>
      </c>
      <c r="FR6" s="65">
        <v>44.64793858655554</v>
      </c>
      <c r="FS6" s="65">
        <v>30.872798988584965</v>
      </c>
      <c r="FT6" s="65">
        <v>67.18838170636991</v>
      </c>
      <c r="FU6" s="65">
        <v>44.66472097191695</v>
      </c>
      <c r="FV6" s="65">
        <v>117.68929299287835</v>
      </c>
      <c r="FW6" s="65">
        <v>30.253103919201926</v>
      </c>
      <c r="FX6" s="65">
        <v>51.724008899435717</v>
      </c>
      <c r="FY6" s="65">
        <v>34.170958500769785</v>
      </c>
      <c r="FZ6" s="65">
        <v>34.520885484077446</v>
      </c>
      <c r="GA6" s="65">
        <v>20.1614494367081</v>
      </c>
      <c r="GB6" s="65">
        <v>4.2976706690101452</v>
      </c>
      <c r="GC6" s="65">
        <v>32.504899320147906</v>
      </c>
      <c r="GD6" s="65">
        <v>48.071783260150035</v>
      </c>
      <c r="GE6" s="65">
        <v>15.761103992962106</v>
      </c>
      <c r="GF6" s="65">
        <v>5.6097788732412832</v>
      </c>
      <c r="GG6" s="775"/>
      <c r="GH6" s="65">
        <v>37.047284038786778</v>
      </c>
      <c r="GI6" s="65">
        <v>50.337751486249829</v>
      </c>
      <c r="GJ6" s="65">
        <v>56.456911320254854</v>
      </c>
      <c r="GK6" s="65">
        <v>120.46370123099177</v>
      </c>
      <c r="GL6" s="65">
        <v>92.456769832649172</v>
      </c>
      <c r="GM6" s="65">
        <v>29.047457103328743</v>
      </c>
      <c r="GN6" s="65">
        <v>148.58907052440975</v>
      </c>
      <c r="GO6" s="65">
        <v>27.605000142330958</v>
      </c>
      <c r="GP6" s="65">
        <v>20.930840109288958</v>
      </c>
      <c r="GQ6" s="65">
        <v>49.240554555386851</v>
      </c>
      <c r="GR6" s="65">
        <v>72.242438426724831</v>
      </c>
      <c r="GS6" s="65">
        <v>54.645384545979688</v>
      </c>
      <c r="GT6" s="65">
        <v>89.641218783832443</v>
      </c>
      <c r="GU6" s="65">
        <v>56.975000364945387</v>
      </c>
      <c r="GV6" s="65">
        <v>41.540026347281426</v>
      </c>
      <c r="GW6" s="65">
        <v>52.529177915654245</v>
      </c>
      <c r="GX6" s="65">
        <v>35.965018979849013</v>
      </c>
      <c r="GY6" s="65">
        <v>106.04776991264248</v>
      </c>
      <c r="GZ6" s="65">
        <v>79.104847397225825</v>
      </c>
      <c r="HA6" s="65">
        <v>140.84581346953635</v>
      </c>
      <c r="HB6" s="65">
        <v>36.999832415768246</v>
      </c>
      <c r="HC6" s="65">
        <v>61.047667417780509</v>
      </c>
      <c r="HD6" s="65">
        <v>39.62488017262752</v>
      </c>
      <c r="HE6" s="65">
        <v>40.37802630082227</v>
      </c>
      <c r="HF6" s="65">
        <v>26.034875453747901</v>
      </c>
      <c r="HG6" s="65">
        <v>8.5160837917004066</v>
      </c>
      <c r="HH6" s="65">
        <v>48.364164531234444</v>
      </c>
      <c r="HI6" s="65">
        <v>55.817878317494653</v>
      </c>
      <c r="HJ6" s="65">
        <v>22.205121374388543</v>
      </c>
      <c r="HK6" s="65">
        <v>6.3448987891002391</v>
      </c>
      <c r="HL6" s="776"/>
      <c r="HM6" s="65">
        <v>28.270162736553914</v>
      </c>
      <c r="HN6" s="65">
        <v>36.439350753244426</v>
      </c>
      <c r="HO6" s="65">
        <v>36.419314483937974</v>
      </c>
      <c r="HP6" s="65">
        <v>89.632912885840554</v>
      </c>
      <c r="HQ6" s="65">
        <v>50.311640159252107</v>
      </c>
      <c r="HR6" s="65">
        <v>30.221290096149037</v>
      </c>
      <c r="HS6" s="65">
        <v>124.32635019449364</v>
      </c>
      <c r="HT6" s="65">
        <v>36.48973417191808</v>
      </c>
      <c r="HU6" s="65">
        <v>20.080855973990065</v>
      </c>
      <c r="HV6" s="65">
        <v>32.460911533374038</v>
      </c>
      <c r="HW6" s="65">
        <v>35.534739442302829</v>
      </c>
      <c r="HX6" s="65">
        <v>41.150988262598979</v>
      </c>
      <c r="HY6" s="65">
        <v>64.152664657092345</v>
      </c>
      <c r="HZ6" s="65">
        <v>27.89651292946694</v>
      </c>
      <c r="IA6" s="65">
        <v>30.299591452993212</v>
      </c>
      <c r="IB6" s="65">
        <v>38.719167120396165</v>
      </c>
      <c r="IC6" s="65">
        <v>25.478496489726556</v>
      </c>
      <c r="ID6" s="65">
        <v>60.494576890881298</v>
      </c>
      <c r="IE6" s="65">
        <v>34.477623843808495</v>
      </c>
      <c r="IF6" s="65">
        <v>94.672042093250269</v>
      </c>
      <c r="IG6" s="65">
        <v>25.391698896348373</v>
      </c>
      <c r="IH6" s="65">
        <v>45.535172731129428</v>
      </c>
      <c r="II6" s="65">
        <v>32.302445627259829</v>
      </c>
      <c r="IJ6" s="65">
        <v>31.376685462576464</v>
      </c>
      <c r="IK6" s="65">
        <v>13.774143111956219</v>
      </c>
      <c r="IL6" s="65">
        <v>12.386365010053021</v>
      </c>
      <c r="IM6" s="65">
        <v>26.262886931880228</v>
      </c>
      <c r="IN6" s="65">
        <v>45.754720803519994</v>
      </c>
      <c r="IO6" s="65">
        <v>15.667464755855992</v>
      </c>
      <c r="IP6" s="65">
        <v>7.6186732778746444</v>
      </c>
      <c r="IQ6" s="777"/>
      <c r="IR6" s="65">
        <v>14.929745500547847</v>
      </c>
      <c r="IS6" s="65">
        <v>18.456304678612369</v>
      </c>
      <c r="IT6" s="65">
        <v>16.239578279960213</v>
      </c>
      <c r="IU6" s="65">
        <v>35.80857869426557</v>
      </c>
      <c r="IV6" s="65">
        <v>23.739997986187142</v>
      </c>
      <c r="IW6" s="65">
        <v>12.491942629619867</v>
      </c>
      <c r="IX6" s="65">
        <v>47.896635446530354</v>
      </c>
      <c r="IY6" s="65">
        <v>16.823548060253252</v>
      </c>
      <c r="IZ6" s="65">
        <v>9.548300235878239</v>
      </c>
      <c r="JA6" s="65">
        <v>13.271967211286107</v>
      </c>
      <c r="JB6" s="65">
        <v>16.42334499736085</v>
      </c>
      <c r="JC6" s="65">
        <v>19.38356811731326</v>
      </c>
      <c r="JD6" s="65">
        <v>26.738145117554144</v>
      </c>
      <c r="JE6" s="65">
        <v>12.509585411975639</v>
      </c>
      <c r="JF6" s="65">
        <v>13.110441364913799</v>
      </c>
      <c r="JG6" s="65">
        <v>17.432103362644714</v>
      </c>
      <c r="JH6" s="65">
        <v>10.09504337007612</v>
      </c>
      <c r="JI6" s="65">
        <v>36.302167655814756</v>
      </c>
      <c r="JJ6" s="65">
        <v>14.394631909364239</v>
      </c>
      <c r="JK6" s="65">
        <v>39.285461275935326</v>
      </c>
      <c r="JL6" s="65">
        <v>15.00819246677651</v>
      </c>
      <c r="JM6" s="65">
        <v>19.56677603975082</v>
      </c>
      <c r="JN6" s="65">
        <v>14.753385425000779</v>
      </c>
      <c r="JO6" s="65">
        <v>13.875514975555387</v>
      </c>
      <c r="JP6" s="65">
        <v>6.8712553646930701</v>
      </c>
      <c r="JQ6" s="65">
        <v>5.4858296601723158</v>
      </c>
      <c r="JR6" s="65">
        <v>14.031775627898089</v>
      </c>
      <c r="JS6" s="65">
        <v>20.707223546547002</v>
      </c>
      <c r="JT6" s="65">
        <v>7.4428529943808428</v>
      </c>
      <c r="JU6" s="65">
        <v>4.4259106760915312</v>
      </c>
      <c r="JV6" s="778"/>
      <c r="JW6" s="65">
        <v>45.034529812098071</v>
      </c>
      <c r="JX6" s="65">
        <v>61.867843439712246</v>
      </c>
      <c r="JY6" s="65">
        <v>55.027780295248718</v>
      </c>
      <c r="JZ6" s="65">
        <v>97.175772337398598</v>
      </c>
      <c r="KA6" s="65">
        <v>79.516152287906266</v>
      </c>
      <c r="KB6" s="65">
        <v>33.238202355229561</v>
      </c>
      <c r="KC6" s="65">
        <v>198.13034517234158</v>
      </c>
      <c r="KD6" s="65">
        <v>55.575198735570559</v>
      </c>
      <c r="KE6" s="65">
        <v>35.686034080022125</v>
      </c>
      <c r="KF6" s="65">
        <v>49.953192570921111</v>
      </c>
      <c r="KG6" s="65">
        <v>43.800111778871958</v>
      </c>
      <c r="KH6" s="65">
        <v>62.32933501632872</v>
      </c>
      <c r="KI6" s="65">
        <v>98.306576018286165</v>
      </c>
      <c r="KJ6" s="65">
        <v>66.918823604833236</v>
      </c>
      <c r="KK6" s="65">
        <v>49.208100728035191</v>
      </c>
      <c r="KL6" s="65">
        <v>61.275850925014758</v>
      </c>
      <c r="KM6" s="65">
        <v>47.09015058849937</v>
      </c>
      <c r="KN6" s="65">
        <v>76.367384324791971</v>
      </c>
      <c r="KO6" s="65">
        <v>54.029557541196588</v>
      </c>
      <c r="KP6" s="65">
        <v>148.44457228455073</v>
      </c>
      <c r="KQ6" s="65">
        <v>37.627460783721986</v>
      </c>
      <c r="KR6" s="65">
        <v>70.966183482345343</v>
      </c>
      <c r="KS6" s="65">
        <v>51.964893572500692</v>
      </c>
      <c r="KT6" s="65">
        <v>51.388047269134283</v>
      </c>
      <c r="KU6" s="65">
        <v>29.952110011272641</v>
      </c>
      <c r="KV6" s="65">
        <v>15.254251325277298</v>
      </c>
      <c r="KW6" s="65">
        <v>62.887925293504118</v>
      </c>
      <c r="KX6" s="65">
        <v>70.947234527615322</v>
      </c>
      <c r="KY6" s="65">
        <v>33.553487919653513</v>
      </c>
      <c r="KZ6" s="65">
        <v>9.637516437572458</v>
      </c>
      <c r="LA6" s="774"/>
      <c r="LB6" s="65">
        <v>46.103098866546425</v>
      </c>
      <c r="LC6" s="65">
        <v>61.782323708423554</v>
      </c>
      <c r="LD6" s="65">
        <v>47.690323331661254</v>
      </c>
      <c r="LE6" s="65">
        <v>77.499123228089232</v>
      </c>
      <c r="LF6" s="65">
        <v>71.664361369462156</v>
      </c>
      <c r="LG6" s="65">
        <v>35.881534175047697</v>
      </c>
      <c r="LH6" s="65">
        <v>182.5131359511372</v>
      </c>
      <c r="LI6" s="65">
        <v>67.104692597310347</v>
      </c>
      <c r="LJ6" s="65">
        <v>47.249621166321582</v>
      </c>
      <c r="LK6" s="65">
        <v>49.477479866856555</v>
      </c>
      <c r="LL6" s="65">
        <v>36.283604837933552</v>
      </c>
      <c r="LM6" s="65">
        <v>58.369246050091938</v>
      </c>
      <c r="LN6" s="65">
        <v>97.360568657094973</v>
      </c>
      <c r="LO6" s="65">
        <v>39.900303644350984</v>
      </c>
      <c r="LP6" s="65">
        <v>46.422129216763572</v>
      </c>
      <c r="LQ6" s="65">
        <v>57.638863155889922</v>
      </c>
      <c r="LR6" s="65">
        <v>48.860163938184996</v>
      </c>
      <c r="LS6" s="65">
        <v>69.139460319957124</v>
      </c>
      <c r="LT6" s="65">
        <v>50.082617426356471</v>
      </c>
      <c r="LU6" s="65">
        <v>133.04715517902309</v>
      </c>
      <c r="LV6" s="65">
        <v>35.192045346829687</v>
      </c>
      <c r="LW6" s="65">
        <v>66.551862760385106</v>
      </c>
      <c r="LX6" s="65">
        <v>51.085404402293513</v>
      </c>
      <c r="LY6" s="65">
        <v>49.859621721922672</v>
      </c>
      <c r="LZ6" s="65">
        <v>29.192588787216632</v>
      </c>
      <c r="MA6" s="65">
        <v>19.290787529309775</v>
      </c>
      <c r="MB6" s="65">
        <v>41.142389746761182</v>
      </c>
      <c r="MC6" s="65">
        <v>69.074756466487514</v>
      </c>
      <c r="MD6" s="65">
        <v>25.492606296781219</v>
      </c>
      <c r="ME6" s="65">
        <v>11.412072687979133</v>
      </c>
      <c r="MF6" s="780"/>
      <c r="MG6" s="68">
        <v>48.634730443713899</v>
      </c>
      <c r="MH6" s="68">
        <v>5.2829604177273266</v>
      </c>
      <c r="MI6" s="68">
        <v>15.079729487073447</v>
      </c>
      <c r="MJ6" s="68">
        <v>18.218149958272015</v>
      </c>
      <c r="MK6" s="68">
        <v>75.317306312099291</v>
      </c>
      <c r="ML6" s="68">
        <v>15.851784506150548</v>
      </c>
      <c r="MM6" s="68">
        <v>47.739952951593651</v>
      </c>
      <c r="MN6" s="68">
        <v>24.757133972667788</v>
      </c>
      <c r="MO6" s="68">
        <v>7.2379476254317794</v>
      </c>
      <c r="MP6" s="68">
        <v>14.281325728660937</v>
      </c>
      <c r="MQ6" s="68">
        <v>20.237842393155542</v>
      </c>
      <c r="MR6" s="68">
        <v>22.284327233001129</v>
      </c>
      <c r="MS6" s="68">
        <v>29.386028111498991</v>
      </c>
      <c r="MT6" s="68">
        <v>46.483990342100839</v>
      </c>
      <c r="MU6" s="768"/>
      <c r="MV6" s="69">
        <v>132.05647906407467</v>
      </c>
      <c r="MW6" s="69">
        <v>26.892217070029428</v>
      </c>
      <c r="MX6" s="69">
        <v>33.327079873476549</v>
      </c>
      <c r="MY6" s="69">
        <v>52.373685250168485</v>
      </c>
      <c r="MZ6" s="69">
        <v>110.51838569940956</v>
      </c>
      <c r="NA6" s="69">
        <v>53.866646456067343</v>
      </c>
      <c r="NB6" s="69">
        <v>72.466864891396042</v>
      </c>
      <c r="NC6" s="69">
        <v>88.027176122698521</v>
      </c>
      <c r="ND6" s="69">
        <v>55.595354856491419</v>
      </c>
      <c r="NE6" s="69">
        <v>36.50199638657638</v>
      </c>
      <c r="NF6" s="69">
        <v>60.412990644461168</v>
      </c>
      <c r="NG6" s="69">
        <v>87.703300108252719</v>
      </c>
      <c r="NH6" s="69">
        <v>55.360947509079452</v>
      </c>
      <c r="NI6" s="69">
        <v>45.889163371779212</v>
      </c>
      <c r="NJ6" s="752"/>
      <c r="NK6" s="70">
        <v>195.3704217533828</v>
      </c>
      <c r="NL6" s="70">
        <v>39.154896198531624</v>
      </c>
      <c r="NM6" s="70">
        <v>48.635253216480642</v>
      </c>
      <c r="NN6" s="70">
        <v>79.422584339001673</v>
      </c>
      <c r="NO6" s="70">
        <v>166.59615059441154</v>
      </c>
      <c r="NP6" s="70">
        <v>81.352036965733745</v>
      </c>
      <c r="NQ6" s="70">
        <v>83.149077095516873</v>
      </c>
      <c r="NR6" s="70">
        <v>131.11071163108952</v>
      </c>
      <c r="NS6" s="70">
        <v>83.921782439720403</v>
      </c>
      <c r="NT6" s="70">
        <v>61.86680901470644</v>
      </c>
      <c r="NU6" s="70">
        <v>90.189895905301697</v>
      </c>
      <c r="NV6" s="70">
        <v>129.4764213675613</v>
      </c>
      <c r="NW6" s="70">
        <v>80.366030689448593</v>
      </c>
      <c r="NX6" s="70">
        <v>70.797944693024178</v>
      </c>
      <c r="NY6" s="754"/>
      <c r="NZ6" s="71">
        <v>197.65420022219817</v>
      </c>
      <c r="OA6" s="71">
        <v>33.138827550611133</v>
      </c>
      <c r="OB6" s="71">
        <v>42.613791362634203</v>
      </c>
      <c r="OC6" s="71">
        <v>78.019577625488893</v>
      </c>
      <c r="OD6" s="71">
        <v>201.04528143009901</v>
      </c>
      <c r="OE6" s="71">
        <v>67.868191911268283</v>
      </c>
      <c r="OF6" s="71">
        <v>99.648381613028008</v>
      </c>
      <c r="OG6" s="71">
        <v>109.97501788225519</v>
      </c>
      <c r="OH6" s="71">
        <v>70.025389755279278</v>
      </c>
      <c r="OI6" s="71">
        <v>56.379247681137699</v>
      </c>
      <c r="OJ6" s="71">
        <v>75.7187931824717</v>
      </c>
      <c r="OK6" s="71">
        <v>129.10402538072142</v>
      </c>
      <c r="OL6" s="71">
        <v>68.099069478024816</v>
      </c>
      <c r="OM6" s="71">
        <v>75.207799930082317</v>
      </c>
      <c r="ON6" s="756"/>
      <c r="OO6" s="72">
        <v>95.203770241189474</v>
      </c>
      <c r="OP6" s="72">
        <v>18.703903817360157</v>
      </c>
      <c r="OQ6" s="72">
        <v>25.249677697355992</v>
      </c>
      <c r="OR6" s="72">
        <v>39.616340193655034</v>
      </c>
      <c r="OS6" s="72">
        <v>73.034409850264112</v>
      </c>
      <c r="OT6" s="72">
        <v>35.501680649894269</v>
      </c>
      <c r="OU6" s="72">
        <v>54.580783495922873</v>
      </c>
      <c r="OV6" s="72">
        <v>59.232049491406741</v>
      </c>
      <c r="OW6" s="72">
        <v>36.667205979376156</v>
      </c>
      <c r="OX6" s="72">
        <v>27.594213615401756</v>
      </c>
      <c r="OY6" s="72">
        <v>40.514079840228995</v>
      </c>
      <c r="OZ6" s="72">
        <v>59.78329102780183</v>
      </c>
      <c r="PA6" s="72">
        <v>43.567393372121373</v>
      </c>
      <c r="PB6" s="72">
        <v>45.141842481894557</v>
      </c>
      <c r="PC6" s="758"/>
      <c r="PD6" s="73">
        <v>173.6531857599451</v>
      </c>
      <c r="PE6" s="73">
        <v>32.227328075901973</v>
      </c>
      <c r="PF6" s="73">
        <v>30.075882802074197</v>
      </c>
      <c r="PG6" s="73">
        <v>81.510122111229578</v>
      </c>
      <c r="PH6" s="73">
        <v>227.92627880845507</v>
      </c>
      <c r="PI6" s="73">
        <v>65.826423423996772</v>
      </c>
      <c r="PJ6" s="73">
        <v>101.78957753824496</v>
      </c>
      <c r="PK6" s="73">
        <v>106.77537294669968</v>
      </c>
      <c r="PL6" s="73">
        <v>67.921274508190095</v>
      </c>
      <c r="PM6" s="73">
        <v>44.863611710401436</v>
      </c>
      <c r="PN6" s="73">
        <v>76.700449638860206</v>
      </c>
      <c r="PO6" s="73">
        <v>157.89506160221458</v>
      </c>
      <c r="PP6" s="73">
        <v>67.805984458599141</v>
      </c>
      <c r="PQ6" s="73">
        <v>66.194362996449414</v>
      </c>
      <c r="PR6" s="760"/>
      <c r="PS6" s="70">
        <v>65.182485215571234</v>
      </c>
      <c r="PT6" s="70">
        <v>15.719853969210869</v>
      </c>
      <c r="PU6" s="70">
        <v>22.70745095650943</v>
      </c>
      <c r="PV6" s="70">
        <v>27.815063398346879</v>
      </c>
      <c r="PW6" s="70">
        <v>59.679624231039611</v>
      </c>
      <c r="PX6" s="70">
        <v>28.902670961609275</v>
      </c>
      <c r="PY6" s="70">
        <v>38.070179934658519</v>
      </c>
      <c r="PZ6" s="70">
        <v>48.948049237313739</v>
      </c>
      <c r="QA6" s="70">
        <v>29.875556701403163</v>
      </c>
      <c r="QB6" s="70">
        <v>22.592071280294785</v>
      </c>
      <c r="QC6" s="70">
        <v>33.386255690195512</v>
      </c>
      <c r="QD6" s="70">
        <v>44.304775427130402</v>
      </c>
      <c r="QE6" s="70">
        <v>32.664033729542666</v>
      </c>
      <c r="QF6" s="70">
        <v>22.85206700551462</v>
      </c>
      <c r="QG6" s="762"/>
      <c r="QH6" s="74">
        <v>190.52815481519082</v>
      </c>
      <c r="QI6" s="74">
        <v>51.054827227827154</v>
      </c>
      <c r="QJ6" s="74">
        <v>34.736719829925754</v>
      </c>
      <c r="QK6" s="74">
        <v>77.389978693011159</v>
      </c>
      <c r="QL6" s="74">
        <v>162.37123094683952</v>
      </c>
      <c r="QM6" s="74">
        <v>79.287928529231522</v>
      </c>
      <c r="QN6" s="74">
        <v>107.53380158497032</v>
      </c>
      <c r="QO6" s="74">
        <v>173.01196227507464</v>
      </c>
      <c r="QP6" s="74">
        <v>111.45699266084718</v>
      </c>
      <c r="QQ6" s="74">
        <v>50.64858139525986</v>
      </c>
      <c r="QR6" s="74">
        <v>119.14041126501384</v>
      </c>
      <c r="QS6" s="74">
        <v>126.33142140544683</v>
      </c>
      <c r="QT6" s="74">
        <v>78.486140069423058</v>
      </c>
      <c r="QU6" s="74">
        <v>67.948538828332332</v>
      </c>
      <c r="QV6" s="764"/>
      <c r="QW6" s="69">
        <v>233.42893464541001</v>
      </c>
      <c r="QX6" s="69">
        <v>46.517380124170693</v>
      </c>
      <c r="QY6" s="69">
        <v>30.084159962436672</v>
      </c>
      <c r="QZ6" s="69">
        <v>95.715729669922013</v>
      </c>
      <c r="RA6" s="69">
        <v>200.42247552065979</v>
      </c>
      <c r="RB6" s="69">
        <v>97.902477545093348</v>
      </c>
      <c r="RC6" s="69">
        <v>103.94214344800912</v>
      </c>
      <c r="RD6" s="69">
        <v>157.0860364411337</v>
      </c>
      <c r="RE6" s="69">
        <v>100.98367178142286</v>
      </c>
      <c r="RF6" s="69">
        <v>60.989254101934023</v>
      </c>
      <c r="RG6" s="69">
        <v>108.13171581485187</v>
      </c>
      <c r="RH6" s="69">
        <v>154.66457503051362</v>
      </c>
      <c r="RI6" s="69">
        <v>95.431834011815639</v>
      </c>
      <c r="RJ6" s="69">
        <v>80.57219798947979</v>
      </c>
      <c r="RK6" s="766"/>
      <c r="RL6" s="75">
        <v>169.58112179470746</v>
      </c>
      <c r="RM6" s="75">
        <v>34.215589156172236</v>
      </c>
      <c r="RN6" s="75">
        <v>43.523702607662607</v>
      </c>
      <c r="RO6" s="75">
        <v>69.030221417255461</v>
      </c>
      <c r="RP6" s="75">
        <v>202.49515905548046</v>
      </c>
      <c r="RQ6" s="75">
        <v>70.533579805111501</v>
      </c>
      <c r="RR6" s="75">
        <v>92.277747061331155</v>
      </c>
      <c r="RS6" s="75">
        <v>113.58338943433085</v>
      </c>
      <c r="RT6" s="75">
        <v>73.820603874904563</v>
      </c>
      <c r="RU6" s="75">
        <v>45.391296383988838</v>
      </c>
      <c r="RV6" s="75">
        <v>78.334328579410936</v>
      </c>
      <c r="RW6" s="75">
        <v>113.64676837478434</v>
      </c>
      <c r="RX6" s="75">
        <v>70.570077995334358</v>
      </c>
      <c r="RY6" s="75">
        <v>69.87838990891008</v>
      </c>
      <c r="RZ6" s="756"/>
      <c r="SA6" s="76">
        <v>124.22492225299736</v>
      </c>
      <c r="SB6" s="76">
        <v>132.29078321433087</v>
      </c>
      <c r="SC6" s="76">
        <v>135.39007435364977</v>
      </c>
      <c r="SD6" s="76">
        <v>89.04656223845447</v>
      </c>
      <c r="SE6" s="76">
        <v>152.3947783144842</v>
      </c>
      <c r="SF6" s="76">
        <v>173.75439105828261</v>
      </c>
      <c r="SG6" s="721"/>
      <c r="SH6" s="76">
        <v>217.472954231432</v>
      </c>
      <c r="SI6" s="76">
        <v>232.63677283873901</v>
      </c>
      <c r="SJ6" s="76">
        <v>238.46344018065895</v>
      </c>
      <c r="SK6" s="76">
        <v>151.33763740409171</v>
      </c>
      <c r="SL6" s="76">
        <v>270.43228362702757</v>
      </c>
      <c r="SM6" s="76">
        <v>310.58835558536862</v>
      </c>
      <c r="SN6" s="721"/>
      <c r="SO6" s="76">
        <v>182.50494223951907</v>
      </c>
      <c r="SP6" s="76">
        <v>195.00702672958596</v>
      </c>
      <c r="SQ6" s="76">
        <v>199.81092799553048</v>
      </c>
      <c r="SR6" s="76">
        <v>127.97848421697773</v>
      </c>
      <c r="SS6" s="76">
        <v>226.16821913482372</v>
      </c>
      <c r="ST6" s="76">
        <v>259.27561888771152</v>
      </c>
      <c r="SU6" s="721"/>
      <c r="SV6" s="76">
        <v>91.489041987233492</v>
      </c>
      <c r="SW6" s="76">
        <v>97.063076722317078</v>
      </c>
      <c r="SX6" s="76">
        <v>99.20488855710046</v>
      </c>
      <c r="SY6" s="76">
        <v>67.178506312946226</v>
      </c>
      <c r="SZ6" s="76">
        <v>110.95624541681929</v>
      </c>
      <c r="TA6" s="76">
        <v>125.71712760070757</v>
      </c>
      <c r="TB6" s="721"/>
      <c r="TC6" s="76">
        <v>161.17816578569412</v>
      </c>
      <c r="TD6" s="76">
        <v>172.05687493171735</v>
      </c>
      <c r="TE6" s="76">
        <v>176.23699742888519</v>
      </c>
      <c r="TF6" s="76">
        <v>113.73187968345596</v>
      </c>
      <c r="TG6" s="76">
        <v>199.17183716774932</v>
      </c>
      <c r="TH6" s="76">
        <v>227.98029489165469</v>
      </c>
      <c r="TI6" s="721"/>
      <c r="TJ6" s="76">
        <v>64.885265539447843</v>
      </c>
      <c r="TK6" s="76">
        <v>68.43424436243464</v>
      </c>
      <c r="TL6" s="76">
        <v>69.797932463734938</v>
      </c>
      <c r="TM6" s="76">
        <v>49.406787133049008</v>
      </c>
      <c r="TN6" s="76">
        <v>77.28000220650209</v>
      </c>
      <c r="TO6" s="76">
        <v>86.678231813773465</v>
      </c>
      <c r="TP6" s="721"/>
      <c r="TQ6" s="76">
        <v>153.8947506097721</v>
      </c>
      <c r="TR6" s="76">
        <v>164.2190526402791</v>
      </c>
      <c r="TS6" s="76">
        <v>168.18614529860719</v>
      </c>
      <c r="TT6" s="76">
        <v>108.86644979115724</v>
      </c>
      <c r="TU6" s="76">
        <v>189.95216636847513</v>
      </c>
      <c r="TV6" s="76">
        <v>217.29247068053741</v>
      </c>
      <c r="TW6" s="721"/>
      <c r="TX6" s="76">
        <v>177.82709491872004</v>
      </c>
      <c r="TY6" s="76">
        <v>189.98533760630295</v>
      </c>
      <c r="TZ6" s="76">
        <v>194.65711833894326</v>
      </c>
      <c r="UA6" s="76">
        <v>124.80026486817418</v>
      </c>
      <c r="UB6" s="76">
        <v>220.28951128216892</v>
      </c>
      <c r="UC6" s="76">
        <v>252.48636623625561</v>
      </c>
      <c r="UD6" s="721"/>
      <c r="UE6" s="76">
        <v>214.29404405034904</v>
      </c>
      <c r="UF6" s="76">
        <v>229.21588682881631</v>
      </c>
      <c r="UG6" s="76">
        <v>234.94957543655622</v>
      </c>
      <c r="UH6" s="76">
        <v>149.21407802344478</v>
      </c>
      <c r="UI6" s="76">
        <v>218.12020740896878</v>
      </c>
      <c r="UJ6" s="76">
        <v>305.92356134012721</v>
      </c>
      <c r="UK6" s="721"/>
      <c r="UL6" s="76">
        <v>52.951092415417897</v>
      </c>
      <c r="UM6" s="76">
        <v>57.970167018217076</v>
      </c>
      <c r="UN6" s="76">
        <v>51.405089650396683</v>
      </c>
      <c r="UO6" s="76">
        <v>33.423374645967307</v>
      </c>
      <c r="UP6" s="76">
        <v>50.626571666028617</v>
      </c>
      <c r="UQ6" s="76">
        <v>41.543943580916007</v>
      </c>
      <c r="UR6" s="721"/>
      <c r="US6" s="76">
        <v>37.544255376634091</v>
      </c>
      <c r="UT6" s="76">
        <v>33.779376205867308</v>
      </c>
      <c r="UU6" s="76">
        <v>55.91183938746908</v>
      </c>
      <c r="UV6" s="76">
        <v>41.396743374186599</v>
      </c>
      <c r="UW6" s="76">
        <v>43.8402003214674</v>
      </c>
      <c r="UX6" s="76">
        <v>55.932709948385146</v>
      </c>
      <c r="UY6" s="76">
        <v>37.570439774824315</v>
      </c>
      <c r="UZ6" s="76">
        <v>33.301155154779096</v>
      </c>
      <c r="VA6" s="76">
        <v>34.644541038650708</v>
      </c>
      <c r="VB6" s="76">
        <v>33.864173744264754</v>
      </c>
      <c r="VC6" s="76">
        <v>35.613127450715105</v>
      </c>
      <c r="VD6" s="76">
        <v>43.539635167412357</v>
      </c>
      <c r="VE6" s="76">
        <v>52.920215651036955</v>
      </c>
      <c r="VF6" s="76">
        <v>36.380361373744535</v>
      </c>
      <c r="VG6" s="76">
        <v>56.310338977629094</v>
      </c>
      <c r="VH6" s="718"/>
      <c r="VI6" s="76">
        <v>57.396077801611128</v>
      </c>
      <c r="VJ6" s="76">
        <v>51.327533985190726</v>
      </c>
      <c r="VK6" s="76">
        <v>86.973463597882187</v>
      </c>
      <c r="VL6" s="76">
        <v>63.599285805928218</v>
      </c>
      <c r="VM6" s="76">
        <v>67.529765637877489</v>
      </c>
      <c r="VN6" s="76">
        <v>87.008198101591461</v>
      </c>
      <c r="VO6" s="76">
        <v>57.434934449544798</v>
      </c>
      <c r="VP6" s="76">
        <v>50.557514444014728</v>
      </c>
      <c r="VQ6" s="76">
        <v>52.720757734071469</v>
      </c>
      <c r="VR6" s="76">
        <v>51.464130428402065</v>
      </c>
      <c r="VS6" s="76">
        <v>54.280503853250103</v>
      </c>
      <c r="VT6" s="76">
        <v>67.045699299905863</v>
      </c>
      <c r="VU6" s="76">
        <v>82.153804741942835</v>
      </c>
      <c r="VV6" s="76">
        <v>55.515983076815253</v>
      </c>
      <c r="VW6" s="76">
        <v>87.614028587773618</v>
      </c>
      <c r="VX6" s="718"/>
      <c r="VY6" s="76">
        <v>60.881252929514162</v>
      </c>
      <c r="VZ6" s="76">
        <v>54.403605829274447</v>
      </c>
      <c r="WA6" s="76">
        <v>92.431438358256258</v>
      </c>
      <c r="WB6" s="76">
        <v>67.497871901820432</v>
      </c>
      <c r="WC6" s="76">
        <v>71.687431530684933</v>
      </c>
      <c r="WD6" s="76">
        <v>92.469310828892091</v>
      </c>
      <c r="WE6" s="76">
        <v>60.920289860389857</v>
      </c>
      <c r="WF6" s="76">
        <v>53.582271138542254</v>
      </c>
      <c r="WG6" s="76">
        <v>55.889790381617317</v>
      </c>
      <c r="WH6" s="76">
        <v>54.549347216047856</v>
      </c>
      <c r="WI6" s="76">
        <v>57.553591328372434</v>
      </c>
      <c r="WJ6" s="76">
        <v>71.171030636221502</v>
      </c>
      <c r="WK6" s="76">
        <v>87.288679938395163</v>
      </c>
      <c r="WL6" s="76">
        <v>58.871476304359255</v>
      </c>
      <c r="WM6" s="76">
        <v>93.113897560075898</v>
      </c>
      <c r="WN6" s="718"/>
      <c r="WO6" s="76">
        <v>36.949618012083654</v>
      </c>
      <c r="WP6" s="76">
        <v>33.250962290885177</v>
      </c>
      <c r="WQ6" s="76">
        <v>54.984289137272626</v>
      </c>
      <c r="WR6" s="76">
        <v>40.732121262023831</v>
      </c>
      <c r="WS6" s="76">
        <v>43.129857672336115</v>
      </c>
      <c r="WT6" s="76">
        <v>55.005163238136326</v>
      </c>
      <c r="WU6" s="76">
        <v>36.974206597316652</v>
      </c>
      <c r="WV6" s="76">
        <v>32.781429856841868</v>
      </c>
      <c r="WW6" s="76">
        <v>34.100461494932865</v>
      </c>
      <c r="WX6" s="76">
        <v>33.334238688076056</v>
      </c>
      <c r="WY6" s="76">
        <v>35.051501738328248</v>
      </c>
      <c r="WZ6" s="76">
        <v>42.834718170030911</v>
      </c>
      <c r="XA6" s="76">
        <v>52.046130640259193</v>
      </c>
      <c r="XB6" s="76">
        <v>35.804829430842851</v>
      </c>
      <c r="XC6" s="76">
        <v>55.375179433321271</v>
      </c>
      <c r="XD6" s="718"/>
      <c r="XE6" s="76">
        <v>53.687141163771834</v>
      </c>
      <c r="XF6" s="76">
        <v>48.046138981410742</v>
      </c>
      <c r="XG6" s="76">
        <v>81.173127828278751</v>
      </c>
      <c r="XH6" s="76">
        <v>59.45160139280128</v>
      </c>
      <c r="XI6" s="76">
        <v>63.103049094766888</v>
      </c>
      <c r="XJ6" s="76">
        <v>81.205702141079968</v>
      </c>
      <c r="XK6" s="76">
        <v>53.72238146828338</v>
      </c>
      <c r="XL6" s="76">
        <v>47.330583213956189</v>
      </c>
      <c r="XM6" s="76">
        <v>49.340860731999506</v>
      </c>
      <c r="XN6" s="76">
        <v>48.173089028052757</v>
      </c>
      <c r="XO6" s="76">
        <v>50.790325490513609</v>
      </c>
      <c r="XP6" s="76">
        <v>62.653193672114703</v>
      </c>
      <c r="XQ6" s="76">
        <v>76.693676778251827</v>
      </c>
      <c r="XR6" s="76">
        <v>51.938444646600963</v>
      </c>
      <c r="XS6" s="76">
        <v>81.768099377389447</v>
      </c>
      <c r="XT6" s="718"/>
      <c r="XU6" s="76">
        <v>19.208282364482073</v>
      </c>
      <c r="XV6" s="76">
        <v>17.560530913123394</v>
      </c>
      <c r="XW6" s="76">
        <v>27.232976129582902</v>
      </c>
      <c r="XX6" s="76">
        <v>20.891185021090152</v>
      </c>
      <c r="XY6" s="76">
        <v>21.956657650630589</v>
      </c>
      <c r="XZ6" s="76">
        <v>27.242643287363229</v>
      </c>
      <c r="YA6" s="76">
        <v>19.21811024357369</v>
      </c>
      <c r="YB6" s="76">
        <v>17.351628810005135</v>
      </c>
      <c r="YC6" s="76">
        <v>17.938538833892622</v>
      </c>
      <c r="YD6" s="76">
        <v>17.597601217227897</v>
      </c>
      <c r="YE6" s="76">
        <v>18.361722402048247</v>
      </c>
      <c r="YF6" s="76">
        <v>21.825310661202238</v>
      </c>
      <c r="YG6" s="76">
        <v>25.924862844492914</v>
      </c>
      <c r="YH6" s="76">
        <v>18.696922431077478</v>
      </c>
      <c r="YI6" s="76">
        <v>27.406522723193866</v>
      </c>
      <c r="YJ6" s="718"/>
      <c r="YK6" s="76">
        <v>56.567811790358171</v>
      </c>
      <c r="YL6" s="76">
        <v>50.582525486151269</v>
      </c>
      <c r="YM6" s="76">
        <v>85.690739033164121</v>
      </c>
      <c r="YN6" s="76">
        <v>62.674922527419874</v>
      </c>
      <c r="YO6" s="76">
        <v>66.537909638515728</v>
      </c>
      <c r="YP6" s="76">
        <v>85.726832017733344</v>
      </c>
      <c r="YQ6" s="76">
        <v>56.600514982195925</v>
      </c>
      <c r="YR6" s="76">
        <v>49.824440671109798</v>
      </c>
      <c r="YS6" s="76">
        <v>51.954419089483217</v>
      </c>
      <c r="YT6" s="76">
        <v>50.717101495595692</v>
      </c>
      <c r="YU6" s="76">
        <v>53.490246595250284</v>
      </c>
      <c r="YV6" s="76">
        <v>66.061171498908891</v>
      </c>
      <c r="YW6" s="76">
        <v>80.941378100642538</v>
      </c>
      <c r="YX6" s="76">
        <v>54.706742111033677</v>
      </c>
      <c r="YY6" s="76">
        <v>86.319546423531037</v>
      </c>
      <c r="YZ6" s="718"/>
      <c r="ZA6" s="76">
        <v>55.067659850804226</v>
      </c>
      <c r="ZB6" s="76">
        <v>49.271144531973114</v>
      </c>
      <c r="ZC6" s="76">
        <v>83.328362567252086</v>
      </c>
      <c r="ZD6" s="76">
        <v>60.994869990659801</v>
      </c>
      <c r="ZE6" s="76">
        <v>64.751713706975906</v>
      </c>
      <c r="ZF6" s="76">
        <v>83.361194986443863</v>
      </c>
      <c r="ZG6" s="76">
        <v>55.105831620274344</v>
      </c>
      <c r="ZH6" s="76">
        <v>48.535384171810954</v>
      </c>
      <c r="ZI6" s="76">
        <v>50.602332322232854</v>
      </c>
      <c r="ZJ6" s="76">
        <v>49.401645433875871</v>
      </c>
      <c r="ZK6" s="76">
        <v>52.092635093359284</v>
      </c>
      <c r="ZL6" s="76">
        <v>64.289216924918492</v>
      </c>
      <c r="ZM6" s="76">
        <v>78.723964683786747</v>
      </c>
      <c r="ZN6" s="76">
        <v>53.273115139438588</v>
      </c>
      <c r="ZO6" s="76">
        <v>83.940771983300323</v>
      </c>
      <c r="ZP6" s="718"/>
      <c r="ZQ6" s="76">
        <v>65.160892588502293</v>
      </c>
      <c r="ZR6" s="76">
        <v>58.186074076910707</v>
      </c>
      <c r="ZS6" s="76">
        <v>99.128243624212587</v>
      </c>
      <c r="ZT6" s="76">
        <v>72.284362467382223</v>
      </c>
      <c r="ZU6" s="76">
        <v>76.794260419360839</v>
      </c>
      <c r="ZV6" s="76">
        <v>99.169187620539589</v>
      </c>
      <c r="ZW6" s="76">
        <v>65.202421094788505</v>
      </c>
      <c r="ZX6" s="76">
        <v>57.301823460935005</v>
      </c>
      <c r="ZY6" s="76">
        <v>59.786127118773862</v>
      </c>
      <c r="ZZ6" s="76">
        <v>58.342988241974517</v>
      </c>
      <c r="AAA6" s="76">
        <v>61.577401662437296</v>
      </c>
      <c r="AAB6" s="76">
        <v>76.238286480561257</v>
      </c>
      <c r="AAC6" s="76">
        <v>93.591143748340002</v>
      </c>
      <c r="AAD6" s="76">
        <v>62.996254186463261</v>
      </c>
      <c r="AAE6" s="76">
        <v>99.862816252762244</v>
      </c>
      <c r="AAF6" s="718"/>
      <c r="AAG6" s="76">
        <v>35.09034967739538</v>
      </c>
      <c r="AAH6" s="76">
        <v>32.069498154251697</v>
      </c>
      <c r="AAI6" s="76">
        <v>40.898354317034446</v>
      </c>
      <c r="AAJ6" s="76">
        <v>37.798882947912354</v>
      </c>
      <c r="AAK6" s="76">
        <v>40.019148334969181</v>
      </c>
      <c r="AAL6" s="76">
        <v>37.028524067492754</v>
      </c>
      <c r="AAM6" s="76">
        <v>34.576980236279674</v>
      </c>
      <c r="AAN6" s="76">
        <v>31.571143799480812</v>
      </c>
      <c r="AAO6" s="76">
        <v>32.160712083718224</v>
      </c>
      <c r="AAP6" s="76">
        <v>32.149393848910158</v>
      </c>
      <c r="AAQ6" s="76">
        <v>20.516845335933034</v>
      </c>
      <c r="AAR6" s="76">
        <v>39.167296321567761</v>
      </c>
      <c r="AAS6" s="76">
        <v>37.680090989450321</v>
      </c>
      <c r="AAT6" s="76">
        <v>23.045096857885817</v>
      </c>
      <c r="AAU6" s="76">
        <v>46.876659173189537</v>
      </c>
      <c r="AAV6" s="718"/>
    </row>
    <row r="7" spans="1:727" ht="14.5" customHeight="1" x14ac:dyDescent="0.2">
      <c r="A7" s="23">
        <v>2024</v>
      </c>
      <c r="B7" s="263"/>
      <c r="C7" s="264"/>
      <c r="D7" s="65">
        <v>19.589460491588135</v>
      </c>
      <c r="E7" s="65">
        <v>31.083282990761624</v>
      </c>
      <c r="F7" s="65">
        <v>21.682614909614177</v>
      </c>
      <c r="G7" s="65">
        <v>20.387490850038542</v>
      </c>
      <c r="H7" s="65">
        <v>42.639358047500266</v>
      </c>
      <c r="I7" s="65">
        <v>13.324463558098298</v>
      </c>
      <c r="J7" s="65">
        <v>62.608501081691976</v>
      </c>
      <c r="K7" s="65">
        <v>16.775516305322732</v>
      </c>
      <c r="L7" s="65">
        <v>13.874438847064743</v>
      </c>
      <c r="M7" s="65">
        <v>30.272459373512113</v>
      </c>
      <c r="N7" s="65">
        <v>27.041264174011953</v>
      </c>
      <c r="O7" s="65">
        <v>16.4509877373115</v>
      </c>
      <c r="P7" s="65">
        <v>29.993772299560227</v>
      </c>
      <c r="Q7" s="65">
        <v>19.422279466928714</v>
      </c>
      <c r="R7" s="65">
        <v>20.358715775759439</v>
      </c>
      <c r="S7" s="65">
        <v>22.228061629199971</v>
      </c>
      <c r="T7" s="65">
        <v>22.782581613115646</v>
      </c>
      <c r="U7" s="65">
        <v>14.236237218148897</v>
      </c>
      <c r="V7" s="65">
        <v>21.25323626088597</v>
      </c>
      <c r="W7" s="65">
        <v>59.620809182656679</v>
      </c>
      <c r="X7" s="65">
        <v>9.6779535452813423</v>
      </c>
      <c r="Y7" s="65">
        <v>20.206004165241541</v>
      </c>
      <c r="Z7" s="65">
        <v>18.512486751119035</v>
      </c>
      <c r="AA7" s="65">
        <v>19.379958759556672</v>
      </c>
      <c r="AB7" s="65">
        <v>11.96994546723238</v>
      </c>
      <c r="AC7" s="65">
        <v>3.0605659344048752</v>
      </c>
      <c r="AD7" s="65">
        <v>23.350510967653985</v>
      </c>
      <c r="AE7" s="65">
        <v>17.227793062189715</v>
      </c>
      <c r="AF7" s="65">
        <v>19.179567045687012</v>
      </c>
      <c r="AG7" s="65">
        <v>3.8209152011948673</v>
      </c>
      <c r="AH7" s="769"/>
      <c r="AI7" s="65">
        <v>15.070508860092916</v>
      </c>
      <c r="AJ7" s="65">
        <v>30.707209981728241</v>
      </c>
      <c r="AK7" s="65">
        <v>22.452854151851653</v>
      </c>
      <c r="AL7" s="65">
        <v>20.164918257957993</v>
      </c>
      <c r="AM7" s="65">
        <v>40.171490519532554</v>
      </c>
      <c r="AN7" s="65">
        <v>12.964858361008719</v>
      </c>
      <c r="AO7" s="65">
        <v>61.845863733603458</v>
      </c>
      <c r="AP7" s="65">
        <v>16.572206964720475</v>
      </c>
      <c r="AQ7" s="65">
        <v>13.469424145302602</v>
      </c>
      <c r="AR7" s="65">
        <v>24.056128690465254</v>
      </c>
      <c r="AS7" s="65">
        <v>22.770649407215693</v>
      </c>
      <c r="AT7" s="65">
        <v>17.896432493229465</v>
      </c>
      <c r="AU7" s="65">
        <v>29.626658747067793</v>
      </c>
      <c r="AV7" s="65">
        <v>19.186956052677825</v>
      </c>
      <c r="AW7" s="65">
        <v>20.115941324856983</v>
      </c>
      <c r="AX7" s="65">
        <v>21.957022420230075</v>
      </c>
      <c r="AY7" s="65">
        <v>22.504199329864917</v>
      </c>
      <c r="AZ7" s="65">
        <v>14.077112717987038</v>
      </c>
      <c r="BA7" s="65">
        <v>20.99393782679488</v>
      </c>
      <c r="BB7" s="65">
        <v>49.026831595015828</v>
      </c>
      <c r="BC7" s="65">
        <v>9.5752706999363557</v>
      </c>
      <c r="BD7" s="65">
        <v>19.963867405568028</v>
      </c>
      <c r="BE7" s="65">
        <v>14.825694441489224</v>
      </c>
      <c r="BF7" s="65">
        <v>19.145378124263328</v>
      </c>
      <c r="BG7" s="65">
        <v>11.82517714431726</v>
      </c>
      <c r="BH7" s="65">
        <v>2.9595084584331466</v>
      </c>
      <c r="BI7" s="65">
        <v>19.988926233294407</v>
      </c>
      <c r="BJ7" s="65">
        <v>17.743673170535452</v>
      </c>
      <c r="BK7" s="65">
        <v>16.933980195591364</v>
      </c>
      <c r="BL7" s="65">
        <v>3.351814535721255</v>
      </c>
      <c r="BM7" s="770"/>
      <c r="BN7" s="65">
        <v>30.825094168842842</v>
      </c>
      <c r="BO7" s="65">
        <v>42.941900068716237</v>
      </c>
      <c r="BP7" s="65">
        <v>43.074180722329913</v>
      </c>
      <c r="BQ7" s="65">
        <v>98.192379018228877</v>
      </c>
      <c r="BR7" s="65">
        <v>85.531098021547933</v>
      </c>
      <c r="BS7" s="65">
        <v>23.528697553650481</v>
      </c>
      <c r="BT7" s="65">
        <v>140.64179509662085</v>
      </c>
      <c r="BU7" s="65">
        <v>38.619013194195986</v>
      </c>
      <c r="BV7" s="65">
        <v>19.226702071188093</v>
      </c>
      <c r="BW7" s="65">
        <v>40.271283320349625</v>
      </c>
      <c r="BX7" s="65">
        <v>54.999523039584716</v>
      </c>
      <c r="BY7" s="65">
        <v>43.775684387891523</v>
      </c>
      <c r="BZ7" s="65">
        <v>73.388439959336139</v>
      </c>
      <c r="CA7" s="65">
        <v>34.582642958593205</v>
      </c>
      <c r="CB7" s="65">
        <v>34.042166391085154</v>
      </c>
      <c r="CC7" s="65">
        <v>42.587530453150229</v>
      </c>
      <c r="CD7" s="65">
        <v>30.80898705100585</v>
      </c>
      <c r="CE7" s="65">
        <v>61.785249022089928</v>
      </c>
      <c r="CF7" s="65">
        <v>41.187863757821098</v>
      </c>
      <c r="CG7" s="65">
        <v>110.75659895802579</v>
      </c>
      <c r="CH7" s="65">
        <v>27.823877973455609</v>
      </c>
      <c r="CI7" s="65">
        <v>49.168932187234915</v>
      </c>
      <c r="CJ7" s="65">
        <v>33.561848921493535</v>
      </c>
      <c r="CK7" s="65">
        <v>33.880883453663273</v>
      </c>
      <c r="CL7" s="65">
        <v>18.338108260874012</v>
      </c>
      <c r="CM7" s="65">
        <v>11.182245890430377</v>
      </c>
      <c r="CN7" s="65">
        <v>37.762444866066723</v>
      </c>
      <c r="CO7" s="65">
        <v>46.327812008511174</v>
      </c>
      <c r="CP7" s="65">
        <v>17.992404983196721</v>
      </c>
      <c r="CQ7" s="65">
        <v>5.5412415254351943</v>
      </c>
      <c r="CR7" s="772"/>
      <c r="CS7" s="65">
        <v>37.614065250821803</v>
      </c>
      <c r="CT7" s="65">
        <v>52.096505302606928</v>
      </c>
      <c r="CU7" s="65">
        <v>53.200947519466951</v>
      </c>
      <c r="CV7" s="65">
        <v>137.05705468002094</v>
      </c>
      <c r="CW7" s="65">
        <v>91.829768180614352</v>
      </c>
      <c r="CX7" s="65">
        <v>33.502752574348243</v>
      </c>
      <c r="CY7" s="65">
        <v>173.39205036124855</v>
      </c>
      <c r="CZ7" s="65">
        <v>47.74665074954352</v>
      </c>
      <c r="DA7" s="65">
        <v>31.97835939754853</v>
      </c>
      <c r="DB7" s="65">
        <v>53.071021529279108</v>
      </c>
      <c r="DC7" s="65">
        <v>57.095605991811958</v>
      </c>
      <c r="DD7" s="65">
        <v>52.94769655122407</v>
      </c>
      <c r="DE7" s="65">
        <v>78.280619805158906</v>
      </c>
      <c r="DF7" s="65">
        <v>43.043003279898976</v>
      </c>
      <c r="DG7" s="65">
        <v>41.511358698001835</v>
      </c>
      <c r="DH7" s="65">
        <v>51.75700169585479</v>
      </c>
      <c r="DI7" s="65">
        <v>39.650433131864318</v>
      </c>
      <c r="DJ7" s="65">
        <v>75.873636370250566</v>
      </c>
      <c r="DK7" s="65">
        <v>59.678643529063301</v>
      </c>
      <c r="DL7" s="65">
        <v>136.68242631739864</v>
      </c>
      <c r="DM7" s="65">
        <v>32.923237474074547</v>
      </c>
      <c r="DN7" s="65">
        <v>59.920242022373444</v>
      </c>
      <c r="DO7" s="65">
        <v>40.274780220923304</v>
      </c>
      <c r="DP7" s="65">
        <v>40.957948451867182</v>
      </c>
      <c r="DQ7" s="65">
        <v>21.00943484231216</v>
      </c>
      <c r="DR7" s="65">
        <v>12.601232388609018</v>
      </c>
      <c r="DS7" s="65">
        <v>44.438594252091683</v>
      </c>
      <c r="DT7" s="65">
        <v>55.656721657454803</v>
      </c>
      <c r="DU7" s="65">
        <v>19.422764159095113</v>
      </c>
      <c r="DV7" s="65">
        <v>8.7104089419669268</v>
      </c>
      <c r="DW7" s="773"/>
      <c r="DX7" s="65">
        <v>32.007913166214905</v>
      </c>
      <c r="DY7" s="65">
        <v>44.348543961488943</v>
      </c>
      <c r="DZ7" s="65">
        <v>53.073809640767209</v>
      </c>
      <c r="EA7" s="65">
        <v>120.76840232816031</v>
      </c>
      <c r="EB7" s="65">
        <v>69.852746304948596</v>
      </c>
      <c r="EC7" s="65">
        <v>30.579422370736317</v>
      </c>
      <c r="ED7" s="65">
        <v>160.2741259763423</v>
      </c>
      <c r="EE7" s="65">
        <v>45.96425614529258</v>
      </c>
      <c r="EF7" s="65">
        <v>17.034013914829011</v>
      </c>
      <c r="EG7" s="65">
        <v>54.56254451967375</v>
      </c>
      <c r="EH7" s="65">
        <v>61.665051059565577</v>
      </c>
      <c r="EI7" s="65">
        <v>48.66481308376612</v>
      </c>
      <c r="EJ7" s="65">
        <v>81.436803735537808</v>
      </c>
      <c r="EK7" s="65">
        <v>39.509727432184221</v>
      </c>
      <c r="EL7" s="65">
        <v>37.355543410844298</v>
      </c>
      <c r="EM7" s="65">
        <v>46.978280371291426</v>
      </c>
      <c r="EN7" s="65">
        <v>31.982530642945331</v>
      </c>
      <c r="EO7" s="65">
        <v>81.748193418669914</v>
      </c>
      <c r="EP7" s="65">
        <v>56.313090925816802</v>
      </c>
      <c r="EQ7" s="65">
        <v>131.14186419570953</v>
      </c>
      <c r="ER7" s="65">
        <v>30.377937710829116</v>
      </c>
      <c r="ES7" s="65">
        <v>54.504695996484827</v>
      </c>
      <c r="ET7" s="65">
        <v>34.002115199624328</v>
      </c>
      <c r="EU7" s="65">
        <v>35.281687722083163</v>
      </c>
      <c r="EV7" s="65">
        <v>19.284185686747037</v>
      </c>
      <c r="EW7" s="65">
        <v>7.9749556505329284</v>
      </c>
      <c r="EX7" s="65">
        <v>37.951388970595097</v>
      </c>
      <c r="EY7" s="65">
        <v>47.93372185915797</v>
      </c>
      <c r="EZ7" s="65">
        <v>15.744261502754529</v>
      </c>
      <c r="FA7" s="65">
        <v>3.7272906897218192</v>
      </c>
      <c r="FB7" s="774"/>
      <c r="FC7" s="65">
        <v>27.128965019729186</v>
      </c>
      <c r="FD7" s="65">
        <v>36.985048677709173</v>
      </c>
      <c r="FE7" s="65">
        <v>42.012136754354145</v>
      </c>
      <c r="FF7" s="65">
        <v>84.09771858283392</v>
      </c>
      <c r="FG7" s="65">
        <v>59.774299312021846</v>
      </c>
      <c r="FH7" s="65">
        <v>21.672387023080638</v>
      </c>
      <c r="FI7" s="65">
        <v>132.00135382928107</v>
      </c>
      <c r="FJ7" s="65">
        <v>32.566665768936176</v>
      </c>
      <c r="FK7" s="65">
        <v>14.788391993537713</v>
      </c>
      <c r="FL7" s="65">
        <v>35.289981394557309</v>
      </c>
      <c r="FM7" s="65">
        <v>36.439357668010217</v>
      </c>
      <c r="FN7" s="65">
        <v>41.101195715822954</v>
      </c>
      <c r="FO7" s="65">
        <v>64.387981842741638</v>
      </c>
      <c r="FP7" s="65">
        <v>31.650858001851724</v>
      </c>
      <c r="FQ7" s="65">
        <v>31.589060734627058</v>
      </c>
      <c r="FR7" s="65">
        <v>39.709918460774247</v>
      </c>
      <c r="FS7" s="65">
        <v>28.12295642212564</v>
      </c>
      <c r="FT7" s="65">
        <v>55.677500003911717</v>
      </c>
      <c r="FU7" s="65">
        <v>40.541002469229795</v>
      </c>
      <c r="FV7" s="65">
        <v>105.90511407204643</v>
      </c>
      <c r="FW7" s="65">
        <v>25.60612051783226</v>
      </c>
      <c r="FX7" s="65">
        <v>45.872135567285241</v>
      </c>
      <c r="FY7" s="65">
        <v>30.313871258633487</v>
      </c>
      <c r="FZ7" s="65">
        <v>30.842146845114861</v>
      </c>
      <c r="GA7" s="65">
        <v>17.946181732003534</v>
      </c>
      <c r="GB7" s="65">
        <v>3.6435958454178188</v>
      </c>
      <c r="GC7" s="65">
        <v>29.163859280204132</v>
      </c>
      <c r="GD7" s="65">
        <v>42.224801506739652</v>
      </c>
      <c r="GE7" s="65">
        <v>14.03622612418134</v>
      </c>
      <c r="GF7" s="65">
        <v>4.7937579250212465</v>
      </c>
      <c r="GG7" s="775"/>
      <c r="GH7" s="65">
        <v>32.440215716157013</v>
      </c>
      <c r="GI7" s="65">
        <v>44.774983807793184</v>
      </c>
      <c r="GJ7" s="65">
        <v>50.453805640047058</v>
      </c>
      <c r="GK7" s="65">
        <v>107.49608099134915</v>
      </c>
      <c r="GL7" s="65">
        <v>83.227973045106211</v>
      </c>
      <c r="GM7" s="65">
        <v>26.158300232650578</v>
      </c>
      <c r="GN7" s="65">
        <v>133.94414450310734</v>
      </c>
      <c r="GO7" s="65">
        <v>24.15760971439737</v>
      </c>
      <c r="GP7" s="65">
        <v>18.422357079449775</v>
      </c>
      <c r="GQ7" s="65">
        <v>44.941519400995553</v>
      </c>
      <c r="GR7" s="65">
        <v>65.016086789810998</v>
      </c>
      <c r="GS7" s="65">
        <v>48.337917720064688</v>
      </c>
      <c r="GT7" s="65">
        <v>80.442918502507041</v>
      </c>
      <c r="GU7" s="65">
        <v>51.245937392058394</v>
      </c>
      <c r="GV7" s="65">
        <v>37.41691789528511</v>
      </c>
      <c r="GW7" s="65">
        <v>46.895716673597789</v>
      </c>
      <c r="GX7" s="65">
        <v>32.772387459797585</v>
      </c>
      <c r="GY7" s="65">
        <v>90.589259979431716</v>
      </c>
      <c r="GZ7" s="65">
        <v>71.849768537848007</v>
      </c>
      <c r="HA7" s="65">
        <v>127.00117673553082</v>
      </c>
      <c r="HB7" s="65">
        <v>31.738523336258027</v>
      </c>
      <c r="HC7" s="65">
        <v>54.315914075644834</v>
      </c>
      <c r="HD7" s="65">
        <v>35.302771325027912</v>
      </c>
      <c r="HE7" s="65">
        <v>36.19339755580792</v>
      </c>
      <c r="HF7" s="65">
        <v>23.335873052208711</v>
      </c>
      <c r="HG7" s="65">
        <v>7.4876386098953018</v>
      </c>
      <c r="HH7" s="65">
        <v>43.737016042190938</v>
      </c>
      <c r="HI7" s="65">
        <v>49.254596642578413</v>
      </c>
      <c r="HJ7" s="65">
        <v>19.962828166633901</v>
      </c>
      <c r="HK7" s="65">
        <v>5.4946908779927455</v>
      </c>
      <c r="HL7" s="776"/>
      <c r="HM7" s="65">
        <v>24.369140605559668</v>
      </c>
      <c r="HN7" s="65">
        <v>31.639261104967133</v>
      </c>
      <c r="HO7" s="65">
        <v>32.351802770092867</v>
      </c>
      <c r="HP7" s="65">
        <v>81.504105247466953</v>
      </c>
      <c r="HQ7" s="65">
        <v>44.228587123671709</v>
      </c>
      <c r="HR7" s="65">
        <v>27.279093283337406</v>
      </c>
      <c r="HS7" s="65">
        <v>113.01265326080468</v>
      </c>
      <c r="HT7" s="65">
        <v>32.475836615139144</v>
      </c>
      <c r="HU7" s="65">
        <v>17.639497638327995</v>
      </c>
      <c r="HV7" s="65">
        <v>29.326849783813607</v>
      </c>
      <c r="HW7" s="65">
        <v>31.3930354059667</v>
      </c>
      <c r="HX7" s="65">
        <v>36.358957586396983</v>
      </c>
      <c r="HY7" s="65">
        <v>57.819800794207147</v>
      </c>
      <c r="HZ7" s="65">
        <v>24.736218818418482</v>
      </c>
      <c r="IA7" s="65">
        <v>27.103380277691439</v>
      </c>
      <c r="IB7" s="65">
        <v>34.366950980126504</v>
      </c>
      <c r="IC7" s="65">
        <v>23.014366918638938</v>
      </c>
      <c r="ID7" s="65">
        <v>50.266564440871058</v>
      </c>
      <c r="IE7" s="65">
        <v>31.418641499243808</v>
      </c>
      <c r="IF7" s="65">
        <v>85.36284038685919</v>
      </c>
      <c r="IG7" s="65">
        <v>21.341694742412393</v>
      </c>
      <c r="IH7" s="65">
        <v>40.646773064938451</v>
      </c>
      <c r="II7" s="65">
        <v>28.680488761814306</v>
      </c>
      <c r="IJ7" s="65">
        <v>27.936078349368653</v>
      </c>
      <c r="IK7" s="65">
        <v>12.004863467121414</v>
      </c>
      <c r="IL7" s="65">
        <v>11.060881837946878</v>
      </c>
      <c r="IM7" s="65">
        <v>23.165572404587582</v>
      </c>
      <c r="IN7" s="65">
        <v>40.599597740183199</v>
      </c>
      <c r="IO7" s="65">
        <v>13.793090832478777</v>
      </c>
      <c r="IP7" s="65">
        <v>6.4909814285743526</v>
      </c>
      <c r="IQ7" s="777"/>
      <c r="IR7" s="65">
        <v>12.180155427539683</v>
      </c>
      <c r="IS7" s="65">
        <v>15.452542559207423</v>
      </c>
      <c r="IT7" s="65">
        <v>13.876580355182366</v>
      </c>
      <c r="IU7" s="65">
        <v>31.04761943497838</v>
      </c>
      <c r="IV7" s="65">
        <v>20.2384017054972</v>
      </c>
      <c r="IW7" s="65">
        <v>11.030665604810677</v>
      </c>
      <c r="IX7" s="65">
        <v>42.768255330084649</v>
      </c>
      <c r="IY7" s="65">
        <v>14.343100839113371</v>
      </c>
      <c r="IZ7" s="65">
        <v>8.0225593944272511</v>
      </c>
      <c r="JA7" s="65">
        <v>11.956097142564458</v>
      </c>
      <c r="JB7" s="65">
        <v>14.027994620531141</v>
      </c>
      <c r="JC7" s="65">
        <v>16.222759099040037</v>
      </c>
      <c r="JD7" s="65">
        <v>23.269755006717165</v>
      </c>
      <c r="JE7" s="65">
        <v>10.722461003776059</v>
      </c>
      <c r="JF7" s="65">
        <v>11.429236874887303</v>
      </c>
      <c r="JG7" s="65">
        <v>14.907989378479659</v>
      </c>
      <c r="JH7" s="65">
        <v>9.1656253455298256</v>
      </c>
      <c r="JI7" s="65">
        <v>27.904860706405493</v>
      </c>
      <c r="JJ7" s="65">
        <v>13.004582526618474</v>
      </c>
      <c r="JK7" s="65">
        <v>34.489474180844475</v>
      </c>
      <c r="JL7" s="65">
        <v>11.746969664509159</v>
      </c>
      <c r="JM7" s="65">
        <v>16.76351901883401</v>
      </c>
      <c r="JN7" s="65">
        <v>12.565744397314283</v>
      </c>
      <c r="JO7" s="65">
        <v>11.99265838531571</v>
      </c>
      <c r="JP7" s="65">
        <v>5.7484702155041036</v>
      </c>
      <c r="JQ7" s="65">
        <v>4.6919734961408572</v>
      </c>
      <c r="JR7" s="65">
        <v>12.175120479299446</v>
      </c>
      <c r="JS7" s="65">
        <v>17.40450674380628</v>
      </c>
      <c r="JT7" s="65">
        <v>6.3732255459475757</v>
      </c>
      <c r="JU7" s="65">
        <v>3.6556629624235688</v>
      </c>
      <c r="JV7" s="778"/>
      <c r="JW7" s="65">
        <v>39.752469476095236</v>
      </c>
      <c r="JX7" s="65">
        <v>55.375859620826112</v>
      </c>
      <c r="JY7" s="65">
        <v>49.166854286069295</v>
      </c>
      <c r="JZ7" s="65">
        <v>86.491801033215324</v>
      </c>
      <c r="KA7" s="65">
        <v>71.382556473452368</v>
      </c>
      <c r="KB7" s="65">
        <v>29.987945668417943</v>
      </c>
      <c r="KC7" s="65">
        <v>178.7931957232623</v>
      </c>
      <c r="KD7" s="65">
        <v>49.518495916897365</v>
      </c>
      <c r="KE7" s="65">
        <v>31.860498212474013</v>
      </c>
      <c r="KF7" s="65">
        <v>45.604427571736899</v>
      </c>
      <c r="KG7" s="65">
        <v>39.067041325032591</v>
      </c>
      <c r="KH7" s="65">
        <v>55.338086817076217</v>
      </c>
      <c r="KI7" s="65">
        <v>88.324216729923279</v>
      </c>
      <c r="KJ7" s="65">
        <v>60.309864299922978</v>
      </c>
      <c r="KK7" s="65">
        <v>44.426008097593872</v>
      </c>
      <c r="KL7" s="65">
        <v>54.86799693308997</v>
      </c>
      <c r="KM7" s="65">
        <v>42.919395681426558</v>
      </c>
      <c r="KN7" s="65">
        <v>63.948376970771314</v>
      </c>
      <c r="KO7" s="65">
        <v>49.073707186827257</v>
      </c>
      <c r="KP7" s="65">
        <v>133.9309238713584</v>
      </c>
      <c r="KQ7" s="65">
        <v>32.319687293236726</v>
      </c>
      <c r="KR7" s="65">
        <v>63.296127333456276</v>
      </c>
      <c r="KS7" s="65">
        <v>46.573806791494782</v>
      </c>
      <c r="KT7" s="65">
        <v>46.240980984004224</v>
      </c>
      <c r="KU7" s="65">
        <v>26.933244279401748</v>
      </c>
      <c r="KV7" s="65">
        <v>13.618323584424591</v>
      </c>
      <c r="KW7" s="65">
        <v>57.082777370431323</v>
      </c>
      <c r="KX7" s="65">
        <v>62.971600470986914</v>
      </c>
      <c r="KY7" s="65">
        <v>30.390467657708076</v>
      </c>
      <c r="KZ7" s="65">
        <v>8.6022986646032891</v>
      </c>
      <c r="LA7" s="774"/>
      <c r="LB7" s="65">
        <v>40.721744747710424</v>
      </c>
      <c r="LC7" s="65">
        <v>55.290654171129795</v>
      </c>
      <c r="LD7" s="65">
        <v>42.49367378557281</v>
      </c>
      <c r="LE7" s="65">
        <v>68.72525693146099</v>
      </c>
      <c r="LF7" s="65">
        <v>64.182779248709991</v>
      </c>
      <c r="LG7" s="65">
        <v>32.388741387121762</v>
      </c>
      <c r="LH7" s="65">
        <v>164.65095463510133</v>
      </c>
      <c r="LI7" s="65">
        <v>59.960040672622924</v>
      </c>
      <c r="LJ7" s="65">
        <v>42.375941725078277</v>
      </c>
      <c r="LK7" s="65">
        <v>45.161735933367602</v>
      </c>
      <c r="LL7" s="65">
        <v>32.199254010189371</v>
      </c>
      <c r="LM7" s="65">
        <v>51.728442183735169</v>
      </c>
      <c r="LN7" s="65">
        <v>87.457374963253898</v>
      </c>
      <c r="LO7" s="65">
        <v>35.705357194632057</v>
      </c>
      <c r="LP7" s="65">
        <v>41.876043772906499</v>
      </c>
      <c r="LQ7" s="65">
        <v>51.550067226285279</v>
      </c>
      <c r="LR7" s="65">
        <v>44.527461287819015</v>
      </c>
      <c r="LS7" s="65">
        <v>57.448436329759019</v>
      </c>
      <c r="LT7" s="65">
        <v>45.479681010710678</v>
      </c>
      <c r="LU7" s="65">
        <v>119.90418923508041</v>
      </c>
      <c r="LV7" s="65">
        <v>30.102659144411682</v>
      </c>
      <c r="LW7" s="65">
        <v>59.29644290410959</v>
      </c>
      <c r="LX7" s="65">
        <v>45.763715574240557</v>
      </c>
      <c r="LY7" s="65">
        <v>44.840428965778997</v>
      </c>
      <c r="LZ7" s="65">
        <v>26.230472605527613</v>
      </c>
      <c r="MA7" s="65">
        <v>17.260129872325983</v>
      </c>
      <c r="MB7" s="65">
        <v>37.108832443427147</v>
      </c>
      <c r="MC7" s="65">
        <v>61.267571598535326</v>
      </c>
      <c r="MD7" s="65">
        <v>22.983841851763586</v>
      </c>
      <c r="ME7" s="65">
        <v>10.267630139734703</v>
      </c>
      <c r="MF7" s="780"/>
      <c r="MG7" s="68">
        <v>44.44029423609436</v>
      </c>
      <c r="MH7" s="68">
        <v>4.8375379265890945</v>
      </c>
      <c r="MI7" s="68">
        <v>13.768835936085265</v>
      </c>
      <c r="MJ7" s="68">
        <v>16.811362325317329</v>
      </c>
      <c r="MK7" s="68">
        <v>68.468063250203642</v>
      </c>
      <c r="ML7" s="68">
        <v>14.413682317109064</v>
      </c>
      <c r="MM7" s="68">
        <v>43.504465883031628</v>
      </c>
      <c r="MN7" s="68">
        <v>22.595928379677293</v>
      </c>
      <c r="MO7" s="68">
        <v>6.6946550814500707</v>
      </c>
      <c r="MP7" s="68">
        <v>12.983274601077614</v>
      </c>
      <c r="MQ7" s="68">
        <v>18.502861595552076</v>
      </c>
      <c r="MR7" s="68">
        <v>20.42246148439299</v>
      </c>
      <c r="MS7" s="68">
        <v>26.939719860798135</v>
      </c>
      <c r="MT7" s="68">
        <v>42.374702892296256</v>
      </c>
      <c r="MU7" s="768"/>
      <c r="MV7" s="69">
        <v>117.96297617094673</v>
      </c>
      <c r="MW7" s="69">
        <v>23.96264189163119</v>
      </c>
      <c r="MX7" s="69">
        <v>30.005009076555993</v>
      </c>
      <c r="MY7" s="69">
        <v>47.352144084842763</v>
      </c>
      <c r="MZ7" s="69">
        <v>100.70179473978605</v>
      </c>
      <c r="NA7" s="69">
        <v>47.973094935905401</v>
      </c>
      <c r="NB7" s="69">
        <v>66.058052729295696</v>
      </c>
      <c r="NC7" s="69">
        <v>78.900643748172541</v>
      </c>
      <c r="ND7" s="69">
        <v>49.989336312691066</v>
      </c>
      <c r="NE7" s="69">
        <v>32.410012388095986</v>
      </c>
      <c r="NF7" s="69">
        <v>54.201562378202723</v>
      </c>
      <c r="NG7" s="69">
        <v>78.769309196008535</v>
      </c>
      <c r="NH7" s="69">
        <v>49.601956046581513</v>
      </c>
      <c r="NI7" s="69">
        <v>41.45295160230441</v>
      </c>
      <c r="NJ7" s="752"/>
      <c r="NK7" s="70">
        <v>174.99979442135123</v>
      </c>
      <c r="NL7" s="70">
        <v>35.018903797702322</v>
      </c>
      <c r="NM7" s="70">
        <v>43.956874223896833</v>
      </c>
      <c r="NN7" s="70">
        <v>71.847309491038573</v>
      </c>
      <c r="NO7" s="70">
        <v>151.99067505827799</v>
      </c>
      <c r="NP7" s="70">
        <v>72.516116029802134</v>
      </c>
      <c r="NQ7" s="70">
        <v>75.813180832921105</v>
      </c>
      <c r="NR7" s="70">
        <v>117.78965855910027</v>
      </c>
      <c r="NS7" s="70">
        <v>75.534834068743791</v>
      </c>
      <c r="NT7" s="70">
        <v>55.351897001604478</v>
      </c>
      <c r="NU7" s="70">
        <v>81.084032300550746</v>
      </c>
      <c r="NV7" s="70">
        <v>116.60225882770524</v>
      </c>
      <c r="NW7" s="70">
        <v>72.28564638796567</v>
      </c>
      <c r="NX7" s="70">
        <v>64.194798930665371</v>
      </c>
      <c r="NY7" s="754"/>
      <c r="NZ7" s="71">
        <v>177.04721350305766</v>
      </c>
      <c r="OA7" s="71">
        <v>29.59452587316505</v>
      </c>
      <c r="OB7" s="71">
        <v>38.467365379089664</v>
      </c>
      <c r="OC7" s="71">
        <v>70.569259055300847</v>
      </c>
      <c r="OD7" s="71">
        <v>183.48291023259515</v>
      </c>
      <c r="OE7" s="71">
        <v>60.475550155338972</v>
      </c>
      <c r="OF7" s="71">
        <v>90.851773036924072</v>
      </c>
      <c r="OG7" s="71">
        <v>98.71153166381643</v>
      </c>
      <c r="OH7" s="71">
        <v>63.00253024829258</v>
      </c>
      <c r="OI7" s="71">
        <v>50.383744226757642</v>
      </c>
      <c r="OJ7" s="71">
        <v>68.019347463334412</v>
      </c>
      <c r="OK7" s="71">
        <v>116.25745363546224</v>
      </c>
      <c r="OL7" s="71">
        <v>61.157371377734336</v>
      </c>
      <c r="OM7" s="71">
        <v>68.211578928597021</v>
      </c>
      <c r="ON7" s="756"/>
      <c r="OO7" s="72">
        <v>84.766730737495422</v>
      </c>
      <c r="OP7" s="72">
        <v>16.584232784329995</v>
      </c>
      <c r="OQ7" s="72">
        <v>22.644653758198693</v>
      </c>
      <c r="OR7" s="72">
        <v>35.799905653003975</v>
      </c>
      <c r="OS7" s="72">
        <v>66.422035359467486</v>
      </c>
      <c r="OT7" s="72">
        <v>31.578896757866648</v>
      </c>
      <c r="OU7" s="72">
        <v>49.741746178803723</v>
      </c>
      <c r="OV7" s="72">
        <v>52.912828118471666</v>
      </c>
      <c r="OW7" s="72">
        <v>32.923864075554846</v>
      </c>
      <c r="OX7" s="72">
        <v>24.351768769178179</v>
      </c>
      <c r="OY7" s="72">
        <v>36.240739796617412</v>
      </c>
      <c r="OZ7" s="72">
        <v>53.486427618095448</v>
      </c>
      <c r="PA7" s="72">
        <v>38.903850086276435</v>
      </c>
      <c r="PB7" s="72">
        <v>40.765040383329918</v>
      </c>
      <c r="PC7" s="758"/>
      <c r="PD7" s="73">
        <v>155.4309113919787</v>
      </c>
      <c r="PE7" s="73">
        <v>28.77224117403037</v>
      </c>
      <c r="PF7" s="73">
        <v>27.050753015109443</v>
      </c>
      <c r="PG7" s="73">
        <v>73.726432561819792</v>
      </c>
      <c r="PH7" s="73">
        <v>208.06053829183429</v>
      </c>
      <c r="PI7" s="73">
        <v>58.651851892167656</v>
      </c>
      <c r="PJ7" s="73">
        <v>92.802920374627064</v>
      </c>
      <c r="PK7" s="73">
        <v>95.822985320277155</v>
      </c>
      <c r="PL7" s="73">
        <v>61.104516123704684</v>
      </c>
      <c r="PM7" s="73">
        <v>39.974090236656629</v>
      </c>
      <c r="PN7" s="73">
        <v>68.903435633142806</v>
      </c>
      <c r="PO7" s="73">
        <v>142.32073618175451</v>
      </c>
      <c r="PP7" s="73">
        <v>60.890231224095842</v>
      </c>
      <c r="PQ7" s="73">
        <v>59.985922783590972</v>
      </c>
      <c r="PR7" s="760"/>
      <c r="PS7" s="70">
        <v>57.693020475383385</v>
      </c>
      <c r="PT7" s="70">
        <v>13.860967950124436</v>
      </c>
      <c r="PU7" s="70">
        <v>20.300653207025267</v>
      </c>
      <c r="PV7" s="70">
        <v>25.08614678835611</v>
      </c>
      <c r="PW7" s="70">
        <v>54.183546439745413</v>
      </c>
      <c r="PX7" s="70">
        <v>25.65026977918167</v>
      </c>
      <c r="PY7" s="70">
        <v>34.65725094593688</v>
      </c>
      <c r="PZ7" s="70">
        <v>43.600666825617992</v>
      </c>
      <c r="QA7" s="70">
        <v>26.765516032414922</v>
      </c>
      <c r="QB7" s="70">
        <v>19.796595053015867</v>
      </c>
      <c r="QC7" s="70">
        <v>29.77672340023102</v>
      </c>
      <c r="QD7" s="70">
        <v>39.44245567819393</v>
      </c>
      <c r="QE7" s="70">
        <v>28.98974144478133</v>
      </c>
      <c r="QF7" s="70">
        <v>20.398544823848162</v>
      </c>
      <c r="QG7" s="762"/>
      <c r="QH7" s="74">
        <v>170.64175690725463</v>
      </c>
      <c r="QI7" s="74">
        <v>45.733000148515956</v>
      </c>
      <c r="QJ7" s="74">
        <v>31.30505872280747</v>
      </c>
      <c r="QK7" s="74">
        <v>70.010334088482693</v>
      </c>
      <c r="QL7" s="74">
        <v>148.12955985678883</v>
      </c>
      <c r="QM7" s="74">
        <v>70.677463064777314</v>
      </c>
      <c r="QN7" s="74">
        <v>98.051565448029422</v>
      </c>
      <c r="QO7" s="74">
        <v>155.59795451829709</v>
      </c>
      <c r="QP7" s="74">
        <v>100.35137556478278</v>
      </c>
      <c r="QQ7" s="74">
        <v>45.2152038733959</v>
      </c>
      <c r="QR7" s="74">
        <v>107.20706040242681</v>
      </c>
      <c r="QS7" s="74">
        <v>113.75732368389583</v>
      </c>
      <c r="QT7" s="74">
        <v>70.583492820800572</v>
      </c>
      <c r="QU7" s="74">
        <v>61.596928966466471</v>
      </c>
      <c r="QV7" s="764"/>
      <c r="QW7" s="69">
        <v>209.267190924164</v>
      </c>
      <c r="QX7" s="69">
        <v>41.639350498871551</v>
      </c>
      <c r="QY7" s="69">
        <v>27.061703612407516</v>
      </c>
      <c r="QZ7" s="69">
        <v>86.586016248844174</v>
      </c>
      <c r="RA7" s="69">
        <v>182.91527669314181</v>
      </c>
      <c r="RB7" s="69">
        <v>87.275326009889739</v>
      </c>
      <c r="RC7" s="69">
        <v>94.769148682676715</v>
      </c>
      <c r="RD7" s="69">
        <v>141.22021043857214</v>
      </c>
      <c r="RE7" s="69">
        <v>90.903610919274399</v>
      </c>
      <c r="RF7" s="69">
        <v>54.552620192489584</v>
      </c>
      <c r="RG7" s="69">
        <v>97.266149589683167</v>
      </c>
      <c r="RH7" s="69">
        <v>139.39975670328133</v>
      </c>
      <c r="RI7" s="69">
        <v>85.938845596965095</v>
      </c>
      <c r="RJ7" s="69">
        <v>73.10819816173003</v>
      </c>
      <c r="RK7" s="766"/>
      <c r="RL7" s="75">
        <v>153.70878083825326</v>
      </c>
      <c r="RM7" s="75">
        <v>30.982732508240083</v>
      </c>
      <c r="RN7" s="75">
        <v>39.429068939888047</v>
      </c>
      <c r="RO7" s="75">
        <v>63.5860192569126</v>
      </c>
      <c r="RP7" s="75">
        <v>183.84784649395786</v>
      </c>
      <c r="RQ7" s="75">
        <v>63.874397241654897</v>
      </c>
      <c r="RR7" s="75">
        <v>84.031553348094107</v>
      </c>
      <c r="RS7" s="75">
        <v>103.2935824647673</v>
      </c>
      <c r="RT7" s="75">
        <v>68.042936196315637</v>
      </c>
      <c r="RU7" s="75">
        <v>40.843409149174235</v>
      </c>
      <c r="RV7" s="75">
        <v>71.426668590581713</v>
      </c>
      <c r="RW7" s="75">
        <v>104.14013076128505</v>
      </c>
      <c r="RX7" s="75">
        <v>64.362566453861078</v>
      </c>
      <c r="RY7" s="75">
        <v>63.371367407529313</v>
      </c>
      <c r="RZ7" s="756"/>
      <c r="SA7" s="76">
        <v>111.41659335389289</v>
      </c>
      <c r="SB7" s="76">
        <v>118.52406562954287</v>
      </c>
      <c r="SC7" s="76">
        <v>121.25509780979941</v>
      </c>
      <c r="SD7" s="76">
        <v>80.418139536650131</v>
      </c>
      <c r="SE7" s="76">
        <v>136.23929633946074</v>
      </c>
      <c r="SF7" s="76">
        <v>155.0609517241661</v>
      </c>
      <c r="SG7" s="721"/>
      <c r="SH7" s="76">
        <v>193.58485849295329</v>
      </c>
      <c r="SI7" s="76">
        <v>206.94690637117526</v>
      </c>
      <c r="SJ7" s="76">
        <v>212.08124687005795</v>
      </c>
      <c r="SK7" s="76">
        <v>135.30776531653723</v>
      </c>
      <c r="SL7" s="76">
        <v>240.25154010582122</v>
      </c>
      <c r="SM7" s="76">
        <v>275.63625222906722</v>
      </c>
      <c r="SN7" s="721"/>
      <c r="SO7" s="76">
        <v>162.7717590658057</v>
      </c>
      <c r="SP7" s="76">
        <v>173.78834109306317</v>
      </c>
      <c r="SQ7" s="76">
        <v>178.02144097246097</v>
      </c>
      <c r="SR7" s="76">
        <v>114.72415564907956</v>
      </c>
      <c r="SS7" s="76">
        <v>201.24694869343594</v>
      </c>
      <c r="ST7" s="76">
        <v>230.42051453972948</v>
      </c>
      <c r="SU7" s="721"/>
      <c r="SV7" s="76">
        <v>82.570402907107905</v>
      </c>
      <c r="SW7" s="76">
        <v>87.482128702163877</v>
      </c>
      <c r="SX7" s="76">
        <v>89.369449635212192</v>
      </c>
      <c r="SY7" s="76">
        <v>61.148454383632433</v>
      </c>
      <c r="SZ7" s="76">
        <v>99.724505776412073</v>
      </c>
      <c r="TA7" s="76">
        <v>112.73149429122239</v>
      </c>
      <c r="TB7" s="721"/>
      <c r="TC7" s="76">
        <v>143.97903835053492</v>
      </c>
      <c r="TD7" s="76">
        <v>153.56513511328362</v>
      </c>
      <c r="TE7" s="76">
        <v>157.24857385588865</v>
      </c>
      <c r="TF7" s="76">
        <v>102.17033811744001</v>
      </c>
      <c r="TG7" s="76">
        <v>177.45828716137348</v>
      </c>
      <c r="TH7" s="76">
        <v>202.84371291548177</v>
      </c>
      <c r="TI7" s="721"/>
      <c r="TJ7" s="76">
        <v>59.127697356308815</v>
      </c>
      <c r="TK7" s="76">
        <v>62.254985157594852</v>
      </c>
      <c r="TL7" s="76">
        <v>63.456639316907719</v>
      </c>
      <c r="TM7" s="76">
        <v>45.488377676722038</v>
      </c>
      <c r="TN7" s="76">
        <v>70.049686669958717</v>
      </c>
      <c r="TO7" s="76">
        <v>78.331215039229136</v>
      </c>
      <c r="TP7" s="721"/>
      <c r="TQ7" s="76">
        <v>137.5610413526849</v>
      </c>
      <c r="TR7" s="76">
        <v>146.65860586551699</v>
      </c>
      <c r="TS7" s="76">
        <v>150.15432705624528</v>
      </c>
      <c r="TT7" s="76">
        <v>97.883020466614212</v>
      </c>
      <c r="TU7" s="76">
        <v>169.3341011742117</v>
      </c>
      <c r="TV7" s="76">
        <v>193.42582006663477</v>
      </c>
      <c r="TW7" s="721"/>
      <c r="TX7" s="76">
        <v>160.66476763254573</v>
      </c>
      <c r="TY7" s="76">
        <v>171.55085558561063</v>
      </c>
      <c r="TZ7" s="76">
        <v>175.73381337480632</v>
      </c>
      <c r="UA7" s="76">
        <v>113.18629967993527</v>
      </c>
      <c r="UB7" s="76">
        <v>198.68420934876156</v>
      </c>
      <c r="UC7" s="76">
        <v>227.5122072633138</v>
      </c>
      <c r="UD7" s="721"/>
      <c r="UE7" s="76">
        <v>190.78366763593988</v>
      </c>
      <c r="UF7" s="76">
        <v>203.9324913458926</v>
      </c>
      <c r="UG7" s="76">
        <v>208.98490087936719</v>
      </c>
      <c r="UH7" s="76">
        <v>133.43652807404089</v>
      </c>
      <c r="UI7" s="76">
        <v>194.15520480027527</v>
      </c>
      <c r="UJ7" s="76">
        <v>271.52573062094575</v>
      </c>
      <c r="UK7" s="721"/>
      <c r="UL7" s="76">
        <v>48.161287885697064</v>
      </c>
      <c r="UM7" s="76">
        <v>52.577927311334392</v>
      </c>
      <c r="UN7" s="76">
        <v>46.800850493447719</v>
      </c>
      <c r="UO7" s="76">
        <v>30.977465165633582</v>
      </c>
      <c r="UP7" s="76">
        <v>46.115777348408194</v>
      </c>
      <c r="UQ7" s="76">
        <v>38.123329245178773</v>
      </c>
      <c r="UR7" s="721"/>
      <c r="US7" s="76">
        <v>34.670953308393074</v>
      </c>
      <c r="UT7" s="76">
        <v>30.775582099795393</v>
      </c>
      <c r="UU7" s="76">
        <v>50.507036747845831</v>
      </c>
      <c r="UV7" s="76">
        <v>38.035583881770116</v>
      </c>
      <c r="UW7" s="76">
        <v>39.648017943103518</v>
      </c>
      <c r="UX7" s="76">
        <v>50.715416459003499</v>
      </c>
      <c r="UY7" s="76">
        <v>34.369331916246125</v>
      </c>
      <c r="UZ7" s="76">
        <v>30.358327166565822</v>
      </c>
      <c r="VA7" s="76">
        <v>31.542558352986731</v>
      </c>
      <c r="VB7" s="76">
        <v>30.854648158565322</v>
      </c>
      <c r="VC7" s="76">
        <v>32.396370713913164</v>
      </c>
      <c r="VD7" s="76">
        <v>39.383101584372781</v>
      </c>
      <c r="VE7" s="76">
        <v>47.650805819490145</v>
      </c>
      <c r="VF7" s="76">
        <v>33.068364529811333</v>
      </c>
      <c r="VG7" s="76">
        <v>50.638630625010698</v>
      </c>
      <c r="VH7" s="718"/>
      <c r="VI7" s="76">
        <v>53.310702459285224</v>
      </c>
      <c r="VJ7" s="76">
        <v>47.030416924553762</v>
      </c>
      <c r="VK7" s="76">
        <v>78.807154122723986</v>
      </c>
      <c r="VL7" s="76">
        <v>58.727225167877208</v>
      </c>
      <c r="VM7" s="76">
        <v>61.317105214168947</v>
      </c>
      <c r="VN7" s="76">
        <v>79.144340075227603</v>
      </c>
      <c r="VO7" s="76">
        <v>52.820300277617726</v>
      </c>
      <c r="VP7" s="76">
        <v>46.358707750149883</v>
      </c>
      <c r="VQ7" s="76">
        <v>48.26534468731812</v>
      </c>
      <c r="VR7" s="76">
        <v>47.157783605410657</v>
      </c>
      <c r="VS7" s="76">
        <v>49.640054399580954</v>
      </c>
      <c r="VT7" s="76">
        <v>60.890490054223569</v>
      </c>
      <c r="VU7" s="76">
        <v>74.205279333740549</v>
      </c>
      <c r="VV7" s="76">
        <v>50.721987149028045</v>
      </c>
      <c r="VW7" s="76">
        <v>79.017298123309303</v>
      </c>
      <c r="VX7" s="718"/>
      <c r="VY7" s="76">
        <v>56.576464378144138</v>
      </c>
      <c r="VZ7" s="76">
        <v>49.871778946049268</v>
      </c>
      <c r="WA7" s="76">
        <v>83.770275444491119</v>
      </c>
      <c r="WB7" s="76">
        <v>62.353134296162899</v>
      </c>
      <c r="WC7" s="76">
        <v>65.110926745120494</v>
      </c>
      <c r="WD7" s="76">
        <v>84.131140716243394</v>
      </c>
      <c r="WE7" s="76">
        <v>56.049926456242524</v>
      </c>
      <c r="WF7" s="76">
        <v>49.155411317702814</v>
      </c>
      <c r="WG7" s="76">
        <v>51.188976154901994</v>
      </c>
      <c r="WH7" s="76">
        <v>50.007674700975365</v>
      </c>
      <c r="WI7" s="76">
        <v>52.655241869914349</v>
      </c>
      <c r="WJ7" s="76">
        <v>64.655842381304296</v>
      </c>
      <c r="WK7" s="76">
        <v>78.859652655537559</v>
      </c>
      <c r="WL7" s="76">
        <v>53.809206953961606</v>
      </c>
      <c r="WM7" s="76">
        <v>83.99315152258491</v>
      </c>
      <c r="WN7" s="718"/>
      <c r="WO7" s="76">
        <v>34.10868257764082</v>
      </c>
      <c r="WP7" s="76">
        <v>30.281354348178613</v>
      </c>
      <c r="WQ7" s="76">
        <v>49.656228507492017</v>
      </c>
      <c r="WR7" s="76">
        <v>37.411802504792014</v>
      </c>
      <c r="WS7" s="76">
        <v>38.992764691705496</v>
      </c>
      <c r="WT7" s="76">
        <v>49.861384238728931</v>
      </c>
      <c r="WU7" s="76">
        <v>33.810935078478522</v>
      </c>
      <c r="WV7" s="76">
        <v>29.871729252426658</v>
      </c>
      <c r="WW7" s="76">
        <v>31.034382766509982</v>
      </c>
      <c r="WX7" s="76">
        <v>30.359003033592032</v>
      </c>
      <c r="WY7" s="76">
        <v>31.872656255793963</v>
      </c>
      <c r="WZ7" s="76">
        <v>38.732643370903929</v>
      </c>
      <c r="XA7" s="76">
        <v>46.850927664558306</v>
      </c>
      <c r="XB7" s="76">
        <v>32.532408728172513</v>
      </c>
      <c r="XC7" s="76">
        <v>49.784840029930756</v>
      </c>
      <c r="XD7" s="718"/>
      <c r="XE7" s="76">
        <v>49.824173764000577</v>
      </c>
      <c r="XF7" s="76">
        <v>43.985979184809288</v>
      </c>
      <c r="XG7" s="76">
        <v>73.516618066709427</v>
      </c>
      <c r="XH7" s="76">
        <v>54.857289331692606</v>
      </c>
      <c r="XI7" s="76">
        <v>57.262299771244741</v>
      </c>
      <c r="XJ7" s="76">
        <v>73.830390241429967</v>
      </c>
      <c r="XK7" s="76">
        <v>49.367213236866419</v>
      </c>
      <c r="XL7" s="76">
        <v>43.361818142225403</v>
      </c>
      <c r="XM7" s="76">
        <v>45.133550016190945</v>
      </c>
      <c r="XN7" s="76">
        <v>44.104352010649421</v>
      </c>
      <c r="XO7" s="76">
        <v>46.411005625654219</v>
      </c>
      <c r="XP7" s="76">
        <v>56.865845215698691</v>
      </c>
      <c r="XQ7" s="76">
        <v>69.239488816974244</v>
      </c>
      <c r="XR7" s="76">
        <v>47.41638795338212</v>
      </c>
      <c r="XS7" s="76">
        <v>73.711440142295274</v>
      </c>
      <c r="XT7" s="718"/>
      <c r="XU7" s="76">
        <v>17.439433627714457</v>
      </c>
      <c r="XV7" s="76">
        <v>15.733886492905812</v>
      </c>
      <c r="XW7" s="76">
        <v>24.35596090078884</v>
      </c>
      <c r="XX7" s="76">
        <v>18.908664601511099</v>
      </c>
      <c r="XY7" s="76">
        <v>19.609898274045378</v>
      </c>
      <c r="XZ7" s="76">
        <v>24.44779571440429</v>
      </c>
      <c r="YA7" s="76">
        <v>17.305366744611845</v>
      </c>
      <c r="YB7" s="76">
        <v>15.551686609597429</v>
      </c>
      <c r="YC7" s="76">
        <v>16.068907420134384</v>
      </c>
      <c r="YD7" s="76">
        <v>15.768452580080787</v>
      </c>
      <c r="YE7" s="76">
        <v>16.441841924998286</v>
      </c>
      <c r="YF7" s="76">
        <v>19.494148356619725</v>
      </c>
      <c r="YG7" s="76">
        <v>23.106883293940417</v>
      </c>
      <c r="YH7" s="76">
        <v>16.735343899533238</v>
      </c>
      <c r="YI7" s="76">
        <v>24.412594932329476</v>
      </c>
      <c r="YJ7" s="718"/>
      <c r="YK7" s="76">
        <v>52.514787688793028</v>
      </c>
      <c r="YL7" s="76">
        <v>46.318309060619299</v>
      </c>
      <c r="YM7" s="76">
        <v>77.612010801329433</v>
      </c>
      <c r="YN7" s="76">
        <v>57.845475294782801</v>
      </c>
      <c r="YO7" s="76">
        <v>60.384428846460303</v>
      </c>
      <c r="YP7" s="76">
        <v>77.946755905983323</v>
      </c>
      <c r="YQ7" s="76">
        <v>52.024026145051835</v>
      </c>
      <c r="YR7" s="76">
        <v>45.657253181998698</v>
      </c>
      <c r="YS7" s="76">
        <v>47.534032266110451</v>
      </c>
      <c r="YT7" s="76">
        <v>46.443796551994716</v>
      </c>
      <c r="YU7" s="76">
        <v>48.887304769323514</v>
      </c>
      <c r="YV7" s="76">
        <v>59.96433606297456</v>
      </c>
      <c r="YW7" s="76">
        <v>73.076685483537986</v>
      </c>
      <c r="YX7" s="76">
        <v>49.952309070271831</v>
      </c>
      <c r="YY7" s="76">
        <v>77.815966323334862</v>
      </c>
      <c r="YZ7" s="718"/>
      <c r="ZA7" s="76">
        <v>51.127044455009361</v>
      </c>
      <c r="ZB7" s="76">
        <v>45.12872192130088</v>
      </c>
      <c r="ZC7" s="76">
        <v>75.489887588093069</v>
      </c>
      <c r="ZD7" s="76">
        <v>56.302933061352633</v>
      </c>
      <c r="ZE7" s="76">
        <v>58.779614117044602</v>
      </c>
      <c r="ZF7" s="76">
        <v>75.811547922158979</v>
      </c>
      <c r="ZG7" s="76">
        <v>50.65995783215773</v>
      </c>
      <c r="ZH7" s="76">
        <v>44.486852404746486</v>
      </c>
      <c r="ZI7" s="76">
        <v>46.308718179862616</v>
      </c>
      <c r="ZJ7" s="76">
        <v>45.250404045494882</v>
      </c>
      <c r="ZK7" s="76">
        <v>47.622289742275932</v>
      </c>
      <c r="ZL7" s="76">
        <v>58.371996520264211</v>
      </c>
      <c r="ZM7" s="76">
        <v>71.093654407912851</v>
      </c>
      <c r="ZN7" s="76">
        <v>48.656115838903979</v>
      </c>
      <c r="ZO7" s="76">
        <v>75.691233256711271</v>
      </c>
      <c r="ZP7" s="718"/>
      <c r="ZQ7" s="76">
        <v>60.594027909763419</v>
      </c>
      <c r="ZR7" s="76">
        <v>53.374533974235206</v>
      </c>
      <c r="ZS7" s="76">
        <v>89.870576690558536</v>
      </c>
      <c r="ZT7" s="76">
        <v>66.813033436795635</v>
      </c>
      <c r="ZU7" s="76">
        <v>69.781109478341435</v>
      </c>
      <c r="ZV7" s="76">
        <v>90.259335220124782</v>
      </c>
      <c r="ZW7" s="76">
        <v>60.026440934988727</v>
      </c>
      <c r="ZX7" s="76">
        <v>52.60331288275583</v>
      </c>
      <c r="ZY7" s="76">
        <v>54.792625437201544</v>
      </c>
      <c r="ZZ7" s="76">
        <v>53.520848149193021</v>
      </c>
      <c r="AAA7" s="76">
        <v>56.371198418411957</v>
      </c>
      <c r="AAB7" s="76">
        <v>69.291156645659683</v>
      </c>
      <c r="AAC7" s="76">
        <v>84.583361004159869</v>
      </c>
      <c r="AAD7" s="76">
        <v>57.613545287416642</v>
      </c>
      <c r="AAE7" s="76">
        <v>90.11026216992984</v>
      </c>
      <c r="AAF7" s="718"/>
      <c r="AAG7" s="76">
        <v>32.240152942663826</v>
      </c>
      <c r="AAH7" s="76">
        <v>29.581345823415447</v>
      </c>
      <c r="AAI7" s="76">
        <v>37.35107277892785</v>
      </c>
      <c r="AAJ7" s="76">
        <v>34.623579893787173</v>
      </c>
      <c r="AAK7" s="76">
        <v>36.577378546060302</v>
      </c>
      <c r="AAL7" s="76">
        <v>33.945682624409137</v>
      </c>
      <c r="AAM7" s="76">
        <v>31.788409288915542</v>
      </c>
      <c r="AAN7" s="76">
        <v>29.143445210000408</v>
      </c>
      <c r="AAO7" s="76">
        <v>29.66222463515593</v>
      </c>
      <c r="AAP7" s="76">
        <v>29.652265334439463</v>
      </c>
      <c r="AAQ7" s="76">
        <v>19.417639792647204</v>
      </c>
      <c r="AAR7" s="76">
        <v>35.827759108548733</v>
      </c>
      <c r="AAS7" s="76">
        <v>34.519045597987862</v>
      </c>
      <c r="AAT7" s="76">
        <v>21.641739418812836</v>
      </c>
      <c r="AAU7" s="76">
        <v>42.612012892565851</v>
      </c>
      <c r="AAV7" s="718"/>
    </row>
    <row r="8" spans="1:727" ht="14.5" customHeight="1" x14ac:dyDescent="0.2">
      <c r="A8" s="24">
        <v>2025</v>
      </c>
      <c r="B8" s="265"/>
      <c r="C8" s="266"/>
      <c r="D8" s="65">
        <v>17.847270123380255</v>
      </c>
      <c r="E8" s="65">
        <v>28.272444789422853</v>
      </c>
      <c r="F8" s="65">
        <v>19.979648400464789</v>
      </c>
      <c r="G8" s="65">
        <v>19.041898499225141</v>
      </c>
      <c r="H8" s="65">
        <v>38.775978521601616</v>
      </c>
      <c r="I8" s="65">
        <v>12.220914316993033</v>
      </c>
      <c r="J8" s="65">
        <v>57.283895495344119</v>
      </c>
      <c r="K8" s="65">
        <v>15.411966328927058</v>
      </c>
      <c r="L8" s="65">
        <v>12.717658365678233</v>
      </c>
      <c r="M8" s="65">
        <v>27.489207901001219</v>
      </c>
      <c r="N8" s="65">
        <v>24.633093089559171</v>
      </c>
      <c r="O8" s="65">
        <v>15.184504352432846</v>
      </c>
      <c r="P8" s="65">
        <v>27.55350652382181</v>
      </c>
      <c r="Q8" s="65">
        <v>17.739144602844192</v>
      </c>
      <c r="R8" s="65">
        <v>18.639576223579724</v>
      </c>
      <c r="S8" s="65">
        <v>20.319120067275666</v>
      </c>
      <c r="T8" s="65">
        <v>20.637268063172055</v>
      </c>
      <c r="U8" s="65">
        <v>13.189326782602315</v>
      </c>
      <c r="V8" s="65">
        <v>19.451307070862278</v>
      </c>
      <c r="W8" s="65">
        <v>54.454137912876782</v>
      </c>
      <c r="X8" s="65">
        <v>9.0135264474766164</v>
      </c>
      <c r="Y8" s="65">
        <v>18.535426497243296</v>
      </c>
      <c r="Z8" s="65">
        <v>16.942832892443384</v>
      </c>
      <c r="AA8" s="65">
        <v>17.711541798598137</v>
      </c>
      <c r="AB8" s="65">
        <v>10.940346725392843</v>
      </c>
      <c r="AC8" s="65">
        <v>2.8423061224485697</v>
      </c>
      <c r="AD8" s="65">
        <v>21.256309160326282</v>
      </c>
      <c r="AE8" s="65">
        <v>15.988832475434421</v>
      </c>
      <c r="AF8" s="65">
        <v>17.432963078986045</v>
      </c>
      <c r="AG8" s="65">
        <v>3.5345238765220195</v>
      </c>
      <c r="AH8" s="769"/>
      <c r="AI8" s="65">
        <v>13.824092697865982</v>
      </c>
      <c r="AJ8" s="65">
        <v>27.845574389490899</v>
      </c>
      <c r="AK8" s="65">
        <v>20.590317356802778</v>
      </c>
      <c r="AL8" s="65">
        <v>18.784243003267438</v>
      </c>
      <c r="AM8" s="65">
        <v>36.48892044188878</v>
      </c>
      <c r="AN8" s="65">
        <v>11.861448292081224</v>
      </c>
      <c r="AO8" s="65">
        <v>56.412591577019732</v>
      </c>
      <c r="AP8" s="65">
        <v>15.178843650339871</v>
      </c>
      <c r="AQ8" s="65">
        <v>12.318549644523355</v>
      </c>
      <c r="AR8" s="65">
        <v>21.960472756980369</v>
      </c>
      <c r="AS8" s="65">
        <v>20.812013401517202</v>
      </c>
      <c r="AT8" s="65">
        <v>16.409114146112387</v>
      </c>
      <c r="AU8" s="65">
        <v>27.132189862040679</v>
      </c>
      <c r="AV8" s="65">
        <v>17.47088861910985</v>
      </c>
      <c r="AW8" s="65">
        <v>18.362463212764535</v>
      </c>
      <c r="AX8" s="65">
        <v>20.009702979582837</v>
      </c>
      <c r="AY8" s="65">
        <v>20.322279737673625</v>
      </c>
      <c r="AZ8" s="65">
        <v>13.006722259069059</v>
      </c>
      <c r="BA8" s="65">
        <v>19.154914061659557</v>
      </c>
      <c r="BB8" s="65">
        <v>44.951747700422644</v>
      </c>
      <c r="BC8" s="65">
        <v>8.8953172777070311</v>
      </c>
      <c r="BD8" s="65">
        <v>18.25843585920029</v>
      </c>
      <c r="BE8" s="65">
        <v>13.639313446228961</v>
      </c>
      <c r="BF8" s="65">
        <v>17.44398932120648</v>
      </c>
      <c r="BG8" s="65">
        <v>10.775220749066037</v>
      </c>
      <c r="BH8" s="65">
        <v>2.742612904546966</v>
      </c>
      <c r="BI8" s="65">
        <v>18.246490752088647</v>
      </c>
      <c r="BJ8" s="65">
        <v>16.393615733563507</v>
      </c>
      <c r="BK8" s="65">
        <v>15.41087560532238</v>
      </c>
      <c r="BL8" s="65">
        <v>3.1080614007989706</v>
      </c>
      <c r="BM8" s="770"/>
      <c r="BN8" s="65">
        <v>28.628522067278389</v>
      </c>
      <c r="BO8" s="65">
        <v>39.845764920280992</v>
      </c>
      <c r="BP8" s="65">
        <v>39.407684347144624</v>
      </c>
      <c r="BQ8" s="65">
        <v>88.994414666392103</v>
      </c>
      <c r="BR8" s="65">
        <v>78.69240431253283</v>
      </c>
      <c r="BS8" s="65">
        <v>21.593274934698869</v>
      </c>
      <c r="BT8" s="65">
        <v>127.45726591705829</v>
      </c>
      <c r="BU8" s="65">
        <v>35.343666357049138</v>
      </c>
      <c r="BV8" s="65">
        <v>17.727346506895977</v>
      </c>
      <c r="BW8" s="65">
        <v>36.966418574190392</v>
      </c>
      <c r="BX8" s="65">
        <v>50.513097122108391</v>
      </c>
      <c r="BY8" s="65">
        <v>40.264161983380255</v>
      </c>
      <c r="BZ8" s="65">
        <v>66.951545111240918</v>
      </c>
      <c r="CA8" s="65">
        <v>31.68305404468957</v>
      </c>
      <c r="CB8" s="65">
        <v>31.237786520303416</v>
      </c>
      <c r="CC8" s="65">
        <v>39.058995232302657</v>
      </c>
      <c r="CD8" s="65">
        <v>28.111058117077878</v>
      </c>
      <c r="CE8" s="65">
        <v>57.163661988152271</v>
      </c>
      <c r="CF8" s="65">
        <v>37.477383848811336</v>
      </c>
      <c r="CG8" s="65">
        <v>101.19816068637813</v>
      </c>
      <c r="CH8" s="65">
        <v>25.921287033916542</v>
      </c>
      <c r="CI8" s="65">
        <v>44.748750366740346</v>
      </c>
      <c r="CJ8" s="65">
        <v>30.870319977951514</v>
      </c>
      <c r="CK8" s="65">
        <v>31.105273664181926</v>
      </c>
      <c r="CL8" s="65">
        <v>16.970924869467204</v>
      </c>
      <c r="CM8" s="65">
        <v>10.283654069377013</v>
      </c>
      <c r="CN8" s="65">
        <v>34.839822684914651</v>
      </c>
      <c r="CO8" s="65">
        <v>42.357584764420395</v>
      </c>
      <c r="CP8" s="65">
        <v>16.666169834870608</v>
      </c>
      <c r="CQ8" s="65">
        <v>5.3191120633299622</v>
      </c>
      <c r="CR8" s="772"/>
      <c r="CS8" s="65">
        <v>34.845782033905422</v>
      </c>
      <c r="CT8" s="65">
        <v>48.262263688449138</v>
      </c>
      <c r="CU8" s="65">
        <v>48.616662941386075</v>
      </c>
      <c r="CV8" s="65">
        <v>124.04818145502419</v>
      </c>
      <c r="CW8" s="65">
        <v>84.471832084342324</v>
      </c>
      <c r="CX8" s="65">
        <v>30.690309631140234</v>
      </c>
      <c r="CY8" s="65">
        <v>157.09844095090435</v>
      </c>
      <c r="CZ8" s="65">
        <v>43.626303756098238</v>
      </c>
      <c r="DA8" s="65">
        <v>29.338708145165121</v>
      </c>
      <c r="DB8" s="65">
        <v>48.695937289820328</v>
      </c>
      <c r="DC8" s="65">
        <v>52.439926631541013</v>
      </c>
      <c r="DD8" s="65">
        <v>48.612713884751017</v>
      </c>
      <c r="DE8" s="65">
        <v>71.405995432923461</v>
      </c>
      <c r="DF8" s="65">
        <v>39.396395381575473</v>
      </c>
      <c r="DG8" s="65">
        <v>38.064099474422108</v>
      </c>
      <c r="DH8" s="65">
        <v>47.412320235245936</v>
      </c>
      <c r="DI8" s="65">
        <v>36.174381131372968</v>
      </c>
      <c r="DJ8" s="65">
        <v>69.839516118928984</v>
      </c>
      <c r="DK8" s="65">
        <v>54.284282264131335</v>
      </c>
      <c r="DL8" s="65">
        <v>124.79831847001459</v>
      </c>
      <c r="DM8" s="65">
        <v>30.558919805809509</v>
      </c>
      <c r="DN8" s="65">
        <v>54.480112086772337</v>
      </c>
      <c r="DO8" s="65">
        <v>36.998787524061825</v>
      </c>
      <c r="DP8" s="65">
        <v>37.567834157892953</v>
      </c>
      <c r="DQ8" s="65">
        <v>19.429811932157776</v>
      </c>
      <c r="DR8" s="65">
        <v>11.595013017118918</v>
      </c>
      <c r="DS8" s="65">
        <v>40.978304439116243</v>
      </c>
      <c r="DT8" s="65">
        <v>50.816393964611244</v>
      </c>
      <c r="DU8" s="65">
        <v>17.991516658300981</v>
      </c>
      <c r="DV8" s="65">
        <v>8.3089856172620102</v>
      </c>
      <c r="DW8" s="773"/>
      <c r="DX8" s="65">
        <v>29.716545874441401</v>
      </c>
      <c r="DY8" s="65">
        <v>41.143527140065828</v>
      </c>
      <c r="DZ8" s="65">
        <v>48.49363454075182</v>
      </c>
      <c r="EA8" s="65">
        <v>109.35533456971466</v>
      </c>
      <c r="EB8" s="65">
        <v>64.345541075902631</v>
      </c>
      <c r="EC8" s="65">
        <v>28.02089462599065</v>
      </c>
      <c r="ED8" s="65">
        <v>145.22432010539038</v>
      </c>
      <c r="EE8" s="65">
        <v>42.004285718719395</v>
      </c>
      <c r="EF8" s="65">
        <v>15.7405759174642</v>
      </c>
      <c r="EG8" s="65">
        <v>50.054310694279344</v>
      </c>
      <c r="EH8" s="65">
        <v>56.60176235627921</v>
      </c>
      <c r="EI8" s="65">
        <v>44.71382584523078</v>
      </c>
      <c r="EJ8" s="65">
        <v>74.262508330676965</v>
      </c>
      <c r="EK8" s="65">
        <v>36.173824015662284</v>
      </c>
      <c r="EL8" s="65">
        <v>34.2667825719776</v>
      </c>
      <c r="EM8" s="65">
        <v>43.059247020797663</v>
      </c>
      <c r="EN8" s="65">
        <v>29.185025441425203</v>
      </c>
      <c r="EO8" s="65">
        <v>75.109002705844304</v>
      </c>
      <c r="EP8" s="65">
        <v>51.220641074651368</v>
      </c>
      <c r="EQ8" s="65">
        <v>119.75042916573491</v>
      </c>
      <c r="ER8" s="65">
        <v>28.244068796650559</v>
      </c>
      <c r="ES8" s="65">
        <v>49.578381840530135</v>
      </c>
      <c r="ET8" s="65">
        <v>31.278815007964074</v>
      </c>
      <c r="EU8" s="65">
        <v>32.388708259193685</v>
      </c>
      <c r="EV8" s="65">
        <v>17.843869086539119</v>
      </c>
      <c r="EW8" s="65">
        <v>7.3887530286100151</v>
      </c>
      <c r="EX8" s="65">
        <v>35.019694897114924</v>
      </c>
      <c r="EY8" s="65">
        <v>43.818716632799081</v>
      </c>
      <c r="EZ8" s="65">
        <v>14.610783042616703</v>
      </c>
      <c r="FA8" s="65">
        <v>3.619682052413975</v>
      </c>
      <c r="FB8" s="774"/>
      <c r="FC8" s="65">
        <v>25.245312553307826</v>
      </c>
      <c r="FD8" s="65">
        <v>34.372058929151159</v>
      </c>
      <c r="FE8" s="65">
        <v>38.43692120512474</v>
      </c>
      <c r="FF8" s="65">
        <v>76.28062863711169</v>
      </c>
      <c r="FG8" s="65">
        <v>55.106653560039078</v>
      </c>
      <c r="FH8" s="65">
        <v>19.896470796298122</v>
      </c>
      <c r="FI8" s="65">
        <v>119.63452355338963</v>
      </c>
      <c r="FJ8" s="65">
        <v>29.855129384647245</v>
      </c>
      <c r="FK8" s="65">
        <v>13.684695225385793</v>
      </c>
      <c r="FL8" s="65">
        <v>32.401030337547212</v>
      </c>
      <c r="FM8" s="65">
        <v>33.573038719855909</v>
      </c>
      <c r="FN8" s="65">
        <v>37.827594372100229</v>
      </c>
      <c r="FO8" s="65">
        <v>58.777632307551592</v>
      </c>
      <c r="FP8" s="65">
        <v>29.008820610803824</v>
      </c>
      <c r="FQ8" s="65">
        <v>28.99433812034065</v>
      </c>
      <c r="FR8" s="65">
        <v>36.435763293680616</v>
      </c>
      <c r="FS8" s="65">
        <v>25.660126824060978</v>
      </c>
      <c r="FT8" s="65">
        <v>51.668316434886663</v>
      </c>
      <c r="FU8" s="65">
        <v>36.883721124037528</v>
      </c>
      <c r="FV8" s="65">
        <v>96.778166773392854</v>
      </c>
      <c r="FW8" s="65">
        <v>23.904385496167514</v>
      </c>
      <c r="FX8" s="65">
        <v>41.762626536245747</v>
      </c>
      <c r="FY8" s="65">
        <v>27.905912067169375</v>
      </c>
      <c r="FZ8" s="65">
        <v>28.330354842520745</v>
      </c>
      <c r="GA8" s="65">
        <v>16.606042739547728</v>
      </c>
      <c r="GB8" s="65">
        <v>3.4435529314899576</v>
      </c>
      <c r="GC8" s="65">
        <v>26.944886089557606</v>
      </c>
      <c r="GD8" s="65">
        <v>38.637378452219266</v>
      </c>
      <c r="GE8" s="65">
        <v>13.031655579293531</v>
      </c>
      <c r="GF8" s="65">
        <v>4.6120909138576387</v>
      </c>
      <c r="GG8" s="775"/>
      <c r="GH8" s="65">
        <v>30.110033150768651</v>
      </c>
      <c r="GI8" s="65">
        <v>41.533673476968985</v>
      </c>
      <c r="GJ8" s="65">
        <v>46.113503438134259</v>
      </c>
      <c r="GK8" s="65">
        <v>97.388596009150689</v>
      </c>
      <c r="GL8" s="65">
        <v>76.589140768347292</v>
      </c>
      <c r="GM8" s="65">
        <v>23.993724357395202</v>
      </c>
      <c r="GN8" s="65">
        <v>121.40466639176026</v>
      </c>
      <c r="GO8" s="65">
        <v>22.251174194916349</v>
      </c>
      <c r="GP8" s="65">
        <v>17.00171809412954</v>
      </c>
      <c r="GQ8" s="65">
        <v>41.246649769235823</v>
      </c>
      <c r="GR8" s="65">
        <v>59.657731091944747</v>
      </c>
      <c r="GS8" s="65">
        <v>44.415283362301594</v>
      </c>
      <c r="GT8" s="65">
        <v>73.359116256781292</v>
      </c>
      <c r="GU8" s="65">
        <v>46.85090662694541</v>
      </c>
      <c r="GV8" s="65">
        <v>34.321333429024492</v>
      </c>
      <c r="GW8" s="65">
        <v>42.982695936162607</v>
      </c>
      <c r="GX8" s="65">
        <v>29.903462751967652</v>
      </c>
      <c r="GY8" s="65">
        <v>83.050905377882998</v>
      </c>
      <c r="GZ8" s="65">
        <v>65.328945333614527</v>
      </c>
      <c r="HA8" s="65">
        <v>115.98209533103899</v>
      </c>
      <c r="HB8" s="65">
        <v>29.475575578357414</v>
      </c>
      <c r="HC8" s="65">
        <v>49.406148100441705</v>
      </c>
      <c r="HD8" s="65">
        <v>32.461799532160597</v>
      </c>
      <c r="HE8" s="65">
        <v>33.218030856189529</v>
      </c>
      <c r="HF8" s="65">
        <v>21.549980888942731</v>
      </c>
      <c r="HG8" s="65">
        <v>6.9449658865445976</v>
      </c>
      <c r="HH8" s="65">
        <v>40.326782218794612</v>
      </c>
      <c r="HI8" s="65">
        <v>45.01271375530257</v>
      </c>
      <c r="HJ8" s="65">
        <v>18.478861132492113</v>
      </c>
      <c r="HK8" s="65">
        <v>5.2797868502200025</v>
      </c>
      <c r="HL8" s="776"/>
      <c r="HM8" s="65">
        <v>22.688165510324779</v>
      </c>
      <c r="HN8" s="65">
        <v>29.140518907208595</v>
      </c>
      <c r="HO8" s="65">
        <v>29.766891934800412</v>
      </c>
      <c r="HP8" s="65">
        <v>75.689507980878673</v>
      </c>
      <c r="HQ8" s="65">
        <v>40.530661800844129</v>
      </c>
      <c r="HR8" s="65">
        <v>25.056824131062118</v>
      </c>
      <c r="HS8" s="65">
        <v>103.41375699277647</v>
      </c>
      <c r="HT8" s="65">
        <v>30.027479537631425</v>
      </c>
      <c r="HU8" s="65">
        <v>16.276777490568652</v>
      </c>
      <c r="HV8" s="65">
        <v>26.728759687733984</v>
      </c>
      <c r="HW8" s="65">
        <v>28.868135433312247</v>
      </c>
      <c r="HX8" s="65">
        <v>33.801101935261173</v>
      </c>
      <c r="HY8" s="65">
        <v>53.313635382588878</v>
      </c>
      <c r="HZ8" s="65">
        <v>22.691023386748594</v>
      </c>
      <c r="IA8" s="65">
        <v>24.861011216677277</v>
      </c>
      <c r="IB8" s="65">
        <v>31.622453873288066</v>
      </c>
      <c r="IC8" s="65">
        <v>20.831934330079964</v>
      </c>
      <c r="ID8" s="65">
        <v>47.364105442363289</v>
      </c>
      <c r="IE8" s="65">
        <v>28.719975749596081</v>
      </c>
      <c r="IF8" s="65">
        <v>78.468588046746845</v>
      </c>
      <c r="IG8" s="65">
        <v>20.170699158752829</v>
      </c>
      <c r="IH8" s="65">
        <v>37.379523768841757</v>
      </c>
      <c r="II8" s="65">
        <v>26.48034842999672</v>
      </c>
      <c r="IJ8" s="65">
        <v>25.643046167668182</v>
      </c>
      <c r="IK8" s="65">
        <v>11.081718433755475</v>
      </c>
      <c r="IL8" s="65">
        <v>10.237174392862114</v>
      </c>
      <c r="IM8" s="65">
        <v>21.198771076286679</v>
      </c>
      <c r="IN8" s="65">
        <v>37.604492902151833</v>
      </c>
      <c r="IO8" s="65">
        <v>12.663958951109931</v>
      </c>
      <c r="IP8" s="65">
        <v>6.0330812992216618</v>
      </c>
      <c r="IQ8" s="777"/>
      <c r="IR8" s="65">
        <v>11.557918843006435</v>
      </c>
      <c r="IS8" s="65">
        <v>14.579875056777269</v>
      </c>
      <c r="IT8" s="65">
        <v>12.862672061780399</v>
      </c>
      <c r="IU8" s="65">
        <v>28.421003729957114</v>
      </c>
      <c r="IV8" s="65">
        <v>18.885413429946631</v>
      </c>
      <c r="IW8" s="65">
        <v>10.175919259036032</v>
      </c>
      <c r="IX8" s="65">
        <v>38.883192517462419</v>
      </c>
      <c r="IY8" s="65">
        <v>13.318130109169198</v>
      </c>
      <c r="IZ8" s="65">
        <v>7.5019287214157533</v>
      </c>
      <c r="JA8" s="65">
        <v>11.015328857793397</v>
      </c>
      <c r="JB8" s="65">
        <v>13.096215987561077</v>
      </c>
      <c r="JC8" s="65">
        <v>15.193407334729095</v>
      </c>
      <c r="JD8" s="65">
        <v>21.43460217122475</v>
      </c>
      <c r="JE8" s="65">
        <v>9.9351579935827949</v>
      </c>
      <c r="JF8" s="65">
        <v>10.579278867281058</v>
      </c>
      <c r="JG8" s="65">
        <v>13.851364190307269</v>
      </c>
      <c r="JH8" s="65">
        <v>8.3723620231599494</v>
      </c>
      <c r="JI8" s="65">
        <v>26.679206179060799</v>
      </c>
      <c r="JJ8" s="65">
        <v>11.847165477464427</v>
      </c>
      <c r="JK8" s="65">
        <v>31.779836669892344</v>
      </c>
      <c r="JL8" s="65">
        <v>11.311186116570923</v>
      </c>
      <c r="JM8" s="65">
        <v>15.426747571861611</v>
      </c>
      <c r="JN8" s="65">
        <v>11.71231781192426</v>
      </c>
      <c r="JO8" s="65">
        <v>11.126531057062664</v>
      </c>
      <c r="JP8" s="65">
        <v>5.4150350347915346</v>
      </c>
      <c r="JQ8" s="65">
        <v>4.3640004376786665</v>
      </c>
      <c r="JR8" s="65">
        <v>11.33106188947513</v>
      </c>
      <c r="JS8" s="65">
        <v>16.141695439347643</v>
      </c>
      <c r="JT8" s="65">
        <v>5.9757586708499799</v>
      </c>
      <c r="JU8" s="65">
        <v>3.5184972941276906</v>
      </c>
      <c r="JV8" s="778"/>
      <c r="JW8" s="65">
        <v>36.801633669364904</v>
      </c>
      <c r="JX8" s="65">
        <v>51.274456923546907</v>
      </c>
      <c r="JY8" s="65">
        <v>44.956478345519848</v>
      </c>
      <c r="JZ8" s="65">
        <v>78.466000575579301</v>
      </c>
      <c r="KA8" s="65">
        <v>65.754525457587562</v>
      </c>
      <c r="KB8" s="65">
        <v>27.492123992873378</v>
      </c>
      <c r="KC8" s="65">
        <v>161.98657587536744</v>
      </c>
      <c r="KD8" s="65">
        <v>45.233412943068132</v>
      </c>
      <c r="KE8" s="65">
        <v>29.233684794333364</v>
      </c>
      <c r="KF8" s="65">
        <v>41.863646624781254</v>
      </c>
      <c r="KG8" s="65">
        <v>35.993243363162975</v>
      </c>
      <c r="KH8" s="65">
        <v>50.786730537151868</v>
      </c>
      <c r="KI8" s="65">
        <v>80.522209360132777</v>
      </c>
      <c r="KJ8" s="65">
        <v>55.109537773245002</v>
      </c>
      <c r="KK8" s="65">
        <v>40.72440786249156</v>
      </c>
      <c r="KL8" s="65">
        <v>50.243581867314191</v>
      </c>
      <c r="KM8" s="65">
        <v>39.153404502100273</v>
      </c>
      <c r="KN8" s="65">
        <v>59.127331048949415</v>
      </c>
      <c r="KO8" s="65">
        <v>44.655464432501077</v>
      </c>
      <c r="KP8" s="65">
        <v>122.2974839455223</v>
      </c>
      <c r="KQ8" s="65">
        <v>30.014292312065521</v>
      </c>
      <c r="KR8" s="65">
        <v>57.532968477051924</v>
      </c>
      <c r="KS8" s="65">
        <v>42.737438418449841</v>
      </c>
      <c r="KT8" s="65">
        <v>42.383680271985369</v>
      </c>
      <c r="KU8" s="65">
        <v>24.852603580100929</v>
      </c>
      <c r="KV8" s="65">
        <v>12.519672993520917</v>
      </c>
      <c r="KW8" s="65">
        <v>52.581419114921246</v>
      </c>
      <c r="KX8" s="65">
        <v>57.439297361991777</v>
      </c>
      <c r="KY8" s="65">
        <v>28.053427117443359</v>
      </c>
      <c r="KZ8" s="65">
        <v>8.207525606879182</v>
      </c>
      <c r="LA8" s="774"/>
      <c r="LB8" s="65">
        <v>37.679608589361777</v>
      </c>
      <c r="LC8" s="65">
        <v>51.189542376243217</v>
      </c>
      <c r="LD8" s="65">
        <v>38.890325254334776</v>
      </c>
      <c r="LE8" s="65">
        <v>62.440633049950797</v>
      </c>
      <c r="LF8" s="65">
        <v>59.156515652622971</v>
      </c>
      <c r="LG8" s="65">
        <v>29.670435342094883</v>
      </c>
      <c r="LH8" s="65">
        <v>149.1856814168936</v>
      </c>
      <c r="LI8" s="65">
        <v>54.683184011340451</v>
      </c>
      <c r="LJ8" s="65">
        <v>38.789224539739195</v>
      </c>
      <c r="LK8" s="65">
        <v>41.45144051399712</v>
      </c>
      <c r="LL8" s="65">
        <v>29.7198685238758</v>
      </c>
      <c r="LM8" s="65">
        <v>47.499311754323955</v>
      </c>
      <c r="LN8" s="65">
        <v>79.727883992261013</v>
      </c>
      <c r="LO8" s="65">
        <v>32.714375394029823</v>
      </c>
      <c r="LP8" s="65">
        <v>38.391480731272942</v>
      </c>
      <c r="LQ8" s="65">
        <v>47.218754202056886</v>
      </c>
      <c r="LR8" s="65">
        <v>40.612942946612677</v>
      </c>
      <c r="LS8" s="65">
        <v>53.278205948201872</v>
      </c>
      <c r="LT8" s="65">
        <v>41.384168227087081</v>
      </c>
      <c r="LU8" s="65">
        <v>109.52945746223834</v>
      </c>
      <c r="LV8" s="65">
        <v>27.996770275155459</v>
      </c>
      <c r="LW8" s="65">
        <v>53.910398618670264</v>
      </c>
      <c r="LX8" s="65">
        <v>41.991968259200604</v>
      </c>
      <c r="LY8" s="65">
        <v>41.100305742997747</v>
      </c>
      <c r="LZ8" s="65">
        <v>24.202125636862931</v>
      </c>
      <c r="MA8" s="65">
        <v>15.800216075160083</v>
      </c>
      <c r="MB8" s="65">
        <v>34.248413693540328</v>
      </c>
      <c r="MC8" s="65">
        <v>55.889175009056565</v>
      </c>
      <c r="MD8" s="65">
        <v>21.25298345973437</v>
      </c>
      <c r="ME8" s="65">
        <v>9.7666673136505366</v>
      </c>
      <c r="MF8" s="780"/>
      <c r="MG8" s="68">
        <v>40.587739686129119</v>
      </c>
      <c r="MH8" s="68">
        <v>4.4689869164362328</v>
      </c>
      <c r="MI8" s="68">
        <v>12.617983627535267</v>
      </c>
      <c r="MJ8" s="68">
        <v>15.558284764144098</v>
      </c>
      <c r="MK8" s="68">
        <v>62.327373498992962</v>
      </c>
      <c r="ML8" s="68">
        <v>13.103349228086358</v>
      </c>
      <c r="MM8" s="68">
        <v>39.651034139260581</v>
      </c>
      <c r="MN8" s="68">
        <v>20.747538442155147</v>
      </c>
      <c r="MO8" s="68">
        <v>6.2231940018782259</v>
      </c>
      <c r="MP8" s="68">
        <v>11.966346380148671</v>
      </c>
      <c r="MQ8" s="68">
        <v>17.030643404068709</v>
      </c>
      <c r="MR8" s="68">
        <v>18.984614560517976</v>
      </c>
      <c r="MS8" s="68">
        <v>24.984071646772051</v>
      </c>
      <c r="MT8" s="68">
        <v>38.695548274701991</v>
      </c>
      <c r="MU8" s="768"/>
      <c r="MV8" s="69">
        <v>107.08470799905892</v>
      </c>
      <c r="MW8" s="69">
        <v>21.874831544510275</v>
      </c>
      <c r="MX8" s="69">
        <v>27.567421634786008</v>
      </c>
      <c r="MY8" s="69">
        <v>43.035371595516573</v>
      </c>
      <c r="MZ8" s="69">
        <v>92.377665248736776</v>
      </c>
      <c r="NA8" s="69">
        <v>42.942122215273919</v>
      </c>
      <c r="NB8" s="69">
        <v>60.309109876948163</v>
      </c>
      <c r="NC8" s="69">
        <v>71.663016505756318</v>
      </c>
      <c r="ND8" s="69">
        <v>45.238937325536376</v>
      </c>
      <c r="NE8" s="69">
        <v>29.830781791049368</v>
      </c>
      <c r="NF8" s="69">
        <v>49.218627006709156</v>
      </c>
      <c r="NG8" s="69">
        <v>71.956789606279045</v>
      </c>
      <c r="NH8" s="69">
        <v>45.580214564901759</v>
      </c>
      <c r="NI8" s="69">
        <v>38.085631929725125</v>
      </c>
      <c r="NJ8" s="752"/>
      <c r="NK8" s="70">
        <v>158.42758964359243</v>
      </c>
      <c r="NL8" s="70">
        <v>31.8451300614323</v>
      </c>
      <c r="NM8" s="70">
        <v>40.256088974116686</v>
      </c>
      <c r="NN8" s="70">
        <v>65.23760797801593</v>
      </c>
      <c r="NO8" s="70">
        <v>139.25798556887077</v>
      </c>
      <c r="NP8" s="70">
        <v>64.830400240035502</v>
      </c>
      <c r="NQ8" s="70">
        <v>69.213463229688998</v>
      </c>
      <c r="NR8" s="70">
        <v>106.76799813943281</v>
      </c>
      <c r="NS8" s="70">
        <v>68.27348968613083</v>
      </c>
      <c r="NT8" s="70">
        <v>50.567641733530827</v>
      </c>
      <c r="NU8" s="70">
        <v>73.48916013314134</v>
      </c>
      <c r="NV8" s="70">
        <v>106.19407884493165</v>
      </c>
      <c r="NW8" s="70">
        <v>66.143628854635523</v>
      </c>
      <c r="NX8" s="70">
        <v>58.803970734633488</v>
      </c>
      <c r="NY8" s="754"/>
      <c r="NZ8" s="71">
        <v>160.26060874334863</v>
      </c>
      <c r="OA8" s="71">
        <v>26.95336593860992</v>
      </c>
      <c r="OB8" s="71">
        <v>35.262014630945195</v>
      </c>
      <c r="OC8" s="71">
        <v>64.071752434780691</v>
      </c>
      <c r="OD8" s="71">
        <v>168.02815640361783</v>
      </c>
      <c r="OE8" s="71">
        <v>54.092028229946727</v>
      </c>
      <c r="OF8" s="71">
        <v>82.91157601658746</v>
      </c>
      <c r="OG8" s="71">
        <v>89.54607885398535</v>
      </c>
      <c r="OH8" s="71">
        <v>56.972843212283465</v>
      </c>
      <c r="OI8" s="71">
        <v>46.07218508478136</v>
      </c>
      <c r="OJ8" s="71">
        <v>61.693625992441063</v>
      </c>
      <c r="OK8" s="71">
        <v>105.87445202985612</v>
      </c>
      <c r="OL8" s="71">
        <v>56.0553885348656</v>
      </c>
      <c r="OM8" s="71">
        <v>62.453692437599692</v>
      </c>
      <c r="ON8" s="756"/>
      <c r="OO8" s="72">
        <v>77.205215474326522</v>
      </c>
      <c r="OP8" s="72">
        <v>15.225462303547749</v>
      </c>
      <c r="OQ8" s="72">
        <v>20.874887997270339</v>
      </c>
      <c r="OR8" s="72">
        <v>32.565166100452792</v>
      </c>
      <c r="OS8" s="72">
        <v>61.047649242864836</v>
      </c>
      <c r="OT8" s="72">
        <v>28.326042608487715</v>
      </c>
      <c r="OU8" s="72">
        <v>45.433368213687132</v>
      </c>
      <c r="OV8" s="72">
        <v>48.207780575878331</v>
      </c>
      <c r="OW8" s="72">
        <v>29.85530520053711</v>
      </c>
      <c r="OX8" s="72">
        <v>22.545674962999968</v>
      </c>
      <c r="OY8" s="72">
        <v>33.006734130044777</v>
      </c>
      <c r="OZ8" s="72">
        <v>49.08045672940046</v>
      </c>
      <c r="PA8" s="72">
        <v>35.88265125113859</v>
      </c>
      <c r="PB8" s="72">
        <v>37.453198162236021</v>
      </c>
      <c r="PC8" s="758"/>
      <c r="PD8" s="73">
        <v>140.80746288048226</v>
      </c>
      <c r="PE8" s="73">
        <v>26.211388431915516</v>
      </c>
      <c r="PF8" s="73">
        <v>24.889721620175887</v>
      </c>
      <c r="PG8" s="73">
        <v>66.929601074688605</v>
      </c>
      <c r="PH8" s="73">
        <v>190.48534458182229</v>
      </c>
      <c r="PI8" s="73">
        <v>52.465083104879724</v>
      </c>
      <c r="PJ8" s="73">
        <v>84.688317882756891</v>
      </c>
      <c r="PK8" s="73">
        <v>86.938186124647473</v>
      </c>
      <c r="PL8" s="73">
        <v>55.26092104136017</v>
      </c>
      <c r="PM8" s="73">
        <v>36.669047812591586</v>
      </c>
      <c r="PN8" s="73">
        <v>62.489668596178625</v>
      </c>
      <c r="PO8" s="73">
        <v>129.44848365540997</v>
      </c>
      <c r="PP8" s="73">
        <v>55.811945480945873</v>
      </c>
      <c r="PQ8" s="73">
        <v>54.963675285582575</v>
      </c>
      <c r="PR8" s="760"/>
      <c r="PS8" s="70">
        <v>52.805230101345515</v>
      </c>
      <c r="PT8" s="70">
        <v>12.736944596883141</v>
      </c>
      <c r="PU8" s="70">
        <v>18.715505432691664</v>
      </c>
      <c r="PV8" s="70">
        <v>22.827860436056412</v>
      </c>
      <c r="PW8" s="70">
        <v>49.836802751583122</v>
      </c>
      <c r="PX8" s="70">
        <v>23.002266211256046</v>
      </c>
      <c r="PY8" s="70">
        <v>31.657596706292946</v>
      </c>
      <c r="PZ8" s="70">
        <v>39.772351366978619</v>
      </c>
      <c r="QA8" s="70">
        <v>24.2687748293148</v>
      </c>
      <c r="QB8" s="70">
        <v>18.397272238794592</v>
      </c>
      <c r="QC8" s="70">
        <v>27.141737471327893</v>
      </c>
      <c r="QD8" s="70">
        <v>36.345598277595691</v>
      </c>
      <c r="QE8" s="70">
        <v>26.872088606445065</v>
      </c>
      <c r="QF8" s="70">
        <v>18.882684075936623</v>
      </c>
      <c r="QG8" s="762"/>
      <c r="QH8" s="74">
        <v>154.50879332509948</v>
      </c>
      <c r="QI8" s="74">
        <v>41.491790518202812</v>
      </c>
      <c r="QJ8" s="74">
        <v>28.765404331900434</v>
      </c>
      <c r="QK8" s="74">
        <v>63.576283727392557</v>
      </c>
      <c r="QL8" s="74">
        <v>135.73178212033821</v>
      </c>
      <c r="QM8" s="74">
        <v>63.195163728123397</v>
      </c>
      <c r="QN8" s="74">
        <v>89.482175653316688</v>
      </c>
      <c r="QO8" s="74">
        <v>140.88388740014994</v>
      </c>
      <c r="QP8" s="74">
        <v>90.635302317627719</v>
      </c>
      <c r="QQ8" s="74">
        <v>41.415216491679161</v>
      </c>
      <c r="QR8" s="74">
        <v>97.060665348839635</v>
      </c>
      <c r="QS8" s="74">
        <v>103.62297217472596</v>
      </c>
      <c r="QT8" s="74">
        <v>64.603813867284288</v>
      </c>
      <c r="QU8" s="74">
        <v>56.440987961402669</v>
      </c>
      <c r="QV8" s="764"/>
      <c r="QW8" s="69">
        <v>189.25609042340824</v>
      </c>
      <c r="QX8" s="69">
        <v>37.797627694752329</v>
      </c>
      <c r="QY8" s="69">
        <v>24.903162123298983</v>
      </c>
      <c r="QZ8" s="69">
        <v>78.580626005990027</v>
      </c>
      <c r="RA8" s="69">
        <v>167.51131354400826</v>
      </c>
      <c r="RB8" s="69">
        <v>77.97347833907709</v>
      </c>
      <c r="RC8" s="69">
        <v>86.483546249599087</v>
      </c>
      <c r="RD8" s="69">
        <v>127.90281568060945</v>
      </c>
      <c r="RE8" s="69">
        <v>82.113528568462613</v>
      </c>
      <c r="RF8" s="69">
        <v>49.839603173643511</v>
      </c>
      <c r="RG8" s="69">
        <v>88.083322782895806</v>
      </c>
      <c r="RH8" s="69">
        <v>126.80994933457575</v>
      </c>
      <c r="RI8" s="69">
        <v>78.506606683721543</v>
      </c>
      <c r="RJ8" s="69">
        <v>66.913494284903123</v>
      </c>
      <c r="RK8" s="766"/>
      <c r="RL8" s="75">
        <v>141.05457838404851</v>
      </c>
      <c r="RM8" s="75">
        <v>28.590014357541193</v>
      </c>
      <c r="RN8" s="75">
        <v>36.254838671500906</v>
      </c>
      <c r="RO8" s="75">
        <v>58.83050552308309</v>
      </c>
      <c r="RP8" s="75">
        <v>167.49069793047988</v>
      </c>
      <c r="RQ8" s="75">
        <v>58.057310845626589</v>
      </c>
      <c r="RR8" s="75">
        <v>76.603779881241607</v>
      </c>
      <c r="RS8" s="75">
        <v>94.908939539970604</v>
      </c>
      <c r="RT8" s="75">
        <v>63.049836865123098</v>
      </c>
      <c r="RU8" s="75">
        <v>37.814575044725039</v>
      </c>
      <c r="RV8" s="75">
        <v>65.741755918728458</v>
      </c>
      <c r="RW8" s="75">
        <v>96.678291529430908</v>
      </c>
      <c r="RX8" s="75">
        <v>59.86229823259719</v>
      </c>
      <c r="RY8" s="75">
        <v>58.065124736634843</v>
      </c>
      <c r="RZ8" s="756"/>
      <c r="SA8" s="76">
        <v>101.66226878207725</v>
      </c>
      <c r="SB8" s="76">
        <v>107.91326245140823</v>
      </c>
      <c r="SC8" s="76">
        <v>110.31519441926268</v>
      </c>
      <c r="SD8" s="76">
        <v>74.399251628357462</v>
      </c>
      <c r="SE8" s="76">
        <v>123.49373758007238</v>
      </c>
      <c r="SF8" s="76">
        <v>140.04730882075131</v>
      </c>
      <c r="SG8" s="721"/>
      <c r="SH8" s="76">
        <v>173.92893199001841</v>
      </c>
      <c r="SI8" s="76">
        <v>185.68080008836066</v>
      </c>
      <c r="SJ8" s="76">
        <v>190.19643218792734</v>
      </c>
      <c r="SK8" s="76">
        <v>122.67445974102544</v>
      </c>
      <c r="SL8" s="76">
        <v>214.97209333024952</v>
      </c>
      <c r="SM8" s="76">
        <v>246.09280726272598</v>
      </c>
      <c r="SN8" s="721"/>
      <c r="SO8" s="76">
        <v>146.82893328704051</v>
      </c>
      <c r="SP8" s="76">
        <v>156.51797347450352</v>
      </c>
      <c r="SQ8" s="76">
        <v>160.24096802467807</v>
      </c>
      <c r="SR8" s="76">
        <v>104.57125669877496</v>
      </c>
      <c r="SS8" s="76">
        <v>180.66770992393302</v>
      </c>
      <c r="ST8" s="76">
        <v>206.3257453469856</v>
      </c>
      <c r="SU8" s="721"/>
      <c r="SV8" s="76">
        <v>76.292158724113122</v>
      </c>
      <c r="SW8" s="76">
        <v>80.612002074831892</v>
      </c>
      <c r="SX8" s="76">
        <v>82.271893347978207</v>
      </c>
      <c r="SY8" s="76">
        <v>57.451639983892846</v>
      </c>
      <c r="SZ8" s="76">
        <v>91.37912414309065</v>
      </c>
      <c r="TA8" s="76">
        <v>102.81871893992081</v>
      </c>
      <c r="TB8" s="721"/>
      <c r="TC8" s="76">
        <v>130.30080997333826</v>
      </c>
      <c r="TD8" s="76">
        <v>138.73174404575522</v>
      </c>
      <c r="TE8" s="76">
        <v>141.9713138067624</v>
      </c>
      <c r="TF8" s="76">
        <v>93.530223983801946</v>
      </c>
      <c r="TG8" s="76">
        <v>159.74567648199729</v>
      </c>
      <c r="TH8" s="76">
        <v>182.07205772246311</v>
      </c>
      <c r="TI8" s="721"/>
      <c r="TJ8" s="76">
        <v>55.674392195205428</v>
      </c>
      <c r="TK8" s="76">
        <v>58.424829409711123</v>
      </c>
      <c r="TL8" s="76">
        <v>59.481679475567063</v>
      </c>
      <c r="TM8" s="76">
        <v>43.678664647568766</v>
      </c>
      <c r="TN8" s="76">
        <v>65.28023846632334</v>
      </c>
      <c r="TO8" s="76">
        <v>72.563809812222132</v>
      </c>
      <c r="TP8" s="721"/>
      <c r="TQ8" s="76">
        <v>124.65620707551314</v>
      </c>
      <c r="TR8" s="76">
        <v>132.65747897225688</v>
      </c>
      <c r="TS8" s="76">
        <v>135.7319518911105</v>
      </c>
      <c r="TT8" s="76">
        <v>89.759545118751831</v>
      </c>
      <c r="TU8" s="76">
        <v>152.60048713694684</v>
      </c>
      <c r="TV8" s="76">
        <v>173.78905832501613</v>
      </c>
      <c r="TW8" s="721"/>
      <c r="TX8" s="76">
        <v>147.47044278578321</v>
      </c>
      <c r="TY8" s="76">
        <v>157.2570465853189</v>
      </c>
      <c r="TZ8" s="76">
        <v>161.01752976068352</v>
      </c>
      <c r="UA8" s="76">
        <v>104.7872532998548</v>
      </c>
      <c r="UB8" s="76">
        <v>181.64995836202721</v>
      </c>
      <c r="UC8" s="76">
        <v>207.56635690114922</v>
      </c>
      <c r="UD8" s="721"/>
      <c r="UE8" s="76">
        <v>171.46529574429314</v>
      </c>
      <c r="UF8" s="76">
        <v>183.02963403255569</v>
      </c>
      <c r="UG8" s="76">
        <v>187.47320817308639</v>
      </c>
      <c r="UH8" s="76">
        <v>121.02871400991162</v>
      </c>
      <c r="UI8" s="76">
        <v>174.43054930460301</v>
      </c>
      <c r="UJ8" s="76">
        <v>242.4776198158406</v>
      </c>
      <c r="UK8" s="721"/>
      <c r="UL8" s="76">
        <v>43.782337565991376</v>
      </c>
      <c r="UM8" s="76">
        <v>47.661008240160172</v>
      </c>
      <c r="UN8" s="76">
        <v>42.587608246063084</v>
      </c>
      <c r="UO8" s="76">
        <v>28.691590318765531</v>
      </c>
      <c r="UP8" s="76">
        <v>41.985980433319014</v>
      </c>
      <c r="UQ8" s="76">
        <v>34.967052446382745</v>
      </c>
      <c r="UR8" s="721"/>
      <c r="US8" s="76">
        <v>32.669513235144045</v>
      </c>
      <c r="UT8" s="76">
        <v>28.704024850872067</v>
      </c>
      <c r="UU8" s="76">
        <v>46.245474773436463</v>
      </c>
      <c r="UV8" s="76">
        <v>35.59550571867117</v>
      </c>
      <c r="UW8" s="76">
        <v>36.501308167263474</v>
      </c>
      <c r="UX8" s="76">
        <v>46.607663123881842</v>
      </c>
      <c r="UY8" s="76">
        <v>32.098384712479344</v>
      </c>
      <c r="UZ8" s="76">
        <v>28.341553606089455</v>
      </c>
      <c r="VA8" s="76">
        <v>29.381834634114366</v>
      </c>
      <c r="VB8" s="76">
        <v>28.777548429269867</v>
      </c>
      <c r="VC8" s="76">
        <v>30.131839565858858</v>
      </c>
      <c r="VD8" s="76">
        <v>36.268631640764177</v>
      </c>
      <c r="VE8" s="76">
        <v>43.529903479066789</v>
      </c>
      <c r="VF8" s="76">
        <v>30.718052814556099</v>
      </c>
      <c r="VG8" s="76">
        <v>46.153917517578144</v>
      </c>
      <c r="VH8" s="718"/>
      <c r="VI8" s="76">
        <v>50.11983164417601</v>
      </c>
      <c r="VJ8" s="76">
        <v>43.725372362697001</v>
      </c>
      <c r="VK8" s="76">
        <v>71.973146080438497</v>
      </c>
      <c r="VL8" s="76">
        <v>54.829125852785126</v>
      </c>
      <c r="VM8" s="76">
        <v>56.279184279714968</v>
      </c>
      <c r="VN8" s="76">
        <v>72.55841416546518</v>
      </c>
      <c r="VO8" s="76">
        <v>49.194330395867041</v>
      </c>
      <c r="VP8" s="76">
        <v>43.141992994167168</v>
      </c>
      <c r="VQ8" s="76">
        <v>44.816564636520496</v>
      </c>
      <c r="VR8" s="76">
        <v>43.843813228747742</v>
      </c>
      <c r="VS8" s="76">
        <v>46.023935724049039</v>
      </c>
      <c r="VT8" s="76">
        <v>55.904523293673435</v>
      </c>
      <c r="VU8" s="76">
        <v>67.597601339088527</v>
      </c>
      <c r="VV8" s="76">
        <v>46.96758706371353</v>
      </c>
      <c r="VW8" s="76">
        <v>71.823449541562482</v>
      </c>
      <c r="VX8" s="718"/>
      <c r="VY8" s="76">
        <v>53.170279174386017</v>
      </c>
      <c r="VZ8" s="76">
        <v>46.342883421552806</v>
      </c>
      <c r="WA8" s="76">
        <v>76.475293065318738</v>
      </c>
      <c r="WB8" s="76">
        <v>58.191901428236903</v>
      </c>
      <c r="WC8" s="76">
        <v>59.732439617073815</v>
      </c>
      <c r="WD8" s="76">
        <v>77.101081596190156</v>
      </c>
      <c r="WE8" s="76">
        <v>52.178811573787257</v>
      </c>
      <c r="WF8" s="76">
        <v>45.720818391820018</v>
      </c>
      <c r="WG8" s="76">
        <v>47.506648407230244</v>
      </c>
      <c r="WH8" s="76">
        <v>46.469257474788051</v>
      </c>
      <c r="WI8" s="76">
        <v>48.794284946859342</v>
      </c>
      <c r="WJ8" s="76">
        <v>59.33280263660717</v>
      </c>
      <c r="WK8" s="76">
        <v>71.805969130509823</v>
      </c>
      <c r="WL8" s="76">
        <v>49.800636945880512</v>
      </c>
      <c r="WM8" s="76">
        <v>76.313963301103286</v>
      </c>
      <c r="WN8" s="718"/>
      <c r="WO8" s="76">
        <v>32.13900450267456</v>
      </c>
      <c r="WP8" s="76">
        <v>28.242401638315076</v>
      </c>
      <c r="WQ8" s="76">
        <v>45.466154562342716</v>
      </c>
      <c r="WR8" s="76">
        <v>35.011135692948073</v>
      </c>
      <c r="WS8" s="76">
        <v>35.897619783870084</v>
      </c>
      <c r="WT8" s="76">
        <v>45.822467914890076</v>
      </c>
      <c r="WU8" s="76">
        <v>31.576258227739846</v>
      </c>
      <c r="WV8" s="76">
        <v>27.886605044236109</v>
      </c>
      <c r="WW8" s="76">
        <v>28.907828755067808</v>
      </c>
      <c r="WX8" s="76">
        <v>28.314608050487468</v>
      </c>
      <c r="WY8" s="76">
        <v>29.644116286041072</v>
      </c>
      <c r="WZ8" s="76">
        <v>35.66916691395847</v>
      </c>
      <c r="XA8" s="76">
        <v>42.798904697650009</v>
      </c>
      <c r="XB8" s="76">
        <v>30.219592582438512</v>
      </c>
      <c r="XC8" s="76">
        <v>45.375490286750434</v>
      </c>
      <c r="XD8" s="718"/>
      <c r="XE8" s="76">
        <v>46.851556126949518</v>
      </c>
      <c r="XF8" s="76">
        <v>40.906929049065162</v>
      </c>
      <c r="XG8" s="76">
        <v>67.157507370956139</v>
      </c>
      <c r="XH8" s="76">
        <v>51.227217677634471</v>
      </c>
      <c r="XI8" s="76">
        <v>52.572495671965228</v>
      </c>
      <c r="XJ8" s="76">
        <v>67.701925918472355</v>
      </c>
      <c r="XK8" s="76">
        <v>45.989970407619403</v>
      </c>
      <c r="XL8" s="76">
        <v>40.36488133139229</v>
      </c>
      <c r="XM8" s="76">
        <v>41.920888340986451</v>
      </c>
      <c r="XN8" s="76">
        <v>41.01700700501474</v>
      </c>
      <c r="XO8" s="76">
        <v>43.042791214230107</v>
      </c>
      <c r="XP8" s="76">
        <v>52.224331689386233</v>
      </c>
      <c r="XQ8" s="76">
        <v>63.090658637137444</v>
      </c>
      <c r="XR8" s="76">
        <v>43.919630886056055</v>
      </c>
      <c r="XS8" s="76">
        <v>67.017801839375977</v>
      </c>
      <c r="XT8" s="718"/>
      <c r="XU8" s="76">
        <v>16.521814783339696</v>
      </c>
      <c r="XV8" s="76">
        <v>14.785018049434964</v>
      </c>
      <c r="XW8" s="76">
        <v>22.449126679263951</v>
      </c>
      <c r="XX8" s="76">
        <v>17.798974554781609</v>
      </c>
      <c r="XY8" s="76">
        <v>18.190544349147657</v>
      </c>
      <c r="XZ8" s="76">
        <v>22.608356244197719</v>
      </c>
      <c r="YA8" s="76">
        <v>16.269460521900687</v>
      </c>
      <c r="YB8" s="76">
        <v>14.626807149216642</v>
      </c>
      <c r="YC8" s="76">
        <v>15.081009363054246</v>
      </c>
      <c r="YD8" s="76">
        <v>14.817162298155459</v>
      </c>
      <c r="YE8" s="76">
        <v>15.408504669134192</v>
      </c>
      <c r="YF8" s="76">
        <v>18.088898473684658</v>
      </c>
      <c r="YG8" s="76">
        <v>21.261417367658577</v>
      </c>
      <c r="YH8" s="76">
        <v>15.664457163549599</v>
      </c>
      <c r="YI8" s="76">
        <v>22.408023866523678</v>
      </c>
      <c r="YJ8" s="718"/>
      <c r="YK8" s="76">
        <v>49.355663766483858</v>
      </c>
      <c r="YL8" s="76">
        <v>43.044642984581728</v>
      </c>
      <c r="YM8" s="76">
        <v>70.859587936421775</v>
      </c>
      <c r="YN8" s="76">
        <v>53.988497959531365</v>
      </c>
      <c r="YO8" s="76">
        <v>55.401901327442296</v>
      </c>
      <c r="YP8" s="76">
        <v>71.439281150593132</v>
      </c>
      <c r="YQ8" s="76">
        <v>48.434622822552384</v>
      </c>
      <c r="YR8" s="76">
        <v>42.470746889091401</v>
      </c>
      <c r="YS8" s="76">
        <v>44.118586585595807</v>
      </c>
      <c r="YT8" s="76">
        <v>43.161340565732466</v>
      </c>
      <c r="YU8" s="76">
        <v>45.306794087877151</v>
      </c>
      <c r="YV8" s="76">
        <v>55.033028695730692</v>
      </c>
      <c r="YW8" s="76">
        <v>66.546821729430249</v>
      </c>
      <c r="YX8" s="76">
        <v>46.235391997034384</v>
      </c>
      <c r="YY8" s="76">
        <v>70.708392971871646</v>
      </c>
      <c r="YZ8" s="718"/>
      <c r="ZA8" s="76">
        <v>48.078229350784497</v>
      </c>
      <c r="ZB8" s="76">
        <v>41.9712148640861</v>
      </c>
      <c r="ZC8" s="76">
        <v>68.961269541332925</v>
      </c>
      <c r="ZD8" s="76">
        <v>52.578653309560764</v>
      </c>
      <c r="ZE8" s="76">
        <v>53.966863326959796</v>
      </c>
      <c r="ZF8" s="76">
        <v>69.519840792250491</v>
      </c>
      <c r="ZG8" s="76">
        <v>47.195763606826674</v>
      </c>
      <c r="ZH8" s="76">
        <v>41.413707817993611</v>
      </c>
      <c r="ZI8" s="76">
        <v>43.013921746752928</v>
      </c>
      <c r="ZJ8" s="76">
        <v>42.084368753329358</v>
      </c>
      <c r="ZK8" s="76">
        <v>44.167659975624318</v>
      </c>
      <c r="ZL8" s="76">
        <v>53.6088750000782</v>
      </c>
      <c r="ZM8" s="76">
        <v>64.781346143024109</v>
      </c>
      <c r="ZN8" s="76">
        <v>45.069407426663126</v>
      </c>
      <c r="ZO8" s="76">
        <v>68.818951287967963</v>
      </c>
      <c r="ZP8" s="718"/>
      <c r="ZQ8" s="76">
        <v>56.930662377666216</v>
      </c>
      <c r="ZR8" s="76">
        <v>49.578866174311393</v>
      </c>
      <c r="ZS8" s="76">
        <v>82.019928686847393</v>
      </c>
      <c r="ZT8" s="76">
        <v>62.336639509536283</v>
      </c>
      <c r="ZU8" s="76">
        <v>63.993912103002053</v>
      </c>
      <c r="ZV8" s="76">
        <v>82.693968025338066</v>
      </c>
      <c r="ZW8" s="76">
        <v>55.8623582946855</v>
      </c>
      <c r="ZX8" s="76">
        <v>48.909189335011604</v>
      </c>
      <c r="ZY8" s="76">
        <v>50.831747761626431</v>
      </c>
      <c r="ZZ8" s="76">
        <v>49.714929046547461</v>
      </c>
      <c r="AAA8" s="76">
        <v>52.217979455992833</v>
      </c>
      <c r="AAB8" s="76">
        <v>63.563660436537219</v>
      </c>
      <c r="AAC8" s="76">
        <v>76.992472215010778</v>
      </c>
      <c r="AAD8" s="76">
        <v>53.301381674948821</v>
      </c>
      <c r="AAE8" s="76">
        <v>81.845897658101663</v>
      </c>
      <c r="AAF8" s="718"/>
      <c r="AAG8" s="76">
        <v>29.707129084827464</v>
      </c>
      <c r="AAH8" s="76">
        <v>27.375433823750097</v>
      </c>
      <c r="AAI8" s="76">
        <v>34.188306181424807</v>
      </c>
      <c r="AAJ8" s="76">
        <v>31.796858699641376</v>
      </c>
      <c r="AAK8" s="76">
        <v>33.509931673042757</v>
      </c>
      <c r="AAL8" s="76">
        <v>31.202490593225718</v>
      </c>
      <c r="AAM8" s="76">
        <v>29.311056983788529</v>
      </c>
      <c r="AAN8" s="76">
        <v>26.992094259301279</v>
      </c>
      <c r="AAO8" s="76">
        <v>27.446925703084499</v>
      </c>
      <c r="AAP8" s="76">
        <v>27.43819401494445</v>
      </c>
      <c r="AAQ8" s="76">
        <v>18.466299674932838</v>
      </c>
      <c r="AAR8" s="76">
        <v>32.852669253196574</v>
      </c>
      <c r="AAS8" s="76">
        <v>31.705204694105095</v>
      </c>
      <c r="AAT8" s="76">
        <v>20.415688124547192</v>
      </c>
      <c r="AAU8" s="76">
        <v>38.801169663146474</v>
      </c>
      <c r="AAV8" s="718"/>
    </row>
    <row r="9" spans="1:727" ht="14.5" customHeight="1" x14ac:dyDescent="0.2">
      <c r="A9" s="23">
        <v>2026</v>
      </c>
      <c r="B9" s="263"/>
      <c r="C9" s="264"/>
      <c r="D9" s="65">
        <v>16.0726693623565</v>
      </c>
      <c r="E9" s="65">
        <v>25.415675626055112</v>
      </c>
      <c r="F9" s="65">
        <v>18.2214070824153</v>
      </c>
      <c r="G9" s="65">
        <v>17.610731717414581</v>
      </c>
      <c r="H9" s="65">
        <v>34.84943130638149</v>
      </c>
      <c r="I9" s="65">
        <v>11.078311759510266</v>
      </c>
      <c r="J9" s="65">
        <v>51.788551873784641</v>
      </c>
      <c r="K9" s="65">
        <v>13.995868099572897</v>
      </c>
      <c r="L9" s="65">
        <v>11.528661555936022</v>
      </c>
      <c r="M9" s="65">
        <v>24.672390156794222</v>
      </c>
      <c r="N9" s="65">
        <v>22.185318973065961</v>
      </c>
      <c r="O9" s="65">
        <v>13.85047750407546</v>
      </c>
      <c r="P9" s="65">
        <v>25.003798759789191</v>
      </c>
      <c r="Q9" s="65">
        <v>16.014645270298466</v>
      </c>
      <c r="R9" s="65">
        <v>16.870378465350889</v>
      </c>
      <c r="S9" s="65">
        <v>18.351006449029583</v>
      </c>
      <c r="T9" s="65">
        <v>18.47130310981926</v>
      </c>
      <c r="U9" s="65">
        <v>12.100252768075377</v>
      </c>
      <c r="V9" s="65">
        <v>17.590684345814523</v>
      </c>
      <c r="W9" s="65">
        <v>49.121906029749759</v>
      </c>
      <c r="X9" s="65">
        <v>8.3194233280273409</v>
      </c>
      <c r="Y9" s="65">
        <v>16.809277367498911</v>
      </c>
      <c r="Z9" s="65">
        <v>15.322812788165212</v>
      </c>
      <c r="AA9" s="65">
        <v>15.999686766300723</v>
      </c>
      <c r="AB9" s="65">
        <v>9.8864257640309692</v>
      </c>
      <c r="AC9" s="65">
        <v>2.6138901888240382</v>
      </c>
      <c r="AD9" s="65">
        <v>19.127151112167741</v>
      </c>
      <c r="AE9" s="65">
        <v>14.689857501424104</v>
      </c>
      <c r="AF9" s="65">
        <v>15.660016626195787</v>
      </c>
      <c r="AG9" s="65">
        <v>3.2423449483232245</v>
      </c>
      <c r="AH9" s="769"/>
      <c r="AI9" s="65">
        <v>12.535349682635632</v>
      </c>
      <c r="AJ9" s="65">
        <v>24.95608171877879</v>
      </c>
      <c r="AK9" s="65">
        <v>18.688649249899036</v>
      </c>
      <c r="AL9" s="65">
        <v>17.327743322179153</v>
      </c>
      <c r="AM9" s="65">
        <v>32.756361932501008</v>
      </c>
      <c r="AN9" s="65">
        <v>10.725687424756172</v>
      </c>
      <c r="AO9" s="65">
        <v>50.844398027835744</v>
      </c>
      <c r="AP9" s="65">
        <v>13.742274492601137</v>
      </c>
      <c r="AQ9" s="65">
        <v>11.142024978690552</v>
      </c>
      <c r="AR9" s="65">
        <v>19.815255327445964</v>
      </c>
      <c r="AS9" s="65">
        <v>18.807723799249953</v>
      </c>
      <c r="AT9" s="65">
        <v>14.867850638268457</v>
      </c>
      <c r="AU9" s="65">
        <v>24.54526474416344</v>
      </c>
      <c r="AV9" s="65">
        <v>15.7245373662633</v>
      </c>
      <c r="AW9" s="65">
        <v>16.570369796827425</v>
      </c>
      <c r="AX9" s="65">
        <v>18.016011797302813</v>
      </c>
      <c r="AY9" s="65">
        <v>18.133238271795999</v>
      </c>
      <c r="AZ9" s="65">
        <v>11.901477878173161</v>
      </c>
      <c r="BA9" s="65">
        <v>17.269327656795358</v>
      </c>
      <c r="BB9" s="65">
        <v>40.707488521560386</v>
      </c>
      <c r="BC9" s="65">
        <v>8.1902965355298338</v>
      </c>
      <c r="BD9" s="65">
        <v>16.508693059449005</v>
      </c>
      <c r="BE9" s="65">
        <v>12.399856163152245</v>
      </c>
      <c r="BF9" s="65">
        <v>15.710193275723174</v>
      </c>
      <c r="BG9" s="65">
        <v>9.7077011293511077</v>
      </c>
      <c r="BH9" s="65">
        <v>2.516905038465354</v>
      </c>
      <c r="BI9" s="65">
        <v>16.465041180783732</v>
      </c>
      <c r="BJ9" s="65">
        <v>14.994355755243303</v>
      </c>
      <c r="BK9" s="65">
        <v>13.860985482887225</v>
      </c>
      <c r="BL9" s="65">
        <v>2.8584378963599857</v>
      </c>
      <c r="BM9" s="770"/>
      <c r="BN9" s="65">
        <v>26.363758824051502</v>
      </c>
      <c r="BO9" s="65">
        <v>36.612121889691252</v>
      </c>
      <c r="BP9" s="65">
        <v>35.678351443412588</v>
      </c>
      <c r="BQ9" s="65">
        <v>79.749744915301534</v>
      </c>
      <c r="BR9" s="65">
        <v>71.594575743528708</v>
      </c>
      <c r="BS9" s="65">
        <v>19.609959135207159</v>
      </c>
      <c r="BT9" s="65">
        <v>114.15073640395251</v>
      </c>
      <c r="BU9" s="65">
        <v>32.030756340630127</v>
      </c>
      <c r="BV9" s="65">
        <v>16.197280168676951</v>
      </c>
      <c r="BW9" s="65">
        <v>33.550858461298169</v>
      </c>
      <c r="BX9" s="65">
        <v>45.906226045987296</v>
      </c>
      <c r="BY9" s="65">
        <v>36.675732457335556</v>
      </c>
      <c r="BZ9" s="65">
        <v>60.397137342895711</v>
      </c>
      <c r="CA9" s="65">
        <v>28.721349670933272</v>
      </c>
      <c r="CB9" s="65">
        <v>28.35253875991744</v>
      </c>
      <c r="CC9" s="65">
        <v>35.450316764440196</v>
      </c>
      <c r="CD9" s="65">
        <v>25.345348717008896</v>
      </c>
      <c r="CE9" s="65">
        <v>52.553400105320584</v>
      </c>
      <c r="CF9" s="65">
        <v>33.69827335910842</v>
      </c>
      <c r="CG9" s="65">
        <v>91.408060336319053</v>
      </c>
      <c r="CH9" s="65">
        <v>23.99337116181395</v>
      </c>
      <c r="CI9" s="65">
        <v>40.297216574508241</v>
      </c>
      <c r="CJ9" s="65">
        <v>28.108897224167862</v>
      </c>
      <c r="CK9" s="65">
        <v>28.261066133958657</v>
      </c>
      <c r="CL9" s="65">
        <v>15.554698993961416</v>
      </c>
      <c r="CM9" s="65">
        <v>9.3714535288046275</v>
      </c>
      <c r="CN9" s="65">
        <v>31.78786421477821</v>
      </c>
      <c r="CO9" s="65">
        <v>38.336700867482932</v>
      </c>
      <c r="CP9" s="65">
        <v>15.281788093158909</v>
      </c>
      <c r="CQ9" s="65">
        <v>5.0633927083498733</v>
      </c>
      <c r="CR9" s="772"/>
      <c r="CS9" s="65">
        <v>31.990903510764131</v>
      </c>
      <c r="CT9" s="65">
        <v>44.257188874943168</v>
      </c>
      <c r="CU9" s="65">
        <v>43.953447651545595</v>
      </c>
      <c r="CV9" s="65">
        <v>110.9728850708313</v>
      </c>
      <c r="CW9" s="65">
        <v>76.834968634740918</v>
      </c>
      <c r="CX9" s="65">
        <v>27.807987904384444</v>
      </c>
      <c r="CY9" s="65">
        <v>140.65375777317843</v>
      </c>
      <c r="CZ9" s="65">
        <v>39.457903226787778</v>
      </c>
      <c r="DA9" s="65">
        <v>26.644107129944757</v>
      </c>
      <c r="DB9" s="65">
        <v>44.173281018117422</v>
      </c>
      <c r="DC9" s="65">
        <v>47.659217614692793</v>
      </c>
      <c r="DD9" s="65">
        <v>44.182842209308411</v>
      </c>
      <c r="DE9" s="65">
        <v>64.405760883167446</v>
      </c>
      <c r="DF9" s="65">
        <v>35.671259271258286</v>
      </c>
      <c r="DG9" s="65">
        <v>34.517140600365821</v>
      </c>
      <c r="DH9" s="65">
        <v>42.968726898336698</v>
      </c>
      <c r="DI9" s="65">
        <v>32.610970676830838</v>
      </c>
      <c r="DJ9" s="65">
        <v>63.817902270855001</v>
      </c>
      <c r="DK9" s="65">
        <v>48.790084512220616</v>
      </c>
      <c r="DL9" s="65">
        <v>112.62569299915896</v>
      </c>
      <c r="DM9" s="65">
        <v>28.1622028132278</v>
      </c>
      <c r="DN9" s="65">
        <v>49.000780579897253</v>
      </c>
      <c r="DO9" s="65">
        <v>33.637330824323818</v>
      </c>
      <c r="DP9" s="65">
        <v>34.093608822002508</v>
      </c>
      <c r="DQ9" s="65">
        <v>17.79335330980842</v>
      </c>
      <c r="DR9" s="65">
        <v>10.573493381314504</v>
      </c>
      <c r="DS9" s="65">
        <v>37.364644129585194</v>
      </c>
      <c r="DT9" s="65">
        <v>45.914123689935103</v>
      </c>
      <c r="DU9" s="65">
        <v>16.497486497434149</v>
      </c>
      <c r="DV9" s="65">
        <v>7.8442830726747337</v>
      </c>
      <c r="DW9" s="773"/>
      <c r="DX9" s="65">
        <v>27.353935853877815</v>
      </c>
      <c r="DY9" s="65">
        <v>37.796086456941353</v>
      </c>
      <c r="DZ9" s="65">
        <v>43.834600792109377</v>
      </c>
      <c r="EA9" s="65">
        <v>97.884100398731334</v>
      </c>
      <c r="EB9" s="65">
        <v>58.629954695577297</v>
      </c>
      <c r="EC9" s="65">
        <v>25.398853376353362</v>
      </c>
      <c r="ED9" s="65">
        <v>130.0350714438172</v>
      </c>
      <c r="EE9" s="65">
        <v>37.998252770558494</v>
      </c>
      <c r="EF9" s="65">
        <v>14.42080428595583</v>
      </c>
      <c r="EG9" s="65">
        <v>45.393916887370374</v>
      </c>
      <c r="EH9" s="65">
        <v>51.402403250895233</v>
      </c>
      <c r="EI9" s="65">
        <v>40.676334899215377</v>
      </c>
      <c r="EJ9" s="65">
        <v>66.957059340063083</v>
      </c>
      <c r="EK9" s="65">
        <v>32.76621887449874</v>
      </c>
      <c r="EL9" s="65">
        <v>31.088823517817563</v>
      </c>
      <c r="EM9" s="65">
        <v>39.051090274542439</v>
      </c>
      <c r="EN9" s="65">
        <v>26.31723438220483</v>
      </c>
      <c r="EO9" s="65">
        <v>68.482824395537477</v>
      </c>
      <c r="EP9" s="65">
        <v>46.033949797733705</v>
      </c>
      <c r="EQ9" s="65">
        <v>108.08252086367136</v>
      </c>
      <c r="ER9" s="65">
        <v>26.081331401539536</v>
      </c>
      <c r="ES9" s="65">
        <v>44.616820479259886</v>
      </c>
      <c r="ET9" s="65">
        <v>28.484774615758869</v>
      </c>
      <c r="EU9" s="65">
        <v>29.424168032380212</v>
      </c>
      <c r="EV9" s="65">
        <v>16.351827150280098</v>
      </c>
      <c r="EW9" s="65">
        <v>6.7938513996139189</v>
      </c>
      <c r="EX9" s="65">
        <v>31.958259013227153</v>
      </c>
      <c r="EY9" s="65">
        <v>39.65117686233517</v>
      </c>
      <c r="EZ9" s="65">
        <v>13.427667777130857</v>
      </c>
      <c r="FA9" s="65">
        <v>3.4974470615698721</v>
      </c>
      <c r="FB9" s="774"/>
      <c r="FC9" s="65">
        <v>23.3035422572611</v>
      </c>
      <c r="FD9" s="65">
        <v>31.643375189048346</v>
      </c>
      <c r="FE9" s="65">
        <v>34.800469812922998</v>
      </c>
      <c r="FF9" s="65">
        <v>68.423977978864343</v>
      </c>
      <c r="FG9" s="65">
        <v>50.262629004363397</v>
      </c>
      <c r="FH9" s="65">
        <v>18.076659978424832</v>
      </c>
      <c r="FI9" s="65">
        <v>107.15333935807458</v>
      </c>
      <c r="FJ9" s="65">
        <v>27.113029314112623</v>
      </c>
      <c r="FK9" s="65">
        <v>12.55869810638578</v>
      </c>
      <c r="FL9" s="65">
        <v>29.415715095484416</v>
      </c>
      <c r="FM9" s="65">
        <v>30.630157779796029</v>
      </c>
      <c r="FN9" s="65">
        <v>34.482281384915574</v>
      </c>
      <c r="FO9" s="65">
        <v>53.065059545119034</v>
      </c>
      <c r="FP9" s="65">
        <v>26.310326423734221</v>
      </c>
      <c r="FQ9" s="65">
        <v>26.324889072544824</v>
      </c>
      <c r="FR9" s="65">
        <v>33.087314768591895</v>
      </c>
      <c r="FS9" s="65">
        <v>23.135431983491408</v>
      </c>
      <c r="FT9" s="65">
        <v>47.669945885362026</v>
      </c>
      <c r="FU9" s="65">
        <v>33.158795080792331</v>
      </c>
      <c r="FV9" s="65">
        <v>87.430106037766024</v>
      </c>
      <c r="FW9" s="65">
        <v>22.180402975755783</v>
      </c>
      <c r="FX9" s="65">
        <v>37.624156495271563</v>
      </c>
      <c r="FY9" s="65">
        <v>25.435613401622572</v>
      </c>
      <c r="FZ9" s="65">
        <v>25.75662523715474</v>
      </c>
      <c r="GA9" s="65">
        <v>15.217853372045845</v>
      </c>
      <c r="GB9" s="65">
        <v>3.2408801483774843</v>
      </c>
      <c r="GC9" s="65">
        <v>24.628030327603057</v>
      </c>
      <c r="GD9" s="65">
        <v>35.004264034670392</v>
      </c>
      <c r="GE9" s="65">
        <v>11.983139232806794</v>
      </c>
      <c r="GF9" s="65">
        <v>4.4035341997761099</v>
      </c>
      <c r="GG9" s="775"/>
      <c r="GH9" s="65">
        <v>27.707358339720646</v>
      </c>
      <c r="GI9" s="65">
        <v>38.148300641823397</v>
      </c>
      <c r="GJ9" s="65">
        <v>41.698548959345153</v>
      </c>
      <c r="GK9" s="65">
        <v>87.229699739930183</v>
      </c>
      <c r="GL9" s="65">
        <v>69.698791954301839</v>
      </c>
      <c r="GM9" s="65">
        <v>21.775510768227264</v>
      </c>
      <c r="GN9" s="65">
        <v>108.74921990750208</v>
      </c>
      <c r="GO9" s="65">
        <v>20.324170011204998</v>
      </c>
      <c r="GP9" s="65">
        <v>15.552041594112138</v>
      </c>
      <c r="GQ9" s="65">
        <v>37.427646331428534</v>
      </c>
      <c r="GR9" s="65">
        <v>54.155312634459094</v>
      </c>
      <c r="GS9" s="65">
        <v>40.406764438423345</v>
      </c>
      <c r="GT9" s="65">
        <v>66.145834395986057</v>
      </c>
      <c r="GU9" s="65">
        <v>42.36090405300186</v>
      </c>
      <c r="GV9" s="65">
        <v>31.136350864057249</v>
      </c>
      <c r="GW9" s="65">
        <v>38.980690072923018</v>
      </c>
      <c r="GX9" s="65">
        <v>26.962455233884405</v>
      </c>
      <c r="GY9" s="65">
        <v>75.526315118174693</v>
      </c>
      <c r="GZ9" s="65">
        <v>58.6874099045788</v>
      </c>
      <c r="HA9" s="65">
        <v>104.69564356768066</v>
      </c>
      <c r="HB9" s="65">
        <v>27.181781645250386</v>
      </c>
      <c r="HC9" s="65">
        <v>44.461262276001264</v>
      </c>
      <c r="HD9" s="65">
        <v>29.546952751538598</v>
      </c>
      <c r="HE9" s="65">
        <v>30.169023508761903</v>
      </c>
      <c r="HF9" s="65">
        <v>19.699686138221626</v>
      </c>
      <c r="HG9" s="65">
        <v>6.3942783004041246</v>
      </c>
      <c r="HH9" s="65">
        <v>36.765415444814415</v>
      </c>
      <c r="HI9" s="65">
        <v>40.716650614770458</v>
      </c>
      <c r="HJ9" s="65">
        <v>16.929783985682107</v>
      </c>
      <c r="HK9" s="65">
        <v>5.0324893915123603</v>
      </c>
      <c r="HL9" s="776"/>
      <c r="HM9" s="65">
        <v>20.955597047893619</v>
      </c>
      <c r="HN9" s="65">
        <v>26.606471917570879</v>
      </c>
      <c r="HO9" s="65">
        <v>27.107865629283427</v>
      </c>
      <c r="HP9" s="65">
        <v>69.515934197032109</v>
      </c>
      <c r="HQ9" s="65">
        <v>36.770799870846353</v>
      </c>
      <c r="HR9" s="65">
        <v>22.758468163609848</v>
      </c>
      <c r="HS9" s="65">
        <v>93.521571953134497</v>
      </c>
      <c r="HT9" s="65">
        <v>27.49056983096721</v>
      </c>
      <c r="HU9" s="65">
        <v>14.878312443205028</v>
      </c>
      <c r="HV9" s="65">
        <v>24.088217415229494</v>
      </c>
      <c r="HW9" s="65">
        <v>26.29133057082592</v>
      </c>
      <c r="HX9" s="65">
        <v>31.118480945886862</v>
      </c>
      <c r="HY9" s="65">
        <v>48.613490694748201</v>
      </c>
      <c r="HZ9" s="65">
        <v>20.59997297416248</v>
      </c>
      <c r="IA9" s="65">
        <v>22.556043817390552</v>
      </c>
      <c r="IB9" s="65">
        <v>28.797390209679193</v>
      </c>
      <c r="IC9" s="65">
        <v>18.63122766602185</v>
      </c>
      <c r="ID9" s="65">
        <v>44.351469168360623</v>
      </c>
      <c r="IE9" s="65">
        <v>25.937215580877155</v>
      </c>
      <c r="IF9" s="65">
        <v>71.316670343174764</v>
      </c>
      <c r="IG9" s="65">
        <v>18.948476055032899</v>
      </c>
      <c r="IH9" s="65">
        <v>34.010638643022567</v>
      </c>
      <c r="II9" s="65">
        <v>24.200986772633645</v>
      </c>
      <c r="IJ9" s="65">
        <v>23.294809445490444</v>
      </c>
      <c r="IK9" s="65">
        <v>10.139001849145702</v>
      </c>
      <c r="IL9" s="65">
        <v>9.3757616633449974</v>
      </c>
      <c r="IM9" s="65">
        <v>19.199689400695934</v>
      </c>
      <c r="IN9" s="65">
        <v>34.473293767173217</v>
      </c>
      <c r="IO9" s="65">
        <v>11.514276168794273</v>
      </c>
      <c r="IP9" s="65">
        <v>5.5651779798718506</v>
      </c>
      <c r="IQ9" s="777"/>
      <c r="IR9" s="65">
        <v>10.918171135362007</v>
      </c>
      <c r="IS9" s="65">
        <v>13.67008866485706</v>
      </c>
      <c r="IT9" s="65">
        <v>11.832442588843282</v>
      </c>
      <c r="IU9" s="65">
        <v>25.781682986075896</v>
      </c>
      <c r="IV9" s="65">
        <v>17.482394541139662</v>
      </c>
      <c r="IW9" s="65">
        <v>9.3003706892986422</v>
      </c>
      <c r="IX9" s="65">
        <v>34.963089951302408</v>
      </c>
      <c r="IY9" s="65">
        <v>12.283533766185295</v>
      </c>
      <c r="IZ9" s="65">
        <v>6.9713917921419117</v>
      </c>
      <c r="JA9" s="65">
        <v>10.045325126416483</v>
      </c>
      <c r="JB9" s="65">
        <v>12.140275455285742</v>
      </c>
      <c r="JC9" s="65">
        <v>14.141351566036899</v>
      </c>
      <c r="JD9" s="65">
        <v>19.567060874569766</v>
      </c>
      <c r="JE9" s="65">
        <v>9.1321485515691396</v>
      </c>
      <c r="JF9" s="65">
        <v>9.7057035335095634</v>
      </c>
      <c r="JG9" s="65">
        <v>12.771441404551609</v>
      </c>
      <c r="JH9" s="65">
        <v>7.5592406288276059</v>
      </c>
      <c r="JI9" s="65">
        <v>25.462036903202765</v>
      </c>
      <c r="JJ9" s="65">
        <v>10.668431537542986</v>
      </c>
      <c r="JK9" s="65">
        <v>29.005969421012729</v>
      </c>
      <c r="JL9" s="65">
        <v>10.872551470631917</v>
      </c>
      <c r="JM9" s="65">
        <v>14.082354317735676</v>
      </c>
      <c r="JN9" s="65">
        <v>10.837964709194162</v>
      </c>
      <c r="JO9" s="65">
        <v>10.240011292164787</v>
      </c>
      <c r="JP9" s="65">
        <v>5.0704798603304617</v>
      </c>
      <c r="JQ9" s="65">
        <v>4.0313868764229994</v>
      </c>
      <c r="JR9" s="65">
        <v>10.450580598628843</v>
      </c>
      <c r="JS9" s="65">
        <v>14.863344926325682</v>
      </c>
      <c r="JT9" s="65">
        <v>5.5611482991489343</v>
      </c>
      <c r="JU9" s="65">
        <v>3.3618109142531152</v>
      </c>
      <c r="JV9" s="778"/>
      <c r="JW9" s="65">
        <v>33.758325938282034</v>
      </c>
      <c r="JX9" s="65">
        <v>46.990158772691601</v>
      </c>
      <c r="JY9" s="65">
        <v>40.673728493677736</v>
      </c>
      <c r="JZ9" s="65">
        <v>70.399559530798157</v>
      </c>
      <c r="KA9" s="65">
        <v>59.913507650303757</v>
      </c>
      <c r="KB9" s="65">
        <v>24.934360760892094</v>
      </c>
      <c r="KC9" s="65">
        <v>145.02408502942859</v>
      </c>
      <c r="KD9" s="65">
        <v>40.898231298630193</v>
      </c>
      <c r="KE9" s="65">
        <v>26.552194504084977</v>
      </c>
      <c r="KF9" s="65">
        <v>37.99714990076717</v>
      </c>
      <c r="KG9" s="65">
        <v>32.837263511241446</v>
      </c>
      <c r="KH9" s="65">
        <v>46.13576030141968</v>
      </c>
      <c r="KI9" s="65">
        <v>72.577436792871097</v>
      </c>
      <c r="KJ9" s="65">
        <v>49.796546286678115</v>
      </c>
      <c r="KK9" s="65">
        <v>36.915657606811095</v>
      </c>
      <c r="KL9" s="65">
        <v>45.513821989474458</v>
      </c>
      <c r="KM9" s="65">
        <v>35.292759845632737</v>
      </c>
      <c r="KN9" s="65">
        <v>54.317777078727495</v>
      </c>
      <c r="KO9" s="65">
        <v>40.15547474522468</v>
      </c>
      <c r="KP9" s="65">
        <v>110.38165446421597</v>
      </c>
      <c r="KQ9" s="65">
        <v>27.677400796357219</v>
      </c>
      <c r="KR9" s="65">
        <v>51.728121993828779</v>
      </c>
      <c r="KS9" s="65">
        <v>38.800677559493188</v>
      </c>
      <c r="KT9" s="65">
        <v>38.430474294322593</v>
      </c>
      <c r="KU9" s="65">
        <v>22.696747603757753</v>
      </c>
      <c r="KV9" s="65">
        <v>11.404269428959584</v>
      </c>
      <c r="KW9" s="65">
        <v>47.880153704215942</v>
      </c>
      <c r="KX9" s="65">
        <v>51.836076172509983</v>
      </c>
      <c r="KY9" s="65">
        <v>25.613615126863476</v>
      </c>
      <c r="KZ9" s="65">
        <v>7.7505745490703042</v>
      </c>
      <c r="LA9" s="774"/>
      <c r="LB9" s="65">
        <v>34.542061423178261</v>
      </c>
      <c r="LC9" s="65">
        <v>46.905548261948795</v>
      </c>
      <c r="LD9" s="65">
        <v>35.225247544771733</v>
      </c>
      <c r="LE9" s="65">
        <v>56.124377482554472</v>
      </c>
      <c r="LF9" s="65">
        <v>53.940203449557771</v>
      </c>
      <c r="LG9" s="65">
        <v>26.884610386392659</v>
      </c>
      <c r="LH9" s="65">
        <v>133.5770803161609</v>
      </c>
      <c r="LI9" s="65">
        <v>49.343916185110174</v>
      </c>
      <c r="LJ9" s="65">
        <v>35.12742604069814</v>
      </c>
      <c r="LK9" s="65">
        <v>37.616479760594835</v>
      </c>
      <c r="LL9" s="65">
        <v>27.174401752143602</v>
      </c>
      <c r="LM9" s="65">
        <v>43.17760380940517</v>
      </c>
      <c r="LN9" s="65">
        <v>71.856969254760642</v>
      </c>
      <c r="LO9" s="65">
        <v>29.659270140701761</v>
      </c>
      <c r="LP9" s="65">
        <v>34.806125304455833</v>
      </c>
      <c r="LQ9" s="65">
        <v>42.788836730778293</v>
      </c>
      <c r="LR9" s="65">
        <v>36.600034106315057</v>
      </c>
      <c r="LS9" s="65">
        <v>49.118923263963616</v>
      </c>
      <c r="LT9" s="65">
        <v>37.212889383919737</v>
      </c>
      <c r="LU9" s="65">
        <v>98.903107718529753</v>
      </c>
      <c r="LV9" s="65">
        <v>25.862441623993135</v>
      </c>
      <c r="LW9" s="65">
        <v>48.485569009301457</v>
      </c>
      <c r="LX9" s="65">
        <v>38.121549971885479</v>
      </c>
      <c r="LY9" s="65">
        <v>37.267235426023063</v>
      </c>
      <c r="LZ9" s="65">
        <v>22.10048175819626</v>
      </c>
      <c r="MA9" s="65">
        <v>14.317871456110829</v>
      </c>
      <c r="MB9" s="65">
        <v>31.261439201777005</v>
      </c>
      <c r="MC9" s="65">
        <v>50.441856635096073</v>
      </c>
      <c r="MD9" s="65">
        <v>19.446115239215526</v>
      </c>
      <c r="ME9" s="65">
        <v>9.1859424903944795</v>
      </c>
      <c r="MF9" s="780"/>
      <c r="MG9" s="68">
        <v>36.618115824526704</v>
      </c>
      <c r="MH9" s="68">
        <v>4.0499130670384353</v>
      </c>
      <c r="MI9" s="68">
        <v>11.355604607845851</v>
      </c>
      <c r="MJ9" s="68">
        <v>14.221107286404688</v>
      </c>
      <c r="MK9" s="68">
        <v>55.922366441383325</v>
      </c>
      <c r="ML9" s="68">
        <v>11.75850662493073</v>
      </c>
      <c r="MM9" s="68">
        <v>35.672314518531074</v>
      </c>
      <c r="MN9" s="68">
        <v>18.7159723799444</v>
      </c>
      <c r="MO9" s="68">
        <v>5.6967165915887632</v>
      </c>
      <c r="MP9" s="68">
        <v>10.729343552277621</v>
      </c>
      <c r="MQ9" s="68">
        <v>15.390300738327188</v>
      </c>
      <c r="MR9" s="68">
        <v>17.155739871420142</v>
      </c>
      <c r="MS9" s="68">
        <v>22.589056590884375</v>
      </c>
      <c r="MT9" s="68">
        <v>34.757122815136569</v>
      </c>
      <c r="MU9" s="768"/>
      <c r="MV9" s="69">
        <v>94.194304985923907</v>
      </c>
      <c r="MW9" s="69">
        <v>19.221600681533328</v>
      </c>
      <c r="MX9" s="69">
        <v>24.414946668552655</v>
      </c>
      <c r="MY9" s="69">
        <v>38.497437722028863</v>
      </c>
      <c r="MZ9" s="69">
        <v>83.014494155280886</v>
      </c>
      <c r="NA9" s="69">
        <v>37.687453796333017</v>
      </c>
      <c r="NB9" s="69">
        <v>54.266951039302512</v>
      </c>
      <c r="NC9" s="69">
        <v>63.383493719863182</v>
      </c>
      <c r="ND9" s="69">
        <v>40.169769005742346</v>
      </c>
      <c r="NE9" s="69">
        <v>26.033403588630623</v>
      </c>
      <c r="NF9" s="69">
        <v>43.58402558314075</v>
      </c>
      <c r="NG9" s="69">
        <v>63.621363988804298</v>
      </c>
      <c r="NH9" s="69">
        <v>40.173236462093726</v>
      </c>
      <c r="NI9" s="69">
        <v>33.850388936124297</v>
      </c>
      <c r="NJ9" s="752"/>
      <c r="NK9" s="70">
        <v>139.84078085452276</v>
      </c>
      <c r="NL9" s="70">
        <v>28.112735862006399</v>
      </c>
      <c r="NM9" s="70">
        <v>35.816432893386065</v>
      </c>
      <c r="NN9" s="70">
        <v>58.398947215140339</v>
      </c>
      <c r="NO9" s="70">
        <v>125.34063296410133</v>
      </c>
      <c r="NP9" s="70">
        <v>56.960141505145849</v>
      </c>
      <c r="NQ9" s="70">
        <v>62.298041099280589</v>
      </c>
      <c r="NR9" s="70">
        <v>94.703691095071136</v>
      </c>
      <c r="NS9" s="70">
        <v>60.697553852082805</v>
      </c>
      <c r="NT9" s="70">
        <v>44.550435172762455</v>
      </c>
      <c r="NU9" s="70">
        <v>65.241731427821819</v>
      </c>
      <c r="NV9" s="70">
        <v>94.221547671088146</v>
      </c>
      <c r="NW9" s="70">
        <v>58.586463319747722</v>
      </c>
      <c r="NX9" s="70">
        <v>52.496618719655835</v>
      </c>
      <c r="NY9" s="754"/>
      <c r="NZ9" s="71">
        <v>141.45930699798529</v>
      </c>
      <c r="OA9" s="71">
        <v>23.750250435906718</v>
      </c>
      <c r="OB9" s="71">
        <v>31.327199462644881</v>
      </c>
      <c r="OC9" s="71">
        <v>57.345668120353714</v>
      </c>
      <c r="OD9" s="71">
        <v>151.29882549017316</v>
      </c>
      <c r="OE9" s="71">
        <v>47.50475830883147</v>
      </c>
      <c r="OF9" s="71">
        <v>74.620241556335856</v>
      </c>
      <c r="OG9" s="71">
        <v>79.338347852453609</v>
      </c>
      <c r="OH9" s="71">
        <v>50.626515409833154</v>
      </c>
      <c r="OI9" s="71">
        <v>40.530848150044974</v>
      </c>
      <c r="OJ9" s="71">
        <v>54.71578067432133</v>
      </c>
      <c r="OK9" s="71">
        <v>93.927389450230635</v>
      </c>
      <c r="OL9" s="71">
        <v>49.552929776775287</v>
      </c>
      <c r="OM9" s="71">
        <v>55.770466145072014</v>
      </c>
      <c r="ON9" s="756"/>
      <c r="OO9" s="72">
        <v>67.633003676579023</v>
      </c>
      <c r="OP9" s="72">
        <v>13.29670622712765</v>
      </c>
      <c r="OQ9" s="72">
        <v>18.402914097441819</v>
      </c>
      <c r="OR9" s="72">
        <v>29.112944975643334</v>
      </c>
      <c r="OS9" s="72">
        <v>54.731656081438466</v>
      </c>
      <c r="OT9" s="72">
        <v>24.823268664627555</v>
      </c>
      <c r="OU9" s="72">
        <v>40.869852736759078</v>
      </c>
      <c r="OV9" s="72">
        <v>42.4613401738372</v>
      </c>
      <c r="OW9" s="72">
        <v>26.465178633263818</v>
      </c>
      <c r="OX9" s="72">
        <v>19.526624094421773</v>
      </c>
      <c r="OY9" s="72">
        <v>29.121658672812067</v>
      </c>
      <c r="OZ9" s="72">
        <v>43.179318751864464</v>
      </c>
      <c r="PA9" s="72">
        <v>31.490330754909525</v>
      </c>
      <c r="PB9" s="72">
        <v>33.274765073991908</v>
      </c>
      <c r="PC9" s="758"/>
      <c r="PD9" s="73">
        <v>124.17025543393189</v>
      </c>
      <c r="PE9" s="73">
        <v>23.088077256504238</v>
      </c>
      <c r="PF9" s="73">
        <v>22.019053444874693</v>
      </c>
      <c r="PG9" s="73">
        <v>59.90317394015797</v>
      </c>
      <c r="PH9" s="73">
        <v>171.56553239883448</v>
      </c>
      <c r="PI9" s="73">
        <v>46.071664561941638</v>
      </c>
      <c r="PJ9" s="73">
        <v>76.217967888500681</v>
      </c>
      <c r="PK9" s="73">
        <v>77.011164443398002</v>
      </c>
      <c r="PL9" s="73">
        <v>49.100375560163947</v>
      </c>
      <c r="PM9" s="73">
        <v>32.14098496178265</v>
      </c>
      <c r="PN9" s="73">
        <v>55.423747694673082</v>
      </c>
      <c r="PO9" s="73">
        <v>114.983477953979</v>
      </c>
      <c r="PP9" s="73">
        <v>49.333518124781918</v>
      </c>
      <c r="PQ9" s="73">
        <v>49.033756516192007</v>
      </c>
      <c r="PR9" s="760"/>
      <c r="PS9" s="70">
        <v>45.907902650923248</v>
      </c>
      <c r="PT9" s="70">
        <v>11.041465715541779</v>
      </c>
      <c r="PU9" s="70">
        <v>16.431654710590635</v>
      </c>
      <c r="PV9" s="70">
        <v>20.355413264487659</v>
      </c>
      <c r="PW9" s="70">
        <v>44.582396627553912</v>
      </c>
      <c r="PX9" s="70">
        <v>20.095422375223841</v>
      </c>
      <c r="PY9" s="70">
        <v>28.437398468898273</v>
      </c>
      <c r="PZ9" s="70">
        <v>34.902817068771839</v>
      </c>
      <c r="QA9" s="70">
        <v>21.449514504944325</v>
      </c>
      <c r="QB9" s="70">
        <v>15.787723266120093</v>
      </c>
      <c r="QC9" s="70">
        <v>23.855885975156411</v>
      </c>
      <c r="QD9" s="70">
        <v>31.768663206064112</v>
      </c>
      <c r="QE9" s="70">
        <v>23.39606070575633</v>
      </c>
      <c r="QF9" s="70">
        <v>16.543368228699755</v>
      </c>
      <c r="QG9" s="762"/>
      <c r="QH9" s="74">
        <v>136.3614162081501</v>
      </c>
      <c r="QI9" s="74">
        <v>36.698644462525529</v>
      </c>
      <c r="QJ9" s="74">
        <v>25.508924554614946</v>
      </c>
      <c r="QK9" s="74">
        <v>56.9138714764537</v>
      </c>
      <c r="QL9" s="74">
        <v>122.16040391850413</v>
      </c>
      <c r="QM9" s="74">
        <v>55.525321414337569</v>
      </c>
      <c r="QN9" s="74">
        <v>80.54501695655253</v>
      </c>
      <c r="QO9" s="74">
        <v>125.12644076275203</v>
      </c>
      <c r="QP9" s="74">
        <v>80.60872196336598</v>
      </c>
      <c r="QQ9" s="74">
        <v>36.388885813188423</v>
      </c>
      <c r="QR9" s="74">
        <v>86.260843868380235</v>
      </c>
      <c r="QS9" s="74">
        <v>91.92742574192269</v>
      </c>
      <c r="QT9" s="74">
        <v>57.211277072029574</v>
      </c>
      <c r="QU9" s="74">
        <v>50.37416464287962</v>
      </c>
      <c r="QV9" s="764"/>
      <c r="QW9" s="69">
        <v>167.22889463756056</v>
      </c>
      <c r="QX9" s="69">
        <v>33.401466970745055</v>
      </c>
      <c r="QY9" s="69">
        <v>22.035031127633875</v>
      </c>
      <c r="QZ9" s="69">
        <v>70.341530010818289</v>
      </c>
      <c r="RA9" s="69">
        <v>150.83445100463081</v>
      </c>
      <c r="RB9" s="69">
        <v>68.510922802848683</v>
      </c>
      <c r="RC9" s="69">
        <v>77.837676270099067</v>
      </c>
      <c r="RD9" s="69">
        <v>113.54231862463776</v>
      </c>
      <c r="RE9" s="69">
        <v>73.011398384103757</v>
      </c>
      <c r="RF9" s="69">
        <v>43.894113128301193</v>
      </c>
      <c r="RG9" s="69">
        <v>78.247398057903169</v>
      </c>
      <c r="RH9" s="69">
        <v>112.63064437791071</v>
      </c>
      <c r="RI9" s="69">
        <v>69.641018222710073</v>
      </c>
      <c r="RJ9" s="69">
        <v>59.78295915459141</v>
      </c>
      <c r="RK9" s="766"/>
      <c r="RL9" s="75">
        <v>126.02125625313097</v>
      </c>
      <c r="RM9" s="75">
        <v>25.547605708754798</v>
      </c>
      <c r="RN9" s="75">
        <v>32.319249698058648</v>
      </c>
      <c r="RO9" s="75">
        <v>53.649331110301119</v>
      </c>
      <c r="RP9" s="75">
        <v>150.03184056647854</v>
      </c>
      <c r="RQ9" s="75">
        <v>51.831031088980765</v>
      </c>
      <c r="RR9" s="75">
        <v>68.854205296925684</v>
      </c>
      <c r="RS9" s="75">
        <v>85.237221894657409</v>
      </c>
      <c r="RT9" s="75">
        <v>57.451681856807561</v>
      </c>
      <c r="RU9" s="75">
        <v>33.48165387403936</v>
      </c>
      <c r="RV9" s="75">
        <v>59.212527986123149</v>
      </c>
      <c r="RW9" s="75">
        <v>87.339970033828507</v>
      </c>
      <c r="RX9" s="75">
        <v>53.785369128445979</v>
      </c>
      <c r="RY9" s="75">
        <v>51.834843594181862</v>
      </c>
      <c r="RZ9" s="756"/>
      <c r="SA9" s="76">
        <v>89.801950015637658</v>
      </c>
      <c r="SB9" s="76">
        <v>95.225120660081117</v>
      </c>
      <c r="SC9" s="76">
        <v>97.308963266085982</v>
      </c>
      <c r="SD9" s="76">
        <v>66.149391378054503</v>
      </c>
      <c r="SE9" s="76">
        <v>108.74226366389034</v>
      </c>
      <c r="SF9" s="76">
        <v>123.10363504930751</v>
      </c>
      <c r="SG9" s="721"/>
      <c r="SH9" s="76">
        <v>152.49829354323151</v>
      </c>
      <c r="SI9" s="76">
        <v>162.69385435478526</v>
      </c>
      <c r="SJ9" s="76">
        <v>166.6114784540747</v>
      </c>
      <c r="SK9" s="76">
        <v>108.03148330457543</v>
      </c>
      <c r="SL9" s="76">
        <v>188.10608320194686</v>
      </c>
      <c r="SM9" s="76">
        <v>215.10546140653113</v>
      </c>
      <c r="SN9" s="721"/>
      <c r="SO9" s="76">
        <v>128.98716472038384</v>
      </c>
      <c r="SP9" s="76">
        <v>137.39307921927121</v>
      </c>
      <c r="SQ9" s="76">
        <v>140.62303525857888</v>
      </c>
      <c r="SR9" s="76">
        <v>92.325698832130072</v>
      </c>
      <c r="SS9" s="76">
        <v>158.34465087517557</v>
      </c>
      <c r="ST9" s="76">
        <v>180.60477652257239</v>
      </c>
      <c r="SU9" s="721"/>
      <c r="SV9" s="76">
        <v>67.791619596061892</v>
      </c>
      <c r="SW9" s="76">
        <v>71.539383373707764</v>
      </c>
      <c r="SX9" s="76">
        <v>72.979454201112475</v>
      </c>
      <c r="SY9" s="76">
        <v>51.446162607463606</v>
      </c>
      <c r="SZ9" s="76">
        <v>80.880608691565087</v>
      </c>
      <c r="TA9" s="76">
        <v>90.805250751414974</v>
      </c>
      <c r="TB9" s="721"/>
      <c r="TC9" s="76">
        <v>114.64787117696149</v>
      </c>
      <c r="TD9" s="76">
        <v>121.96229134524545</v>
      </c>
      <c r="TE9" s="76">
        <v>124.77284284439632</v>
      </c>
      <c r="TF9" s="76">
        <v>82.746837026853271</v>
      </c>
      <c r="TG9" s="76">
        <v>140.1933354865433</v>
      </c>
      <c r="TH9" s="76">
        <v>159.56302001110086</v>
      </c>
      <c r="TI9" s="721"/>
      <c r="TJ9" s="76">
        <v>49.904276861714131</v>
      </c>
      <c r="TK9" s="76">
        <v>52.290471945269303</v>
      </c>
      <c r="TL9" s="76">
        <v>53.207362691911428</v>
      </c>
      <c r="TM9" s="76">
        <v>39.497151061177576</v>
      </c>
      <c r="TN9" s="76">
        <v>58.238014866945356</v>
      </c>
      <c r="TO9" s="76">
        <v>64.557018276528964</v>
      </c>
      <c r="TP9" s="721"/>
      <c r="TQ9" s="76">
        <v>109.7507865925994</v>
      </c>
      <c r="TR9" s="76">
        <v>116.69244501748712</v>
      </c>
      <c r="TS9" s="76">
        <v>119.35976355317327</v>
      </c>
      <c r="TT9" s="76">
        <v>79.475511536492988</v>
      </c>
      <c r="TU9" s="76">
        <v>133.99438806236279</v>
      </c>
      <c r="TV9" s="76">
        <v>152.37694343569694</v>
      </c>
      <c r="TW9" s="721"/>
      <c r="TX9" s="76">
        <v>132.28906033656745</v>
      </c>
      <c r="TY9" s="76">
        <v>141.01201620090507</v>
      </c>
      <c r="TZ9" s="76">
        <v>144.3637947585336</v>
      </c>
      <c r="UA9" s="76">
        <v>94.244853616706436</v>
      </c>
      <c r="UB9" s="76">
        <v>162.75380703962307</v>
      </c>
      <c r="UC9" s="76">
        <v>185.85350589839067</v>
      </c>
      <c r="UD9" s="721"/>
      <c r="UE9" s="76">
        <v>150.3609181956999</v>
      </c>
      <c r="UF9" s="76">
        <v>160.39378388792056</v>
      </c>
      <c r="UG9" s="76">
        <v>164.24889270902955</v>
      </c>
      <c r="UH9" s="76">
        <v>106.60368471617117</v>
      </c>
      <c r="UI9" s="76">
        <v>152.93348136121742</v>
      </c>
      <c r="UJ9" s="76">
        <v>211.96903550798953</v>
      </c>
      <c r="UK9" s="721"/>
      <c r="UL9" s="76">
        <v>39.316897516265215</v>
      </c>
      <c r="UM9" s="76">
        <v>42.676529367109858</v>
      </c>
      <c r="UN9" s="76">
        <v>38.282045368827028</v>
      </c>
      <c r="UO9" s="76">
        <v>26.245575054558387</v>
      </c>
      <c r="UP9" s="76">
        <v>37.760926632062372</v>
      </c>
      <c r="UQ9" s="76">
        <v>31.681262745994133</v>
      </c>
      <c r="UR9" s="721"/>
      <c r="US9" s="76">
        <v>29.660340017323183</v>
      </c>
      <c r="UT9" s="76">
        <v>25.718480756898376</v>
      </c>
      <c r="UU9" s="76">
        <v>41.113397961255096</v>
      </c>
      <c r="UV9" s="76">
        <v>32.168384618253114</v>
      </c>
      <c r="UW9" s="76">
        <v>32.478568534116363</v>
      </c>
      <c r="UX9" s="76">
        <v>41.593820441162926</v>
      </c>
      <c r="UY9" s="76">
        <v>28.880743309222755</v>
      </c>
      <c r="UZ9" s="76">
        <v>25.408148499145529</v>
      </c>
      <c r="VA9" s="76">
        <v>26.309636485630197</v>
      </c>
      <c r="VB9" s="76">
        <v>25.785977622540663</v>
      </c>
      <c r="VC9" s="76">
        <v>26.959556586995308</v>
      </c>
      <c r="VD9" s="76">
        <v>32.276970495377412</v>
      </c>
      <c r="VE9" s="76">
        <v>38.568108614978911</v>
      </c>
      <c r="VF9" s="76">
        <v>27.463749807545415</v>
      </c>
      <c r="VG9" s="76">
        <v>40.841450282520313</v>
      </c>
      <c r="VH9" s="718"/>
      <c r="VI9" s="76">
        <v>45.786449299220259</v>
      </c>
      <c r="VJ9" s="76">
        <v>39.429187781307412</v>
      </c>
      <c r="VK9" s="76">
        <v>64.218424740938005</v>
      </c>
      <c r="VL9" s="76">
        <v>49.822045069797433</v>
      </c>
      <c r="VM9" s="76">
        <v>50.311574947407287</v>
      </c>
      <c r="VN9" s="76">
        <v>64.994373737898243</v>
      </c>
      <c r="VO9" s="76">
        <v>44.524462311938642</v>
      </c>
      <c r="VP9" s="76">
        <v>38.929852714229341</v>
      </c>
      <c r="VQ9" s="76">
        <v>40.380723739382034</v>
      </c>
      <c r="VR9" s="76">
        <v>39.537922276863299</v>
      </c>
      <c r="VS9" s="76">
        <v>41.426790616153923</v>
      </c>
      <c r="VT9" s="76">
        <v>49.986990622799894</v>
      </c>
      <c r="VU9" s="76">
        <v>60.116997045644446</v>
      </c>
      <c r="VV9" s="76">
        <v>42.238250128087167</v>
      </c>
      <c r="VW9" s="76">
        <v>63.777883052915513</v>
      </c>
      <c r="VX9" s="718"/>
      <c r="VY9" s="76">
        <v>48.597184445499067</v>
      </c>
      <c r="VZ9" s="76">
        <v>41.8088462642134</v>
      </c>
      <c r="WA9" s="76">
        <v>68.250601981080649</v>
      </c>
      <c r="WB9" s="76">
        <v>52.899680471500311</v>
      </c>
      <c r="WC9" s="76">
        <v>53.414601349483029</v>
      </c>
      <c r="WD9" s="76">
        <v>69.079999749116766</v>
      </c>
      <c r="WE9" s="76">
        <v>47.246212750041124</v>
      </c>
      <c r="WF9" s="76">
        <v>41.276493001209978</v>
      </c>
      <c r="WG9" s="76">
        <v>42.823554641243028</v>
      </c>
      <c r="WH9" s="76">
        <v>41.924865418140215</v>
      </c>
      <c r="WI9" s="76">
        <v>43.939027996747733</v>
      </c>
      <c r="WJ9" s="76">
        <v>53.068403619874488</v>
      </c>
      <c r="WK9" s="76">
        <v>63.873614019276836</v>
      </c>
      <c r="WL9" s="76">
        <v>44.804287429202361</v>
      </c>
      <c r="WM9" s="76">
        <v>67.778764079182892</v>
      </c>
      <c r="WN9" s="718"/>
      <c r="WO9" s="76">
        <v>29.165192341653302</v>
      </c>
      <c r="WP9" s="76">
        <v>25.291501458808302</v>
      </c>
      <c r="WQ9" s="76">
        <v>40.406960789790062</v>
      </c>
      <c r="WR9" s="76">
        <v>31.626722029204291</v>
      </c>
      <c r="WS9" s="76">
        <v>31.927908047088028</v>
      </c>
      <c r="WT9" s="76">
        <v>40.87946291019724</v>
      </c>
      <c r="WU9" s="76">
        <v>28.397489070122099</v>
      </c>
      <c r="WV9" s="76">
        <v>24.986927540046299</v>
      </c>
      <c r="WW9" s="76">
        <v>25.871805479223859</v>
      </c>
      <c r="WX9" s="76">
        <v>25.357789872784078</v>
      </c>
      <c r="WY9" s="76">
        <v>26.50977570150889</v>
      </c>
      <c r="WZ9" s="76">
        <v>31.72998082653644</v>
      </c>
      <c r="XA9" s="76">
        <v>37.906876487101172</v>
      </c>
      <c r="XB9" s="76">
        <v>27.004679715248038</v>
      </c>
      <c r="XC9" s="76">
        <v>40.139053045961496</v>
      </c>
      <c r="XD9" s="718"/>
      <c r="XE9" s="76">
        <v>42.761157959415314</v>
      </c>
      <c r="XF9" s="76">
        <v>36.850874578206778</v>
      </c>
      <c r="XG9" s="76">
        <v>59.886950478078766</v>
      </c>
      <c r="XH9" s="76">
        <v>46.510580485035135</v>
      </c>
      <c r="XI9" s="76">
        <v>46.962880147707367</v>
      </c>
      <c r="XJ9" s="76">
        <v>60.608642660507847</v>
      </c>
      <c r="XK9" s="76">
        <v>41.586672077629068</v>
      </c>
      <c r="XL9" s="76">
        <v>36.386950685862857</v>
      </c>
      <c r="XM9" s="76">
        <v>37.735021845371513</v>
      </c>
      <c r="XN9" s="76">
        <v>36.9519320925275</v>
      </c>
      <c r="XO9" s="76">
        <v>38.706990185332153</v>
      </c>
      <c r="XP9" s="76">
        <v>46.661260041195206</v>
      </c>
      <c r="XQ9" s="76">
        <v>56.074812875743035</v>
      </c>
      <c r="XR9" s="76">
        <v>39.460955114717997</v>
      </c>
      <c r="XS9" s="76">
        <v>59.476870261999807</v>
      </c>
      <c r="XT9" s="718"/>
      <c r="XU9" s="76">
        <v>14.719274211664617</v>
      </c>
      <c r="XV9" s="76">
        <v>12.992385619623663</v>
      </c>
      <c r="XW9" s="76">
        <v>19.717727545634496</v>
      </c>
      <c r="XX9" s="76">
        <v>15.813505780984531</v>
      </c>
      <c r="XY9" s="76">
        <v>15.944170109607693</v>
      </c>
      <c r="XZ9" s="76">
        <v>19.928753300110575</v>
      </c>
      <c r="YA9" s="76">
        <v>14.375457086888758</v>
      </c>
      <c r="YB9" s="76">
        <v>12.856995221843118</v>
      </c>
      <c r="YC9" s="76">
        <v>13.250461264726002</v>
      </c>
      <c r="YD9" s="76">
        <v>13.021896084339005</v>
      </c>
      <c r="YE9" s="76">
        <v>13.534163195953756</v>
      </c>
      <c r="YF9" s="76">
        <v>15.8561172878275</v>
      </c>
      <c r="YG9" s="76">
        <v>18.604370294588367</v>
      </c>
      <c r="YH9" s="76">
        <v>13.754225721966343</v>
      </c>
      <c r="YI9" s="76">
        <v>19.597636880694015</v>
      </c>
      <c r="YJ9" s="718"/>
      <c r="YK9" s="76">
        <v>45.057625661192056</v>
      </c>
      <c r="YL9" s="76">
        <v>38.78179957623643</v>
      </c>
      <c r="YM9" s="76">
        <v>63.188043819422603</v>
      </c>
      <c r="YN9" s="76">
        <v>49.025978306625248</v>
      </c>
      <c r="YO9" s="76">
        <v>49.491257064700626</v>
      </c>
      <c r="YP9" s="76">
        <v>63.95597196789916</v>
      </c>
      <c r="YQ9" s="76">
        <v>43.803944439156531</v>
      </c>
      <c r="YR9" s="76">
        <v>38.290798706900752</v>
      </c>
      <c r="YS9" s="76">
        <v>39.718036204245116</v>
      </c>
      <c r="YT9" s="76">
        <v>38.88893735022048</v>
      </c>
      <c r="YU9" s="76">
        <v>40.747187416251847</v>
      </c>
      <c r="YV9" s="76">
        <v>49.171743499186789</v>
      </c>
      <c r="YW9" s="76">
        <v>59.145034052389796</v>
      </c>
      <c r="YX9" s="76">
        <v>41.545432009283488</v>
      </c>
      <c r="YY9" s="76">
        <v>62.749864864925016</v>
      </c>
      <c r="YZ9" s="718"/>
      <c r="ZA9" s="76">
        <v>43.902999525596734</v>
      </c>
      <c r="ZB9" s="76">
        <v>37.831796083988955</v>
      </c>
      <c r="ZC9" s="76">
        <v>61.517897547680455</v>
      </c>
      <c r="ZD9" s="76">
        <v>47.759929123238877</v>
      </c>
      <c r="ZE9" s="76">
        <v>48.230812797033643</v>
      </c>
      <c r="ZF9" s="76">
        <v>62.258570267213102</v>
      </c>
      <c r="ZG9" s="76">
        <v>42.699276329251525</v>
      </c>
      <c r="ZH9" s="76">
        <v>37.354565223171008</v>
      </c>
      <c r="ZI9" s="76">
        <v>38.741100617047962</v>
      </c>
      <c r="ZJ9" s="76">
        <v>37.935676181197884</v>
      </c>
      <c r="ZK9" s="76">
        <v>39.740758692745572</v>
      </c>
      <c r="ZL9" s="76">
        <v>47.920662143762982</v>
      </c>
      <c r="ZM9" s="76">
        <v>57.599916429003414</v>
      </c>
      <c r="ZN9" s="76">
        <v>40.516235262859148</v>
      </c>
      <c r="ZO9" s="76">
        <v>61.097795844214026</v>
      </c>
      <c r="ZP9" s="718"/>
      <c r="ZQ9" s="76">
        <v>52.071245355163796</v>
      </c>
      <c r="ZR9" s="76">
        <v>44.761370450816457</v>
      </c>
      <c r="ZS9" s="76">
        <v>73.228728773750134</v>
      </c>
      <c r="ZT9" s="76">
        <v>56.702899661539476</v>
      </c>
      <c r="ZU9" s="76">
        <v>57.255767423789521</v>
      </c>
      <c r="ZV9" s="76">
        <v>74.122020004151636</v>
      </c>
      <c r="ZW9" s="76">
        <v>50.615775357288648</v>
      </c>
      <c r="ZX9" s="76">
        <v>44.188291279102629</v>
      </c>
      <c r="ZY9" s="76">
        <v>45.853758050555946</v>
      </c>
      <c r="ZZ9" s="76">
        <v>44.886284868754856</v>
      </c>
      <c r="AAA9" s="76">
        <v>47.054615851167817</v>
      </c>
      <c r="AAB9" s="76">
        <v>56.883053825388878</v>
      </c>
      <c r="AAC9" s="76">
        <v>68.515991749137257</v>
      </c>
      <c r="AAD9" s="76">
        <v>47.986098623508703</v>
      </c>
      <c r="AAE9" s="76">
        <v>72.720345942727988</v>
      </c>
      <c r="AAF9" s="718"/>
      <c r="AAG9" s="76">
        <v>26.887722484483305</v>
      </c>
      <c r="AAH9" s="76">
        <v>24.870762444948227</v>
      </c>
      <c r="AAI9" s="76">
        <v>30.763141134042218</v>
      </c>
      <c r="AAJ9" s="76">
        <v>28.694944291695577</v>
      </c>
      <c r="AAK9" s="76">
        <v>30.176457858449549</v>
      </c>
      <c r="AAL9" s="76">
        <v>28.180923745345666</v>
      </c>
      <c r="AAM9" s="76">
        <v>26.545199999521909</v>
      </c>
      <c r="AAN9" s="76">
        <v>24.539805747325182</v>
      </c>
      <c r="AAO9" s="76">
        <v>24.93312911069102</v>
      </c>
      <c r="AAP9" s="76">
        <v>24.925578201660304</v>
      </c>
      <c r="AAQ9" s="76">
        <v>17.16804631463631</v>
      </c>
      <c r="AAR9" s="76">
        <v>29.608036193739178</v>
      </c>
      <c r="AAS9" s="76">
        <v>28.61568000600067</v>
      </c>
      <c r="AAT9" s="76">
        <v>18.853296865565703</v>
      </c>
      <c r="AAU9" s="76">
        <v>34.752585558094765</v>
      </c>
      <c r="AAV9" s="718"/>
    </row>
    <row r="10" spans="1:727" ht="14.5" customHeight="1" x14ac:dyDescent="0.2">
      <c r="A10" s="24">
        <v>2027</v>
      </c>
      <c r="B10" s="265"/>
      <c r="C10" s="266"/>
      <c r="D10" s="65">
        <v>14.408728287401255</v>
      </c>
      <c r="E10" s="65">
        <v>22.746370506995348</v>
      </c>
      <c r="F10" s="65">
        <v>16.249258542771056</v>
      </c>
      <c r="G10" s="65">
        <v>15.797843303346992</v>
      </c>
      <c r="H10" s="65">
        <v>31.141413156417354</v>
      </c>
      <c r="I10" s="65">
        <v>10.012498186990545</v>
      </c>
      <c r="J10" s="65">
        <v>46.700932565542011</v>
      </c>
      <c r="K10" s="65">
        <v>12.660949554541093</v>
      </c>
      <c r="L10" s="65">
        <v>10.354389282132926</v>
      </c>
      <c r="M10" s="65">
        <v>22.093496969725322</v>
      </c>
      <c r="N10" s="65">
        <v>19.852386320767355</v>
      </c>
      <c r="O10" s="65">
        <v>12.562967280848433</v>
      </c>
      <c r="P10" s="65">
        <v>22.660754479983115</v>
      </c>
      <c r="Q10" s="65">
        <v>14.401206550659579</v>
      </c>
      <c r="R10" s="65">
        <v>15.141302917356523</v>
      </c>
      <c r="S10" s="65">
        <v>16.535433421958409</v>
      </c>
      <c r="T10" s="65">
        <v>16.506418882394705</v>
      </c>
      <c r="U10" s="65">
        <v>10.822652100960989</v>
      </c>
      <c r="V10" s="65">
        <v>15.875556043048515</v>
      </c>
      <c r="W10" s="65">
        <v>44.229170100127305</v>
      </c>
      <c r="X10" s="65">
        <v>7.3936687803124155</v>
      </c>
      <c r="Y10" s="65">
        <v>15.137326885940871</v>
      </c>
      <c r="Z10" s="65">
        <v>13.800251283618554</v>
      </c>
      <c r="AA10" s="65">
        <v>14.392297152552629</v>
      </c>
      <c r="AB10" s="65">
        <v>8.8957744879813543</v>
      </c>
      <c r="AC10" s="65">
        <v>2.3854569949717259</v>
      </c>
      <c r="AD10" s="65">
        <v>17.101475429774556</v>
      </c>
      <c r="AE10" s="65">
        <v>13.115324252903108</v>
      </c>
      <c r="AF10" s="65">
        <v>14.021517661990073</v>
      </c>
      <c r="AG10" s="65">
        <v>2.9153751780245565</v>
      </c>
      <c r="AH10" s="769"/>
      <c r="AI10" s="65">
        <v>11.303912691165964</v>
      </c>
      <c r="AJ10" s="65">
        <v>22.265825063067261</v>
      </c>
      <c r="AK10" s="65">
        <v>16.594765781837484</v>
      </c>
      <c r="AL10" s="65">
        <v>15.495905355034806</v>
      </c>
      <c r="AM10" s="65">
        <v>29.228933611694551</v>
      </c>
      <c r="AN10" s="65">
        <v>9.6690053839140511</v>
      </c>
      <c r="AO10" s="65">
        <v>45.707402074629641</v>
      </c>
      <c r="AP10" s="65">
        <v>12.393018912104782</v>
      </c>
      <c r="AQ10" s="65">
        <v>9.9819035002276255</v>
      </c>
      <c r="AR10" s="65">
        <v>17.83396451730194</v>
      </c>
      <c r="AS10" s="65">
        <v>16.870632753442589</v>
      </c>
      <c r="AT10" s="65">
        <v>13.399650468176995</v>
      </c>
      <c r="AU10" s="65">
        <v>22.176203563857165</v>
      </c>
      <c r="AV10" s="65">
        <v>14.096488280735295</v>
      </c>
      <c r="AW10" s="65">
        <v>14.825916322997386</v>
      </c>
      <c r="AX10" s="65">
        <v>16.183249816629672</v>
      </c>
      <c r="AY10" s="65">
        <v>16.154058898225383</v>
      </c>
      <c r="AZ10" s="65">
        <v>10.612249637449292</v>
      </c>
      <c r="BA10" s="65">
        <v>15.5371958120895</v>
      </c>
      <c r="BB10" s="65">
        <v>36.792396523121617</v>
      </c>
      <c r="BC10" s="65">
        <v>7.2566765706755421</v>
      </c>
      <c r="BD10" s="65">
        <v>14.820542963653184</v>
      </c>
      <c r="BE10" s="65">
        <v>11.218709349540235</v>
      </c>
      <c r="BF10" s="65">
        <v>14.0880803738058</v>
      </c>
      <c r="BG10" s="65">
        <v>8.7078739820066371</v>
      </c>
      <c r="BH10" s="65">
        <v>2.2914236035520661</v>
      </c>
      <c r="BI10" s="65">
        <v>14.750102778046436</v>
      </c>
      <c r="BJ10" s="65">
        <v>13.334205255457823</v>
      </c>
      <c r="BK10" s="65">
        <v>12.422805621825015</v>
      </c>
      <c r="BL10" s="65">
        <v>2.5697683077608837</v>
      </c>
      <c r="BM10" s="770"/>
      <c r="BN10" s="65">
        <v>23.247379025291192</v>
      </c>
      <c r="BO10" s="65">
        <v>32.605837272258697</v>
      </c>
      <c r="BP10" s="65">
        <v>31.673772520206949</v>
      </c>
      <c r="BQ10" s="65">
        <v>70.467193474522404</v>
      </c>
      <c r="BR10" s="65">
        <v>64.099787020078779</v>
      </c>
      <c r="BS10" s="65">
        <v>17.5304771829794</v>
      </c>
      <c r="BT10" s="65">
        <v>101.70247563950731</v>
      </c>
      <c r="BU10" s="65">
        <v>28.337052466524167</v>
      </c>
      <c r="BV10" s="65">
        <v>14.329701915611663</v>
      </c>
      <c r="BW10" s="65">
        <v>30.267401481425356</v>
      </c>
      <c r="BX10" s="65">
        <v>41.011119471272096</v>
      </c>
      <c r="BY10" s="65">
        <v>32.373500605734087</v>
      </c>
      <c r="BZ10" s="65">
        <v>53.711717064644695</v>
      </c>
      <c r="CA10" s="65">
        <v>25.581865147665045</v>
      </c>
      <c r="CB10" s="65">
        <v>25.345683778231759</v>
      </c>
      <c r="CC10" s="65">
        <v>31.479315752350175</v>
      </c>
      <c r="CD10" s="65">
        <v>22.79395125086236</v>
      </c>
      <c r="CE10" s="65">
        <v>44.934181066339946</v>
      </c>
      <c r="CF10" s="65">
        <v>30.207475704794025</v>
      </c>
      <c r="CG10" s="65">
        <v>81.554546641119387</v>
      </c>
      <c r="CH10" s="65">
        <v>20.804557589385528</v>
      </c>
      <c r="CI10" s="65">
        <v>35.627564273359098</v>
      </c>
      <c r="CJ10" s="65">
        <v>24.954558814148289</v>
      </c>
      <c r="CK10" s="65">
        <v>25.203231041121171</v>
      </c>
      <c r="CL10" s="65">
        <v>13.880232728372588</v>
      </c>
      <c r="CM10" s="65">
        <v>8.3252670101076447</v>
      </c>
      <c r="CN10" s="65">
        <v>28.528670806568755</v>
      </c>
      <c r="CO10" s="65">
        <v>33.755648981796341</v>
      </c>
      <c r="CP10" s="65">
        <v>13.690437966845211</v>
      </c>
      <c r="CQ10" s="65">
        <v>4.5155559756331636</v>
      </c>
      <c r="CR10" s="772"/>
      <c r="CS10" s="65">
        <v>28.335423076773722</v>
      </c>
      <c r="CT10" s="65">
        <v>39.541822354380614</v>
      </c>
      <c r="CU10" s="65">
        <v>39.101650955920299</v>
      </c>
      <c r="CV10" s="65">
        <v>98.23453139002406</v>
      </c>
      <c r="CW10" s="65">
        <v>68.846277860218422</v>
      </c>
      <c r="CX10" s="65">
        <v>24.909575552840597</v>
      </c>
      <c r="CY10" s="65">
        <v>125.37034433200874</v>
      </c>
      <c r="CZ10" s="65">
        <v>34.989957953239085</v>
      </c>
      <c r="DA10" s="65">
        <v>23.718537298328823</v>
      </c>
      <c r="DB10" s="65">
        <v>39.874935783814799</v>
      </c>
      <c r="DC10" s="65">
        <v>42.605786698563314</v>
      </c>
      <c r="DD10" s="65">
        <v>39.115459232949824</v>
      </c>
      <c r="DE10" s="65">
        <v>57.315511274396108</v>
      </c>
      <c r="DF10" s="65">
        <v>31.837860085165879</v>
      </c>
      <c r="DG10" s="65">
        <v>30.906315793932151</v>
      </c>
      <c r="DH10" s="65">
        <v>38.238422272760268</v>
      </c>
      <c r="DI10" s="65">
        <v>29.33323345674625</v>
      </c>
      <c r="DJ10" s="65">
        <v>54.94178280976471</v>
      </c>
      <c r="DK10" s="65">
        <v>43.7425175701961</v>
      </c>
      <c r="DL10" s="65">
        <v>100.60183285085648</v>
      </c>
      <c r="DM10" s="65">
        <v>24.547810086215275</v>
      </c>
      <c r="DN10" s="65">
        <v>43.402926571746626</v>
      </c>
      <c r="DO10" s="65">
        <v>29.935780766116231</v>
      </c>
      <c r="DP10" s="65">
        <v>30.462153788403061</v>
      </c>
      <c r="DQ10" s="65">
        <v>15.917256715068547</v>
      </c>
      <c r="DR10" s="65">
        <v>9.4281274304422453</v>
      </c>
      <c r="DS10" s="65">
        <v>33.58918703286934</v>
      </c>
      <c r="DT10" s="65">
        <v>40.534730433141824</v>
      </c>
      <c r="DU10" s="65">
        <v>14.805420744037409</v>
      </c>
      <c r="DV10" s="65">
        <v>7.0963910081968038</v>
      </c>
      <c r="DW10" s="773"/>
      <c r="DX10" s="65">
        <v>24.148167995508068</v>
      </c>
      <c r="DY10" s="65">
        <v>33.685201720848895</v>
      </c>
      <c r="DZ10" s="65">
        <v>38.986597589189117</v>
      </c>
      <c r="EA10" s="65">
        <v>86.592852458183771</v>
      </c>
      <c r="EB10" s="65">
        <v>52.401674460986264</v>
      </c>
      <c r="EC10" s="65">
        <v>22.737538010042439</v>
      </c>
      <c r="ED10" s="65">
        <v>115.88587541495949</v>
      </c>
      <c r="EE10" s="65">
        <v>33.677254425536781</v>
      </c>
      <c r="EF10" s="65">
        <v>12.744280909235286</v>
      </c>
      <c r="EG10" s="65">
        <v>40.969306011585516</v>
      </c>
      <c r="EH10" s="65">
        <v>45.96768330618432</v>
      </c>
      <c r="EI10" s="65">
        <v>35.965756673687338</v>
      </c>
      <c r="EJ10" s="65">
        <v>59.589662276473959</v>
      </c>
      <c r="EK10" s="65">
        <v>29.221436711834095</v>
      </c>
      <c r="EL10" s="65">
        <v>27.814799396683878</v>
      </c>
      <c r="EM10" s="65">
        <v>34.716788390066156</v>
      </c>
      <c r="EN10" s="65">
        <v>23.672887349583682</v>
      </c>
      <c r="EO10" s="65">
        <v>59.068301087294465</v>
      </c>
      <c r="EP10" s="65">
        <v>41.265503718297218</v>
      </c>
      <c r="EQ10" s="65">
        <v>96.518429683824394</v>
      </c>
      <c r="ER10" s="65">
        <v>22.67934610047287</v>
      </c>
      <c r="ES10" s="65">
        <v>39.486563475984639</v>
      </c>
      <c r="ET10" s="65">
        <v>25.300689969212186</v>
      </c>
      <c r="EU10" s="65">
        <v>26.256772172102657</v>
      </c>
      <c r="EV10" s="65">
        <v>14.60794878542945</v>
      </c>
      <c r="EW10" s="65">
        <v>6.0355333984268587</v>
      </c>
      <c r="EX10" s="65">
        <v>28.690354854513426</v>
      </c>
      <c r="EY10" s="65">
        <v>34.937287149664748</v>
      </c>
      <c r="EZ10" s="65">
        <v>12.021187432981563</v>
      </c>
      <c r="FA10" s="65">
        <v>3.077392179643911</v>
      </c>
      <c r="FB10" s="774"/>
      <c r="FC10" s="65">
        <v>20.482233114906986</v>
      </c>
      <c r="FD10" s="65">
        <v>28.101237243597694</v>
      </c>
      <c r="FE10" s="65">
        <v>30.880152964329962</v>
      </c>
      <c r="FF10" s="65">
        <v>60.393628840653292</v>
      </c>
      <c r="FG10" s="65">
        <v>44.832935629965966</v>
      </c>
      <c r="FH10" s="65">
        <v>16.146119424497339</v>
      </c>
      <c r="FI10" s="65">
        <v>95.450733598780189</v>
      </c>
      <c r="FJ10" s="65">
        <v>23.935923443909271</v>
      </c>
      <c r="FK10" s="65">
        <v>11.058220841833837</v>
      </c>
      <c r="FL10" s="65">
        <v>26.526668720741448</v>
      </c>
      <c r="FM10" s="65">
        <v>27.250543975587345</v>
      </c>
      <c r="FN10" s="65">
        <v>30.401123428042258</v>
      </c>
      <c r="FO10" s="65">
        <v>47.144060598340559</v>
      </c>
      <c r="FP10" s="65">
        <v>23.410084519287906</v>
      </c>
      <c r="FQ10" s="65">
        <v>23.515002084793803</v>
      </c>
      <c r="FR10" s="65">
        <v>29.35297685020274</v>
      </c>
      <c r="FS10" s="65">
        <v>20.803488227303799</v>
      </c>
      <c r="FT10" s="65">
        <v>40.595655747222096</v>
      </c>
      <c r="FU10" s="65">
        <v>29.717180161360108</v>
      </c>
      <c r="FV10" s="65">
        <v>77.979265582373898</v>
      </c>
      <c r="FW10" s="65">
        <v>19.176720751382586</v>
      </c>
      <c r="FX10" s="65">
        <v>33.237231334081862</v>
      </c>
      <c r="FY10" s="65">
        <v>22.546770791008047</v>
      </c>
      <c r="FZ10" s="65">
        <v>22.94505545592973</v>
      </c>
      <c r="GA10" s="65">
        <v>13.569055452414165</v>
      </c>
      <c r="GB10" s="65">
        <v>2.8384106303390952</v>
      </c>
      <c r="GC10" s="65">
        <v>22.044474435493012</v>
      </c>
      <c r="GD10" s="65">
        <v>30.774445643926928</v>
      </c>
      <c r="GE10" s="65">
        <v>10.70029235858026</v>
      </c>
      <c r="GF10" s="65">
        <v>3.9008452982769812</v>
      </c>
      <c r="GG10" s="775"/>
      <c r="GH10" s="65">
        <v>24.464989236245628</v>
      </c>
      <c r="GI10" s="65">
        <v>34.002549566100384</v>
      </c>
      <c r="GJ10" s="65">
        <v>37.071974384242459</v>
      </c>
      <c r="GK10" s="65">
        <v>77.122378267547148</v>
      </c>
      <c r="GL10" s="65">
        <v>62.394110921872894</v>
      </c>
      <c r="GM10" s="65">
        <v>19.482053652027634</v>
      </c>
      <c r="GN10" s="65">
        <v>96.889177563594501</v>
      </c>
      <c r="GO10" s="65">
        <v>17.884747342140937</v>
      </c>
      <c r="GP10" s="65">
        <v>13.75749832531832</v>
      </c>
      <c r="GQ10" s="65">
        <v>33.774348043259344</v>
      </c>
      <c r="GR10" s="65">
        <v>48.444578879815609</v>
      </c>
      <c r="GS10" s="65">
        <v>35.722531429070408</v>
      </c>
      <c r="GT10" s="65">
        <v>58.862128934194367</v>
      </c>
      <c r="GU10" s="65">
        <v>37.832286121349107</v>
      </c>
      <c r="GV10" s="65">
        <v>27.855916107672453</v>
      </c>
      <c r="GW10" s="65">
        <v>34.651982037440291</v>
      </c>
      <c r="GX10" s="65">
        <v>24.251441591740235</v>
      </c>
      <c r="GY10" s="65">
        <v>65.311697725507315</v>
      </c>
      <c r="GZ10" s="65">
        <v>52.598414868638152</v>
      </c>
      <c r="HA10" s="65">
        <v>93.479037851288098</v>
      </c>
      <c r="HB10" s="65">
        <v>23.660822800378924</v>
      </c>
      <c r="HC10" s="65">
        <v>39.346064910950616</v>
      </c>
      <c r="HD10" s="65">
        <v>26.252696566593272</v>
      </c>
      <c r="HE10" s="65">
        <v>26.924721846319429</v>
      </c>
      <c r="HF10" s="65">
        <v>17.627815529099568</v>
      </c>
      <c r="HG10" s="65">
        <v>5.6760733613978909</v>
      </c>
      <c r="HH10" s="65">
        <v>33.038021665066921</v>
      </c>
      <c r="HI10" s="65">
        <v>35.886347118008274</v>
      </c>
      <c r="HJ10" s="65">
        <v>15.187155791431076</v>
      </c>
      <c r="HK10" s="65">
        <v>4.4927147677911634</v>
      </c>
      <c r="HL10" s="776"/>
      <c r="HM10" s="65">
        <v>18.325404531785498</v>
      </c>
      <c r="HN10" s="65">
        <v>23.276952393325132</v>
      </c>
      <c r="HO10" s="65">
        <v>24.060884699220068</v>
      </c>
      <c r="HP10" s="65">
        <v>62.874323548348926</v>
      </c>
      <c r="HQ10" s="65">
        <v>32.36953571890664</v>
      </c>
      <c r="HR10" s="65">
        <v>20.382917343386115</v>
      </c>
      <c r="HS10" s="65">
        <v>84.066572238336207</v>
      </c>
      <c r="HT10" s="65">
        <v>24.472742550639616</v>
      </c>
      <c r="HU10" s="65">
        <v>13.126819774196703</v>
      </c>
      <c r="HV10" s="65">
        <v>21.535202481582019</v>
      </c>
      <c r="HW10" s="65">
        <v>23.25194230015342</v>
      </c>
      <c r="HX10" s="65">
        <v>27.611007201214314</v>
      </c>
      <c r="HY10" s="65">
        <v>43.563312528186664</v>
      </c>
      <c r="HZ10" s="65">
        <v>18.250744493275235</v>
      </c>
      <c r="IA10" s="65">
        <v>20.079634682819925</v>
      </c>
      <c r="IB10" s="65">
        <v>25.530849139287934</v>
      </c>
      <c r="IC10" s="65">
        <v>16.611271455917329</v>
      </c>
      <c r="ID10" s="65">
        <v>38.109365647223626</v>
      </c>
      <c r="IE10" s="65">
        <v>23.335699694635185</v>
      </c>
      <c r="IF10" s="65">
        <v>63.825975476886661</v>
      </c>
      <c r="IG10" s="65">
        <v>16.384628583480627</v>
      </c>
      <c r="IH10" s="65">
        <v>30.283652686754618</v>
      </c>
      <c r="II10" s="65">
        <v>21.476475646865445</v>
      </c>
      <c r="IJ10" s="65">
        <v>20.689082934766191</v>
      </c>
      <c r="IK10" s="65">
        <v>8.9037989557458364</v>
      </c>
      <c r="IL10" s="65">
        <v>8.3661940853387335</v>
      </c>
      <c r="IM10" s="65">
        <v>16.93249033750056</v>
      </c>
      <c r="IN10" s="65">
        <v>30.656322487019128</v>
      </c>
      <c r="IO10" s="65">
        <v>10.151299117796674</v>
      </c>
      <c r="IP10" s="65">
        <v>4.8355904115979857</v>
      </c>
      <c r="IQ10" s="777"/>
      <c r="IR10" s="65">
        <v>9.2863265406695383</v>
      </c>
      <c r="IS10" s="65">
        <v>11.799838269037579</v>
      </c>
      <c r="IT10" s="65">
        <v>10.276489349324976</v>
      </c>
      <c r="IU10" s="65">
        <v>22.458151330212388</v>
      </c>
      <c r="IV10" s="65">
        <v>15.205595010523963</v>
      </c>
      <c r="IW10" s="65">
        <v>8.2299858211944414</v>
      </c>
      <c r="IX10" s="65">
        <v>30.994959966792642</v>
      </c>
      <c r="IY10" s="65">
        <v>10.651763648571738</v>
      </c>
      <c r="IZ10" s="65">
        <v>6.0118961561617219</v>
      </c>
      <c r="JA10" s="65">
        <v>9.0037388525282704</v>
      </c>
      <c r="JB10" s="65">
        <v>10.570284050974541</v>
      </c>
      <c r="JC10" s="65">
        <v>12.14552810463956</v>
      </c>
      <c r="JD10" s="65">
        <v>17.137511026462363</v>
      </c>
      <c r="JE10" s="65">
        <v>7.954791084281621</v>
      </c>
      <c r="JF10" s="65">
        <v>8.5349812959356051</v>
      </c>
      <c r="JG10" s="65">
        <v>11.100187825682095</v>
      </c>
      <c r="JH10" s="65">
        <v>6.7857551808189971</v>
      </c>
      <c r="JI10" s="65">
        <v>20.864586802794573</v>
      </c>
      <c r="JJ10" s="65">
        <v>9.5379722977126793</v>
      </c>
      <c r="JK10" s="65">
        <v>25.543849668470202</v>
      </c>
      <c r="JL10" s="65">
        <v>9.0357121522772239</v>
      </c>
      <c r="JM10" s="65">
        <v>12.218753353610044</v>
      </c>
      <c r="JN10" s="65">
        <v>9.4045730905368394</v>
      </c>
      <c r="JO10" s="65">
        <v>8.9646158857535383</v>
      </c>
      <c r="JP10" s="65">
        <v>4.377163397802776</v>
      </c>
      <c r="JQ10" s="65">
        <v>3.5110289641813628</v>
      </c>
      <c r="JR10" s="65">
        <v>9.1872055044489311</v>
      </c>
      <c r="JS10" s="65">
        <v>12.766422495462752</v>
      </c>
      <c r="JT10" s="65">
        <v>4.8605646098744657</v>
      </c>
      <c r="JU10" s="65">
        <v>2.9087764224595825</v>
      </c>
      <c r="JV10" s="778"/>
      <c r="JW10" s="65">
        <v>29.930705739139395</v>
      </c>
      <c r="JX10" s="65">
        <v>42.018136745017948</v>
      </c>
      <c r="JY10" s="65">
        <v>36.167089909671674</v>
      </c>
      <c r="JZ10" s="65">
        <v>62.179947862677558</v>
      </c>
      <c r="KA10" s="65">
        <v>53.570298231584403</v>
      </c>
      <c r="KB10" s="65">
        <v>22.331598092700158</v>
      </c>
      <c r="KC10" s="65">
        <v>129.27286027197013</v>
      </c>
      <c r="KD10" s="65">
        <v>36.279344732301432</v>
      </c>
      <c r="KE10" s="65">
        <v>23.638535899230234</v>
      </c>
      <c r="KF10" s="65">
        <v>34.300313950623504</v>
      </c>
      <c r="KG10" s="65">
        <v>29.263568111637266</v>
      </c>
      <c r="KH10" s="65">
        <v>40.867325105120827</v>
      </c>
      <c r="KI10" s="65">
        <v>64.629507230311958</v>
      </c>
      <c r="KJ10" s="65">
        <v>44.519879713003121</v>
      </c>
      <c r="KK10" s="65">
        <v>33.065885483922244</v>
      </c>
      <c r="KL10" s="65">
        <v>40.523266532773754</v>
      </c>
      <c r="KM10" s="65">
        <v>31.744378609374628</v>
      </c>
      <c r="KN10" s="65">
        <v>46.521075515945007</v>
      </c>
      <c r="KO10" s="65">
        <v>36.01034152463312</v>
      </c>
      <c r="KP10" s="65">
        <v>98.591721026790296</v>
      </c>
      <c r="KQ10" s="65">
        <v>24.117317828340909</v>
      </c>
      <c r="KR10" s="65">
        <v>45.836296173524651</v>
      </c>
      <c r="KS10" s="65">
        <v>34.574468622737101</v>
      </c>
      <c r="KT10" s="65">
        <v>34.362915955565597</v>
      </c>
      <c r="KU10" s="65">
        <v>20.3451256343998</v>
      </c>
      <c r="KV10" s="65">
        <v>10.173727555941861</v>
      </c>
      <c r="KW10" s="65">
        <v>43.105071928015732</v>
      </c>
      <c r="KX10" s="65">
        <v>45.821776218111317</v>
      </c>
      <c r="KY10" s="65">
        <v>23.052818106775828</v>
      </c>
      <c r="KZ10" s="65">
        <v>7.0101028242953412</v>
      </c>
      <c r="LA10" s="774"/>
      <c r="LB10" s="65">
        <v>30.628348656946276</v>
      </c>
      <c r="LC10" s="65">
        <v>41.933805697512192</v>
      </c>
      <c r="LD10" s="65">
        <v>31.278960911130614</v>
      </c>
      <c r="LE10" s="65">
        <v>49.483696749896176</v>
      </c>
      <c r="LF10" s="65">
        <v>48.169393685009624</v>
      </c>
      <c r="LG10" s="65">
        <v>24.074099723653138</v>
      </c>
      <c r="LH10" s="65">
        <v>119.04902196332648</v>
      </c>
      <c r="LI10" s="65">
        <v>43.816305233370684</v>
      </c>
      <c r="LJ10" s="65">
        <v>31.323147474265799</v>
      </c>
      <c r="LK10" s="65">
        <v>33.948553210877897</v>
      </c>
      <c r="LL10" s="65">
        <v>24.15673618665652</v>
      </c>
      <c r="LM10" s="65">
        <v>38.208577683992829</v>
      </c>
      <c r="LN10" s="65">
        <v>63.976105685144645</v>
      </c>
      <c r="LO10" s="65">
        <v>26.43488969714144</v>
      </c>
      <c r="LP10" s="65">
        <v>31.160254450339441</v>
      </c>
      <c r="LQ10" s="65">
        <v>38.070969462082061</v>
      </c>
      <c r="LR10" s="65">
        <v>32.913010042400472</v>
      </c>
      <c r="LS10" s="65">
        <v>41.901330438028594</v>
      </c>
      <c r="LT10" s="65">
        <v>33.366124041116215</v>
      </c>
      <c r="LU10" s="65">
        <v>88.28781783487598</v>
      </c>
      <c r="LV10" s="65">
        <v>22.486245871424405</v>
      </c>
      <c r="LW10" s="65">
        <v>42.936935537039766</v>
      </c>
      <c r="LX10" s="65">
        <v>33.955843325404409</v>
      </c>
      <c r="LY10" s="65">
        <v>33.309058457042319</v>
      </c>
      <c r="LZ10" s="65">
        <v>19.798492748764321</v>
      </c>
      <c r="MA10" s="65">
        <v>12.75442337536548</v>
      </c>
      <c r="MB10" s="65">
        <v>28.061972976239574</v>
      </c>
      <c r="MC10" s="65">
        <v>44.568770194595828</v>
      </c>
      <c r="MD10" s="65">
        <v>17.466697587851925</v>
      </c>
      <c r="ME10" s="65">
        <v>8.3269846722815082</v>
      </c>
      <c r="MF10" s="780"/>
      <c r="MG10" s="68">
        <v>32.997955920173531</v>
      </c>
      <c r="MH10" s="68">
        <v>3.7045920205305229</v>
      </c>
      <c r="MI10" s="68">
        <v>10.276086441186594</v>
      </c>
      <c r="MJ10" s="68">
        <v>13.02337807614987</v>
      </c>
      <c r="MK10" s="68">
        <v>50.228686906708283</v>
      </c>
      <c r="ML10" s="68">
        <v>10.544235471873128</v>
      </c>
      <c r="MM10" s="68">
        <v>32.080049943645847</v>
      </c>
      <c r="MN10" s="68">
        <v>16.984365208239172</v>
      </c>
      <c r="MO10" s="68">
        <v>5.2395883705703712</v>
      </c>
      <c r="MP10" s="68">
        <v>9.7696596875683284</v>
      </c>
      <c r="MQ10" s="68">
        <v>14.002342293126304</v>
      </c>
      <c r="MR10" s="68">
        <v>15.753180365719132</v>
      </c>
      <c r="MS10" s="68">
        <v>20.68875393503918</v>
      </c>
      <c r="MT10" s="68">
        <v>31.322161315577482</v>
      </c>
      <c r="MU10" s="768"/>
      <c r="MV10" s="69">
        <v>84.428442223181918</v>
      </c>
      <c r="MW10" s="69">
        <v>17.369603365029494</v>
      </c>
      <c r="MX10" s="69">
        <v>22.170526797671194</v>
      </c>
      <c r="MY10" s="69">
        <v>34.605188628185061</v>
      </c>
      <c r="MZ10" s="69">
        <v>75.156969571110366</v>
      </c>
      <c r="NA10" s="69">
        <v>33.264366121769442</v>
      </c>
      <c r="NB10" s="69">
        <v>48.891779324852877</v>
      </c>
      <c r="NC10" s="69">
        <v>56.894339548824924</v>
      </c>
      <c r="ND10" s="69">
        <v>35.910775482790022</v>
      </c>
      <c r="NE10" s="69">
        <v>23.704704517497124</v>
      </c>
      <c r="NF10" s="69">
        <v>39.113768166694086</v>
      </c>
      <c r="NG10" s="69">
        <v>57.389570030196296</v>
      </c>
      <c r="NH10" s="69">
        <v>36.487775946730551</v>
      </c>
      <c r="NI10" s="69">
        <v>30.725418823433053</v>
      </c>
      <c r="NJ10" s="752"/>
      <c r="NK10" s="70">
        <v>124.95052828889472</v>
      </c>
      <c r="NL10" s="70">
        <v>25.293272828119722</v>
      </c>
      <c r="NM10" s="70">
        <v>32.403381403470014</v>
      </c>
      <c r="NN10" s="70">
        <v>52.437827586430721</v>
      </c>
      <c r="NO10" s="70">
        <v>113.32051617604053</v>
      </c>
      <c r="NP10" s="70">
        <v>50.20142510131118</v>
      </c>
      <c r="NQ10" s="70">
        <v>56.127237034325958</v>
      </c>
      <c r="NR10" s="70">
        <v>84.813218734272112</v>
      </c>
      <c r="NS10" s="70">
        <v>54.184855824843666</v>
      </c>
      <c r="NT10" s="70">
        <v>40.217703198749007</v>
      </c>
      <c r="NU10" s="70">
        <v>58.422867660248933</v>
      </c>
      <c r="NV10" s="70">
        <v>84.697588878916775</v>
      </c>
      <c r="NW10" s="70">
        <v>52.95259805276978</v>
      </c>
      <c r="NX10" s="70">
        <v>47.485935606784871</v>
      </c>
      <c r="NY10" s="754"/>
      <c r="NZ10" s="71">
        <v>126.3761002150391</v>
      </c>
      <c r="OA10" s="71">
        <v>21.405283686989506</v>
      </c>
      <c r="OB10" s="71">
        <v>28.372492992092134</v>
      </c>
      <c r="OC10" s="71">
        <v>51.485780019031992</v>
      </c>
      <c r="OD10" s="71">
        <v>136.70851711969027</v>
      </c>
      <c r="OE10" s="71">
        <v>41.891705090287346</v>
      </c>
      <c r="OF10" s="71">
        <v>67.195840357327199</v>
      </c>
      <c r="OG10" s="71">
        <v>71.116347307722293</v>
      </c>
      <c r="OH10" s="71">
        <v>45.219294114505352</v>
      </c>
      <c r="OI10" s="71">
        <v>36.627725242183956</v>
      </c>
      <c r="OJ10" s="71">
        <v>49.038114270725508</v>
      </c>
      <c r="OK10" s="71">
        <v>84.426483827384516</v>
      </c>
      <c r="OL10" s="71">
        <v>44.874793142944853</v>
      </c>
      <c r="OM10" s="71">
        <v>50.417720426277789</v>
      </c>
      <c r="ON10" s="756"/>
      <c r="OO10" s="72">
        <v>60.852129325300396</v>
      </c>
      <c r="OP10" s="72">
        <v>12.094197727959251</v>
      </c>
      <c r="OQ10" s="72">
        <v>16.776321084048128</v>
      </c>
      <c r="OR10" s="72">
        <v>26.196995644030856</v>
      </c>
      <c r="OS10" s="72">
        <v>49.659299166194252</v>
      </c>
      <c r="OT10" s="72">
        <v>21.964560182669178</v>
      </c>
      <c r="OU10" s="72">
        <v>36.841876653222108</v>
      </c>
      <c r="OV10" s="72">
        <v>38.24862201604865</v>
      </c>
      <c r="OW10" s="72">
        <v>23.715724363163897</v>
      </c>
      <c r="OX10" s="72">
        <v>17.900589074029092</v>
      </c>
      <c r="OY10" s="72">
        <v>26.224007231775467</v>
      </c>
      <c r="OZ10" s="72">
        <v>39.150946178415687</v>
      </c>
      <c r="PA10" s="72">
        <v>28.724308085952252</v>
      </c>
      <c r="PB10" s="72">
        <v>30.201494546585497</v>
      </c>
      <c r="PC10" s="758"/>
      <c r="PD10" s="73">
        <v>111.0338310947805</v>
      </c>
      <c r="PE10" s="73">
        <v>20.814654775397116</v>
      </c>
      <c r="PF10" s="73">
        <v>20.030485934343169</v>
      </c>
      <c r="PG10" s="73">
        <v>53.773210145047038</v>
      </c>
      <c r="PH10" s="73">
        <v>154.97309033369831</v>
      </c>
      <c r="PI10" s="73">
        <v>40.631713700184285</v>
      </c>
      <c r="PJ10" s="73">
        <v>68.630465192752865</v>
      </c>
      <c r="PK10" s="73">
        <v>69.041432364161139</v>
      </c>
      <c r="PL10" s="73">
        <v>43.860181502841414</v>
      </c>
      <c r="PM10" s="73">
        <v>29.152633052403633</v>
      </c>
      <c r="PN10" s="73">
        <v>49.666912309658642</v>
      </c>
      <c r="PO10" s="73">
        <v>103.20342929553814</v>
      </c>
      <c r="PP10" s="73">
        <v>44.677157684506838</v>
      </c>
      <c r="PQ10" s="73">
        <v>44.366554740722236</v>
      </c>
      <c r="PR10" s="760"/>
      <c r="PS10" s="70">
        <v>41.533308788166131</v>
      </c>
      <c r="PT10" s="70">
        <v>10.048089310898153</v>
      </c>
      <c r="PU10" s="70">
        <v>14.975858713475009</v>
      </c>
      <c r="PV10" s="70">
        <v>18.320500909509992</v>
      </c>
      <c r="PW10" s="70">
        <v>40.480346652128141</v>
      </c>
      <c r="PX10" s="70">
        <v>17.768858194302805</v>
      </c>
      <c r="PY10" s="70">
        <v>25.633322051843926</v>
      </c>
      <c r="PZ10" s="70">
        <v>31.478158805020904</v>
      </c>
      <c r="QA10" s="70">
        <v>19.213296430726036</v>
      </c>
      <c r="QB10" s="70">
        <v>14.531381366412145</v>
      </c>
      <c r="QC10" s="70">
        <v>21.496862253802917</v>
      </c>
      <c r="QD10" s="70">
        <v>28.938906997217803</v>
      </c>
      <c r="QE10" s="70">
        <v>21.460341860728199</v>
      </c>
      <c r="QF10" s="70">
        <v>15.143777635333517</v>
      </c>
      <c r="QG10" s="762"/>
      <c r="QH10" s="74">
        <v>121.86646890486691</v>
      </c>
      <c r="QI10" s="74">
        <v>32.928221531362944</v>
      </c>
      <c r="QJ10" s="74">
        <v>23.170078725056555</v>
      </c>
      <c r="QK10" s="74">
        <v>51.111238869755141</v>
      </c>
      <c r="QL10" s="74">
        <v>110.45651307550646</v>
      </c>
      <c r="QM10" s="74">
        <v>48.945569716134955</v>
      </c>
      <c r="QN10" s="74">
        <v>72.532203694918479</v>
      </c>
      <c r="QO10" s="74">
        <v>111.91700964042961</v>
      </c>
      <c r="QP10" s="74">
        <v>71.892776701508353</v>
      </c>
      <c r="QQ10" s="74">
        <v>32.950704025132126</v>
      </c>
      <c r="QR10" s="74">
        <v>77.147696845220466</v>
      </c>
      <c r="QS10" s="74">
        <v>82.654182638299233</v>
      </c>
      <c r="QT10" s="74">
        <v>51.726591087642461</v>
      </c>
      <c r="QU10" s="74">
        <v>45.582373530932117</v>
      </c>
      <c r="QV10" s="764"/>
      <c r="QW10" s="69">
        <v>149.24372841273515</v>
      </c>
      <c r="QX10" s="69">
        <v>29.986939839340074</v>
      </c>
      <c r="QY10" s="69">
        <v>20.048767122267641</v>
      </c>
      <c r="QZ10" s="69">
        <v>63.121104376928578</v>
      </c>
      <c r="RA10" s="69">
        <v>136.29209953799557</v>
      </c>
      <c r="RB10" s="69">
        <v>60.330342228598568</v>
      </c>
      <c r="RC10" s="69">
        <v>70.090256880752094</v>
      </c>
      <c r="RD10" s="69">
        <v>101.5883012054484</v>
      </c>
      <c r="RE10" s="69">
        <v>65.126578266501454</v>
      </c>
      <c r="RF10" s="69">
        <v>39.626125915319875</v>
      </c>
      <c r="RG10" s="69">
        <v>70.000674183923778</v>
      </c>
      <c r="RH10" s="69">
        <v>101.1092007916252</v>
      </c>
      <c r="RI10" s="69">
        <v>62.821517969522951</v>
      </c>
      <c r="RJ10" s="69">
        <v>54.023142146688947</v>
      </c>
      <c r="RK10" s="766"/>
      <c r="RL10" s="75">
        <v>114.16123706966056</v>
      </c>
      <c r="RM10" s="75">
        <v>23.311730888198738</v>
      </c>
      <c r="RN10" s="75">
        <v>29.349580718571296</v>
      </c>
      <c r="RO10" s="75">
        <v>49.103666811481638</v>
      </c>
      <c r="RP10" s="75">
        <v>134.86635161289684</v>
      </c>
      <c r="RQ10" s="75">
        <v>46.44486050123362</v>
      </c>
      <c r="RR10" s="75">
        <v>61.930502083755805</v>
      </c>
      <c r="RS10" s="75">
        <v>77.391568892893616</v>
      </c>
      <c r="RT10" s="75">
        <v>52.610870902623411</v>
      </c>
      <c r="RU10" s="75">
        <v>30.633733333990719</v>
      </c>
      <c r="RV10" s="75">
        <v>53.857070998657882</v>
      </c>
      <c r="RW10" s="75">
        <v>80.060360660936198</v>
      </c>
      <c r="RX10" s="75">
        <v>49.417701770273567</v>
      </c>
      <c r="RY10" s="75">
        <v>46.890024104453985</v>
      </c>
      <c r="RZ10" s="756"/>
      <c r="SA10" s="76">
        <v>80.919858542025537</v>
      </c>
      <c r="SB10" s="76">
        <v>85.611524707785435</v>
      </c>
      <c r="SC10" s="76">
        <v>87.414288163030761</v>
      </c>
      <c r="SD10" s="76">
        <v>60.457675739922621</v>
      </c>
      <c r="SE10" s="76">
        <v>97.30540761255574</v>
      </c>
      <c r="SF10" s="76">
        <v>109.7296451371318</v>
      </c>
      <c r="SG10" s="721"/>
      <c r="SH10" s="76">
        <v>135.15940454389337</v>
      </c>
      <c r="SI10" s="76">
        <v>143.979736935522</v>
      </c>
      <c r="SJ10" s="76">
        <v>147.36893223138344</v>
      </c>
      <c r="SK10" s="76">
        <v>96.690500875940103</v>
      </c>
      <c r="SL10" s="76">
        <v>165.96423679649041</v>
      </c>
      <c r="SM10" s="76">
        <v>189.32180334269341</v>
      </c>
      <c r="SN10" s="721"/>
      <c r="SO10" s="76">
        <v>114.81957479319297</v>
      </c>
      <c r="SP10" s="76">
        <v>122.0916573501208</v>
      </c>
      <c r="SQ10" s="76">
        <v>124.88594070575117</v>
      </c>
      <c r="SR10" s="76">
        <v>83.103191449933533</v>
      </c>
      <c r="SS10" s="76">
        <v>140.21717585251483</v>
      </c>
      <c r="ST10" s="76">
        <v>159.47474401560788</v>
      </c>
      <c r="SU10" s="721"/>
      <c r="SV10" s="76">
        <v>61.878391972552265</v>
      </c>
      <c r="SW10" s="76">
        <v>65.120638559584734</v>
      </c>
      <c r="SX10" s="76">
        <v>66.366465405205943</v>
      </c>
      <c r="SY10" s="76">
        <v>47.737692270273257</v>
      </c>
      <c r="SZ10" s="76">
        <v>73.20187251733131</v>
      </c>
      <c r="TA10" s="76">
        <v>81.787829038390313</v>
      </c>
      <c r="TB10" s="721"/>
      <c r="TC10" s="76">
        <v>102.41443714046147</v>
      </c>
      <c r="TD10" s="76">
        <v>108.74225160096536</v>
      </c>
      <c r="TE10" s="76">
        <v>111.17370180605937</v>
      </c>
      <c r="TF10" s="76">
        <v>74.816374607031364</v>
      </c>
      <c r="TG10" s="76">
        <v>124.51420099588978</v>
      </c>
      <c r="TH10" s="76">
        <v>141.27120524365773</v>
      </c>
      <c r="TI10" s="721"/>
      <c r="TJ10" s="76">
        <v>46.403783813564054</v>
      </c>
      <c r="TK10" s="76">
        <v>48.468116926498439</v>
      </c>
      <c r="TL10" s="76">
        <v>49.261332846806368</v>
      </c>
      <c r="TM10" s="76">
        <v>37.400423380638792</v>
      </c>
      <c r="TN10" s="76">
        <v>53.613425404597372</v>
      </c>
      <c r="TO10" s="76">
        <v>59.080089915410881</v>
      </c>
      <c r="TP10" s="721"/>
      <c r="TQ10" s="76">
        <v>98.177895906256268</v>
      </c>
      <c r="TR10" s="76">
        <v>104.18322859842901</v>
      </c>
      <c r="TS10" s="76">
        <v>106.49076582114296</v>
      </c>
      <c r="TT10" s="76">
        <v>71.986301919564553</v>
      </c>
      <c r="TU10" s="76">
        <v>119.15139871653487</v>
      </c>
      <c r="TV10" s="76">
        <v>135.05442274799242</v>
      </c>
      <c r="TW10" s="721"/>
      <c r="TX10" s="76">
        <v>120.71399580004278</v>
      </c>
      <c r="TY10" s="76">
        <v>128.51373597412203</v>
      </c>
      <c r="TZ10" s="76">
        <v>131.51077072669187</v>
      </c>
      <c r="UA10" s="76">
        <v>86.696292150179332</v>
      </c>
      <c r="UB10" s="76">
        <v>147.95443040139509</v>
      </c>
      <c r="UC10" s="76">
        <v>168.60931528215718</v>
      </c>
      <c r="UD10" s="721"/>
      <c r="UE10" s="76">
        <v>133.31032911201154</v>
      </c>
      <c r="UF10" s="76">
        <v>141.9899115186675</v>
      </c>
      <c r="UG10" s="76">
        <v>145.32502391087132</v>
      </c>
      <c r="UH10" s="76">
        <v>95.455290928121215</v>
      </c>
      <c r="UI10" s="76">
        <v>135.53589204451947</v>
      </c>
      <c r="UJ10" s="76">
        <v>186.60843431295842</v>
      </c>
      <c r="UK10" s="721"/>
      <c r="UL10" s="76">
        <v>35.264710134829961</v>
      </c>
      <c r="UM10" s="76">
        <v>38.166132026500222</v>
      </c>
      <c r="UN10" s="76">
        <v>34.370998321000052</v>
      </c>
      <c r="UO10" s="76">
        <v>23.976145545843078</v>
      </c>
      <c r="UP10" s="76">
        <v>33.920953382109374</v>
      </c>
      <c r="UQ10" s="76">
        <v>28.670476342906213</v>
      </c>
      <c r="UR10" s="721"/>
      <c r="US10" s="76">
        <v>27.573859644460192</v>
      </c>
      <c r="UT10" s="76">
        <v>23.696233286988019</v>
      </c>
      <c r="UU10" s="76">
        <v>37.180724913276698</v>
      </c>
      <c r="UV10" s="76">
        <v>29.715534047563857</v>
      </c>
      <c r="UW10" s="76">
        <v>29.540983897045855</v>
      </c>
      <c r="UX10" s="76">
        <v>37.751163095524888</v>
      </c>
      <c r="UY10" s="76">
        <v>26.634776198108845</v>
      </c>
      <c r="UZ10" s="76">
        <v>23.431576541000975</v>
      </c>
      <c r="VA10" s="76">
        <v>24.210613755502685</v>
      </c>
      <c r="VB10" s="76">
        <v>23.758088358779482</v>
      </c>
      <c r="VC10" s="76">
        <v>24.772235297880293</v>
      </c>
      <c r="VD10" s="76">
        <v>29.366801980986697</v>
      </c>
      <c r="VE10" s="76">
        <v>34.802150685699608</v>
      </c>
      <c r="VF10" s="76">
        <v>25.204392871882959</v>
      </c>
      <c r="VG10" s="76">
        <v>36.766159859805235</v>
      </c>
      <c r="VH10" s="718"/>
      <c r="VI10" s="76">
        <v>42.447322409153415</v>
      </c>
      <c r="VJ10" s="76">
        <v>36.192917579775767</v>
      </c>
      <c r="VK10" s="76">
        <v>57.90421431371697</v>
      </c>
      <c r="VL10" s="76">
        <v>45.89244095218428</v>
      </c>
      <c r="VM10" s="76">
        <v>45.600383351103233</v>
      </c>
      <c r="VN10" s="76">
        <v>58.825322037815752</v>
      </c>
      <c r="VO10" s="76">
        <v>40.927951792665759</v>
      </c>
      <c r="VP10" s="76">
        <v>35.767197869391318</v>
      </c>
      <c r="VQ10" s="76">
        <v>37.020732185080355</v>
      </c>
      <c r="VR10" s="76">
        <v>36.292565331244084</v>
      </c>
      <c r="VS10" s="76">
        <v>37.924506442796293</v>
      </c>
      <c r="VT10" s="76">
        <v>45.319971669509833</v>
      </c>
      <c r="VU10" s="76">
        <v>54.071208375953759</v>
      </c>
      <c r="VV10" s="76">
        <v>38.619879138695033</v>
      </c>
      <c r="VW10" s="76">
        <v>57.233753109040514</v>
      </c>
      <c r="VX10" s="718"/>
      <c r="VY10" s="76">
        <v>45.031299653897648</v>
      </c>
      <c r="VZ10" s="76">
        <v>38.352257495728992</v>
      </c>
      <c r="WA10" s="76">
        <v>61.509627460385673</v>
      </c>
      <c r="WB10" s="76">
        <v>48.70356210823924</v>
      </c>
      <c r="WC10" s="76">
        <v>48.384021530301553</v>
      </c>
      <c r="WD10" s="76">
        <v>62.494016232576101</v>
      </c>
      <c r="WE10" s="76">
        <v>43.405367600710761</v>
      </c>
      <c r="WF10" s="76">
        <v>37.898476295582157</v>
      </c>
      <c r="WG10" s="76">
        <v>39.234926840671157</v>
      </c>
      <c r="WH10" s="76">
        <v>38.458582552601726</v>
      </c>
      <c r="WI10" s="76">
        <v>40.198540080317159</v>
      </c>
      <c r="WJ10" s="76">
        <v>48.08496050022783</v>
      </c>
      <c r="WK10" s="76">
        <v>57.418935582302566</v>
      </c>
      <c r="WL10" s="76">
        <v>40.939905929046887</v>
      </c>
      <c r="WM10" s="76">
        <v>60.792343339914538</v>
      </c>
      <c r="WN10" s="718"/>
      <c r="WO10" s="76">
        <v>27.11216205136186</v>
      </c>
      <c r="WP10" s="76">
        <v>23.301344024326422</v>
      </c>
      <c r="WQ10" s="76">
        <v>36.540470436942691</v>
      </c>
      <c r="WR10" s="76">
        <v>29.213789159760545</v>
      </c>
      <c r="WS10" s="76">
        <v>29.038681737604797</v>
      </c>
      <c r="WT10" s="76">
        <v>37.101426582507628</v>
      </c>
      <c r="WU10" s="76">
        <v>26.187672413896959</v>
      </c>
      <c r="WV10" s="76">
        <v>23.041639410860792</v>
      </c>
      <c r="WW10" s="76">
        <v>23.806233875986283</v>
      </c>
      <c r="WX10" s="76">
        <v>23.36209231121547</v>
      </c>
      <c r="WY10" s="76">
        <v>24.357470319735704</v>
      </c>
      <c r="WZ10" s="76">
        <v>28.867681979149257</v>
      </c>
      <c r="XA10" s="76">
        <v>34.204065916069837</v>
      </c>
      <c r="XB10" s="76">
        <v>24.78161465908444</v>
      </c>
      <c r="XC10" s="76">
        <v>36.132441378472045</v>
      </c>
      <c r="XD10" s="718"/>
      <c r="XE10" s="76">
        <v>39.651883950850134</v>
      </c>
      <c r="XF10" s="76">
        <v>33.837032582983937</v>
      </c>
      <c r="XG10" s="76">
        <v>54.012393887022839</v>
      </c>
      <c r="XH10" s="76">
        <v>42.852447599896564</v>
      </c>
      <c r="XI10" s="76">
        <v>42.578157882276088</v>
      </c>
      <c r="XJ10" s="76">
        <v>54.869034843312406</v>
      </c>
      <c r="XK10" s="76">
        <v>38.238066399099836</v>
      </c>
      <c r="XL10" s="76">
        <v>33.441535536262236</v>
      </c>
      <c r="XM10" s="76">
        <v>34.606183155318064</v>
      </c>
      <c r="XN10" s="76">
        <v>33.929645413555171</v>
      </c>
      <c r="XO10" s="76">
        <v>35.445892690247312</v>
      </c>
      <c r="XP10" s="76">
        <v>42.317593396214022</v>
      </c>
      <c r="XQ10" s="76">
        <v>50.449687546393307</v>
      </c>
      <c r="XR10" s="76">
        <v>36.091956237336774</v>
      </c>
      <c r="XS10" s="76">
        <v>53.388582750874484</v>
      </c>
      <c r="XT10" s="718"/>
      <c r="XU10" s="76">
        <v>13.774217916590064</v>
      </c>
      <c r="XV10" s="76">
        <v>12.075110787911495</v>
      </c>
      <c r="XW10" s="76">
        <v>17.965031069940231</v>
      </c>
      <c r="XX10" s="76">
        <v>14.708135915186475</v>
      </c>
      <c r="XY10" s="76">
        <v>14.626526399995242</v>
      </c>
      <c r="XZ10" s="76">
        <v>18.215484611035908</v>
      </c>
      <c r="YA10" s="76">
        <v>13.36044830796498</v>
      </c>
      <c r="YB10" s="76">
        <v>11.959706907809508</v>
      </c>
      <c r="YC10" s="76">
        <v>12.29959996128153</v>
      </c>
      <c r="YD10" s="76">
        <v>12.102155535256141</v>
      </c>
      <c r="YE10" s="76">
        <v>12.544673522344794</v>
      </c>
      <c r="YF10" s="76">
        <v>14.55046339862179</v>
      </c>
      <c r="YG10" s="76">
        <v>16.924491129989704</v>
      </c>
      <c r="YH10" s="76">
        <v>12.733221417520031</v>
      </c>
      <c r="YI10" s="76">
        <v>17.782503895106821</v>
      </c>
      <c r="YJ10" s="718"/>
      <c r="YK10" s="76">
        <v>41.751932945388965</v>
      </c>
      <c r="YL10" s="76">
        <v>35.576412704163417</v>
      </c>
      <c r="YM10" s="76">
        <v>56.949363896783879</v>
      </c>
      <c r="YN10" s="76">
        <v>45.138024496693284</v>
      </c>
      <c r="YO10" s="76">
        <v>44.83201426674492</v>
      </c>
      <c r="YP10" s="76">
        <v>57.860566600803679</v>
      </c>
      <c r="YQ10" s="76">
        <v>40.243879601832887</v>
      </c>
      <c r="YR10" s="76">
        <v>35.158003442866544</v>
      </c>
      <c r="YS10" s="76">
        <v>36.390678006620846</v>
      </c>
      <c r="YT10" s="76">
        <v>35.674600424283945</v>
      </c>
      <c r="YU10" s="76">
        <v>37.279546349354526</v>
      </c>
      <c r="YV10" s="76">
        <v>44.556035549073862</v>
      </c>
      <c r="YW10" s="76">
        <v>53.170584064712095</v>
      </c>
      <c r="YX10" s="76">
        <v>37.963340745067562</v>
      </c>
      <c r="YY10" s="76">
        <v>56.284357677365023</v>
      </c>
      <c r="YZ10" s="718"/>
      <c r="ZA10" s="76">
        <v>40.713478312620353</v>
      </c>
      <c r="ZB10" s="76">
        <v>34.740735227153436</v>
      </c>
      <c r="ZC10" s="76">
        <v>55.486413238092211</v>
      </c>
      <c r="ZD10" s="76">
        <v>44.006377771580077</v>
      </c>
      <c r="ZE10" s="76">
        <v>43.730789230933837</v>
      </c>
      <c r="ZF10" s="76">
        <v>56.36571761615081</v>
      </c>
      <c r="ZG10" s="76">
        <v>39.264006688030378</v>
      </c>
      <c r="ZH10" s="76">
        <v>34.333822433191088</v>
      </c>
      <c r="ZI10" s="76">
        <v>35.531854442839887</v>
      </c>
      <c r="ZJ10" s="76">
        <v>34.835933641395364</v>
      </c>
      <c r="ZK10" s="76">
        <v>36.395587482534872</v>
      </c>
      <c r="ZL10" s="76">
        <v>43.462837112042145</v>
      </c>
      <c r="ZM10" s="76">
        <v>51.824917361324573</v>
      </c>
      <c r="ZN10" s="76">
        <v>37.060172676029254</v>
      </c>
      <c r="ZO10" s="76">
        <v>54.846710072694258</v>
      </c>
      <c r="ZP10" s="718"/>
      <c r="ZQ10" s="76">
        <v>48.234511634533135</v>
      </c>
      <c r="ZR10" s="76">
        <v>41.04221910617963</v>
      </c>
      <c r="ZS10" s="76">
        <v>65.973326187205814</v>
      </c>
      <c r="ZT10" s="76">
        <v>52.187571106034902</v>
      </c>
      <c r="ZU10" s="76">
        <v>51.841892838390777</v>
      </c>
      <c r="ZV10" s="76">
        <v>67.033513904764192</v>
      </c>
      <c r="ZW10" s="76">
        <v>46.482930907434849</v>
      </c>
      <c r="ZX10" s="76">
        <v>40.553741311415358</v>
      </c>
      <c r="ZY10" s="76">
        <v>41.992438158530987</v>
      </c>
      <c r="ZZ10" s="76">
        <v>41.15669646668556</v>
      </c>
      <c r="AAA10" s="76">
        <v>43.02978546603002</v>
      </c>
      <c r="AAB10" s="76">
        <v>51.519930916490658</v>
      </c>
      <c r="AAC10" s="76">
        <v>61.568813285885184</v>
      </c>
      <c r="AAD10" s="76">
        <v>43.827869539552928</v>
      </c>
      <c r="AAE10" s="76">
        <v>65.200653107563795</v>
      </c>
      <c r="AAF10" s="718"/>
      <c r="AAG10" s="76">
        <v>24.44665369929529</v>
      </c>
      <c r="AAH10" s="76">
        <v>22.707057466142107</v>
      </c>
      <c r="AAI10" s="76">
        <v>27.788316140081104</v>
      </c>
      <c r="AAJ10" s="76">
        <v>26.004949229184252</v>
      </c>
      <c r="AAK10" s="76">
        <v>27.282426284435989</v>
      </c>
      <c r="AAL10" s="76">
        <v>25.561725740600416</v>
      </c>
      <c r="AAM10" s="76">
        <v>24.151314984207747</v>
      </c>
      <c r="AAN10" s="76">
        <v>22.42220950210908</v>
      </c>
      <c r="AAO10" s="76">
        <v>22.761337908391837</v>
      </c>
      <c r="AAP10" s="76">
        <v>22.754827390022239</v>
      </c>
      <c r="AAQ10" s="76">
        <v>16.067183428212289</v>
      </c>
      <c r="AAR10" s="76">
        <v>26.792286088371416</v>
      </c>
      <c r="AAS10" s="76">
        <v>25.936601978192659</v>
      </c>
      <c r="AAT10" s="76">
        <v>17.519745042055</v>
      </c>
      <c r="AAU10" s="76">
        <v>31.228431029861099</v>
      </c>
      <c r="AAV10" s="718"/>
    </row>
    <row r="11" spans="1:727" ht="14.5" customHeight="1" x14ac:dyDescent="0.2">
      <c r="A11" s="23">
        <v>2028</v>
      </c>
      <c r="B11" s="263"/>
      <c r="C11" s="264"/>
      <c r="D11" s="65">
        <v>12.894708921420273</v>
      </c>
      <c r="E11" s="65">
        <v>20.316088253578464</v>
      </c>
      <c r="F11" s="65">
        <v>14.726679017377219</v>
      </c>
      <c r="G11" s="65">
        <v>14.522926885290056</v>
      </c>
      <c r="H11" s="65">
        <v>27.801174502301912</v>
      </c>
      <c r="I11" s="65">
        <v>9.0191500345649658</v>
      </c>
      <c r="J11" s="65">
        <v>41.941516322749351</v>
      </c>
      <c r="K11" s="65">
        <v>11.426482163955766</v>
      </c>
      <c r="L11" s="65">
        <v>9.3303604526321742</v>
      </c>
      <c r="M11" s="65">
        <v>19.699821153838897</v>
      </c>
      <c r="N11" s="65">
        <v>17.769764603634169</v>
      </c>
      <c r="O11" s="65">
        <v>11.384150276596722</v>
      </c>
      <c r="P11" s="65">
        <v>20.423335695751941</v>
      </c>
      <c r="Q11" s="65">
        <v>12.920443831135065</v>
      </c>
      <c r="R11" s="65">
        <v>13.614385804454672</v>
      </c>
      <c r="S11" s="65">
        <v>14.83551454417784</v>
      </c>
      <c r="T11" s="65">
        <v>14.678307030836841</v>
      </c>
      <c r="U11" s="65">
        <v>9.8798709650657344</v>
      </c>
      <c r="V11" s="65">
        <v>14.263730779705121</v>
      </c>
      <c r="W11" s="65">
        <v>39.609390345985204</v>
      </c>
      <c r="X11" s="65">
        <v>6.7849841227443033</v>
      </c>
      <c r="Y11" s="65">
        <v>13.640299617995321</v>
      </c>
      <c r="Z11" s="65">
        <v>12.396800305878832</v>
      </c>
      <c r="AA11" s="65">
        <v>12.91955232920964</v>
      </c>
      <c r="AB11" s="65">
        <v>7.9914090220922613</v>
      </c>
      <c r="AC11" s="65">
        <v>2.1851753282181239</v>
      </c>
      <c r="AD11" s="65">
        <v>15.289299221641855</v>
      </c>
      <c r="AE11" s="65">
        <v>11.972807900572251</v>
      </c>
      <c r="AF11" s="65">
        <v>12.516595683536481</v>
      </c>
      <c r="AG11" s="65">
        <v>2.6657828692092647</v>
      </c>
      <c r="AH11" s="769"/>
      <c r="AI11" s="65">
        <v>10.185716145308788</v>
      </c>
      <c r="AJ11" s="65">
        <v>19.826535086541785</v>
      </c>
      <c r="AK11" s="65">
        <v>14.968520264812899</v>
      </c>
      <c r="AL11" s="65">
        <v>14.20893122778865</v>
      </c>
      <c r="AM11" s="65">
        <v>26.063943979463847</v>
      </c>
      <c r="AN11" s="65">
        <v>8.6880052914494783</v>
      </c>
      <c r="AO11" s="65">
        <v>40.922981910911652</v>
      </c>
      <c r="AP11" s="65">
        <v>11.150629736909613</v>
      </c>
      <c r="AQ11" s="65">
        <v>8.9747667800292277</v>
      </c>
      <c r="AR11" s="65">
        <v>15.986494214972625</v>
      </c>
      <c r="AS11" s="65">
        <v>15.152075071885616</v>
      </c>
      <c r="AT11" s="65">
        <v>12.061126087095596</v>
      </c>
      <c r="AU11" s="65">
        <v>19.924524126998339</v>
      </c>
      <c r="AV11" s="65">
        <v>12.608545569384738</v>
      </c>
      <c r="AW11" s="65">
        <v>13.291365093856029</v>
      </c>
      <c r="AX11" s="65">
        <v>14.474771637118076</v>
      </c>
      <c r="AY11" s="65">
        <v>14.320473272433425</v>
      </c>
      <c r="AZ11" s="65">
        <v>9.6626636004251765</v>
      </c>
      <c r="BA11" s="65">
        <v>13.916611711559716</v>
      </c>
      <c r="BB11" s="65">
        <v>33.077566749345792</v>
      </c>
      <c r="BC11" s="65">
        <v>6.643344548794988</v>
      </c>
      <c r="BD11" s="65">
        <v>13.314996914222313</v>
      </c>
      <c r="BE11" s="65">
        <v>10.130550045916813</v>
      </c>
      <c r="BF11" s="65">
        <v>12.608037452876568</v>
      </c>
      <c r="BG11" s="65">
        <v>7.7988645573613695</v>
      </c>
      <c r="BH11" s="65">
        <v>2.0946098554124344</v>
      </c>
      <c r="BI11" s="65">
        <v>13.224014923736068</v>
      </c>
      <c r="BJ11" s="65">
        <v>12.118487246798086</v>
      </c>
      <c r="BK11" s="65">
        <v>11.103463483257787</v>
      </c>
      <c r="BL11" s="65">
        <v>2.355724453977599</v>
      </c>
      <c r="BM11" s="770"/>
      <c r="BN11" s="65">
        <v>21.286659150791362</v>
      </c>
      <c r="BO11" s="65">
        <v>29.767374824544948</v>
      </c>
      <c r="BP11" s="65">
        <v>28.49835051245584</v>
      </c>
      <c r="BQ11" s="65">
        <v>62.704356521846968</v>
      </c>
      <c r="BR11" s="65">
        <v>57.916271000890355</v>
      </c>
      <c r="BS11" s="65">
        <v>15.825025899101325</v>
      </c>
      <c r="BT11" s="65">
        <v>90.469681486253563</v>
      </c>
      <c r="BU11" s="65">
        <v>25.532778897219742</v>
      </c>
      <c r="BV11" s="65">
        <v>13.023619726415662</v>
      </c>
      <c r="BW11" s="65">
        <v>27.289862596792808</v>
      </c>
      <c r="BX11" s="65">
        <v>37.046083881426426</v>
      </c>
      <c r="BY11" s="65">
        <v>29.307271631791764</v>
      </c>
      <c r="BZ11" s="65">
        <v>48.12310999075158</v>
      </c>
      <c r="CA11" s="65">
        <v>23.049189546504373</v>
      </c>
      <c r="CB11" s="65">
        <v>22.855457702953778</v>
      </c>
      <c r="CC11" s="65">
        <v>28.392348296719398</v>
      </c>
      <c r="CD11" s="65">
        <v>20.417191948358134</v>
      </c>
      <c r="CE11" s="65">
        <v>41.15286550404641</v>
      </c>
      <c r="CF11" s="65">
        <v>26.984159629147776</v>
      </c>
      <c r="CG11" s="65">
        <v>73.143742894071181</v>
      </c>
      <c r="CH11" s="65">
        <v>19.160911472681668</v>
      </c>
      <c r="CI11" s="65">
        <v>31.878541802958011</v>
      </c>
      <c r="CJ11" s="65">
        <v>22.578624612522567</v>
      </c>
      <c r="CK11" s="65">
        <v>22.759832324278744</v>
      </c>
      <c r="CL11" s="65">
        <v>12.648575446470714</v>
      </c>
      <c r="CM11" s="65">
        <v>7.5496444688652922</v>
      </c>
      <c r="CN11" s="65">
        <v>25.852310142907427</v>
      </c>
      <c r="CO11" s="65">
        <v>30.349172974499155</v>
      </c>
      <c r="CP11" s="65">
        <v>12.477358362859315</v>
      </c>
      <c r="CQ11" s="65">
        <v>4.272229652798865</v>
      </c>
      <c r="CR11" s="772"/>
      <c r="CS11" s="65">
        <v>25.863573493879652</v>
      </c>
      <c r="CT11" s="65">
        <v>36.025873944290424</v>
      </c>
      <c r="CU11" s="65">
        <v>35.130501286686219</v>
      </c>
      <c r="CV11" s="65">
        <v>87.253662189640394</v>
      </c>
      <c r="CW11" s="65">
        <v>62.192885262748781</v>
      </c>
      <c r="CX11" s="65">
        <v>22.431155691674455</v>
      </c>
      <c r="CY11" s="65">
        <v>111.48815904633118</v>
      </c>
      <c r="CZ11" s="65">
        <v>31.460815126270205</v>
      </c>
      <c r="DA11" s="65">
        <v>21.416782070773127</v>
      </c>
      <c r="DB11" s="65">
        <v>35.932491510567203</v>
      </c>
      <c r="DC11" s="65">
        <v>38.491103857662594</v>
      </c>
      <c r="DD11" s="65">
        <v>35.329460608068828</v>
      </c>
      <c r="DE11" s="65">
        <v>51.346611677053559</v>
      </c>
      <c r="DF11" s="65">
        <v>28.651552781075001</v>
      </c>
      <c r="DG11" s="65">
        <v>27.844626544275137</v>
      </c>
      <c r="DH11" s="65">
        <v>34.436632156924489</v>
      </c>
      <c r="DI11" s="65">
        <v>26.270983752575429</v>
      </c>
      <c r="DJ11" s="65">
        <v>50.000689807854741</v>
      </c>
      <c r="DK11" s="65">
        <v>39.056220056710927</v>
      </c>
      <c r="DL11" s="65">
        <v>90.144041293440381</v>
      </c>
      <c r="DM11" s="65">
        <v>22.504703876487795</v>
      </c>
      <c r="DN11" s="65">
        <v>38.787462974864241</v>
      </c>
      <c r="DO11" s="65">
        <v>27.042922895784692</v>
      </c>
      <c r="DP11" s="65">
        <v>27.477195868801996</v>
      </c>
      <c r="DQ11" s="65">
        <v>14.493899014309955</v>
      </c>
      <c r="DR11" s="65">
        <v>8.5594534835854965</v>
      </c>
      <c r="DS11" s="65">
        <v>30.419737560109645</v>
      </c>
      <c r="DT11" s="65">
        <v>36.380924141383105</v>
      </c>
      <c r="DU11" s="65">
        <v>13.496247485963949</v>
      </c>
      <c r="DV11" s="65">
        <v>6.6512448334405105</v>
      </c>
      <c r="DW11" s="773"/>
      <c r="DX11" s="65">
        <v>22.102697909533159</v>
      </c>
      <c r="DY11" s="65">
        <v>30.746800025296228</v>
      </c>
      <c r="DZ11" s="65">
        <v>35.019010861122354</v>
      </c>
      <c r="EA11" s="65">
        <v>76.959523601416976</v>
      </c>
      <c r="EB11" s="65">
        <v>47.423058631656836</v>
      </c>
      <c r="EC11" s="65">
        <v>20.482908253026583</v>
      </c>
      <c r="ED11" s="65">
        <v>103.06359268024144</v>
      </c>
      <c r="EE11" s="65">
        <v>30.285687955339935</v>
      </c>
      <c r="EF11" s="65">
        <v>11.617999951996349</v>
      </c>
      <c r="EG11" s="65">
        <v>36.906814632332548</v>
      </c>
      <c r="EH11" s="65">
        <v>41.492608282534157</v>
      </c>
      <c r="EI11" s="65">
        <v>32.515400541706143</v>
      </c>
      <c r="EJ11" s="65">
        <v>53.360413200933323</v>
      </c>
      <c r="EK11" s="65">
        <v>26.306991708144746</v>
      </c>
      <c r="EL11" s="65">
        <v>25.071783664921355</v>
      </c>
      <c r="EM11" s="65">
        <v>31.287802680549387</v>
      </c>
      <c r="EN11" s="65">
        <v>21.20840596480053</v>
      </c>
      <c r="EO11" s="65">
        <v>53.63040768310416</v>
      </c>
      <c r="EP11" s="65">
        <v>36.841511380089827</v>
      </c>
      <c r="EQ11" s="65">
        <v>86.494274642213568</v>
      </c>
      <c r="ER11" s="65">
        <v>20.835611239678489</v>
      </c>
      <c r="ES11" s="65">
        <v>35.307583967191583</v>
      </c>
      <c r="ET11" s="65">
        <v>22.896655975181272</v>
      </c>
      <c r="EU11" s="65">
        <v>23.709936252938338</v>
      </c>
      <c r="EV11" s="65">
        <v>13.310297818161684</v>
      </c>
      <c r="EW11" s="65">
        <v>5.5299927642788198</v>
      </c>
      <c r="EX11" s="65">
        <v>26.005674462604439</v>
      </c>
      <c r="EY11" s="65">
        <v>31.406461165503071</v>
      </c>
      <c r="EZ11" s="65">
        <v>10.984493692967916</v>
      </c>
      <c r="FA11" s="65">
        <v>2.962974764049775</v>
      </c>
      <c r="FB11" s="774"/>
      <c r="FC11" s="65">
        <v>18.801274325274406</v>
      </c>
      <c r="FD11" s="65">
        <v>25.706239582340121</v>
      </c>
      <c r="FE11" s="65">
        <v>27.783871958769712</v>
      </c>
      <c r="FF11" s="65">
        <v>53.796838759423217</v>
      </c>
      <c r="FG11" s="65">
        <v>40.614060037619161</v>
      </c>
      <c r="FH11" s="65">
        <v>14.581250320545175</v>
      </c>
      <c r="FI11" s="65">
        <v>84.914738519069275</v>
      </c>
      <c r="FJ11" s="65">
        <v>21.615305246003683</v>
      </c>
      <c r="FK11" s="65">
        <v>10.097616408820587</v>
      </c>
      <c r="FL11" s="65">
        <v>23.92411586689169</v>
      </c>
      <c r="FM11" s="65">
        <v>24.717943380097214</v>
      </c>
      <c r="FN11" s="65">
        <v>27.542856351941541</v>
      </c>
      <c r="FO11" s="65">
        <v>42.273543087648385</v>
      </c>
      <c r="FP11" s="65">
        <v>21.102763084470411</v>
      </c>
      <c r="FQ11" s="65">
        <v>21.211142861720631</v>
      </c>
      <c r="FR11" s="65">
        <v>26.488808468890646</v>
      </c>
      <c r="FS11" s="65">
        <v>18.633840556747792</v>
      </c>
      <c r="FT11" s="65">
        <v>37.317161438126405</v>
      </c>
      <c r="FU11" s="65">
        <v>26.540083797756488</v>
      </c>
      <c r="FV11" s="65">
        <v>69.948247842425573</v>
      </c>
      <c r="FW11" s="65">
        <v>17.706843919943633</v>
      </c>
      <c r="FX11" s="65">
        <v>29.752123937080803</v>
      </c>
      <c r="FY11" s="65">
        <v>20.421637286167353</v>
      </c>
      <c r="FZ11" s="65">
        <v>20.734157801806294</v>
      </c>
      <c r="GA11" s="65">
        <v>12.36180239924148</v>
      </c>
      <c r="GB11" s="65">
        <v>2.6667315722909848</v>
      </c>
      <c r="GC11" s="65">
        <v>20.013422178393196</v>
      </c>
      <c r="GD11" s="65">
        <v>27.696760598977573</v>
      </c>
      <c r="GE11" s="65">
        <v>9.7815583854517207</v>
      </c>
      <c r="GF11" s="65">
        <v>3.7030650177836417</v>
      </c>
      <c r="GG11" s="775"/>
      <c r="GH11" s="65">
        <v>22.384816939746454</v>
      </c>
      <c r="GI11" s="65">
        <v>31.030835138189342</v>
      </c>
      <c r="GJ11" s="65">
        <v>33.312358841311983</v>
      </c>
      <c r="GK11" s="65">
        <v>68.591518038567841</v>
      </c>
      <c r="GL11" s="65">
        <v>56.391454956146248</v>
      </c>
      <c r="GM11" s="65">
        <v>17.574636391299212</v>
      </c>
      <c r="GN11" s="65">
        <v>86.206061274286071</v>
      </c>
      <c r="GO11" s="65">
        <v>16.254771461717031</v>
      </c>
      <c r="GP11" s="65">
        <v>12.520149164031428</v>
      </c>
      <c r="GQ11" s="65">
        <v>30.445182396025142</v>
      </c>
      <c r="GR11" s="65">
        <v>43.708617200704403</v>
      </c>
      <c r="GS11" s="65">
        <v>32.29695796607669</v>
      </c>
      <c r="GT11" s="65">
        <v>52.711498891514225</v>
      </c>
      <c r="GU11" s="65">
        <v>33.991118735875666</v>
      </c>
      <c r="GV11" s="65">
        <v>25.106834771602774</v>
      </c>
      <c r="GW11" s="65">
        <v>31.22826248226195</v>
      </c>
      <c r="GX11" s="65">
        <v>21.72404292796757</v>
      </c>
      <c r="GY11" s="65">
        <v>59.135534962533228</v>
      </c>
      <c r="GZ11" s="65">
        <v>46.933430286830657</v>
      </c>
      <c r="HA11" s="65">
        <v>83.782617815742455</v>
      </c>
      <c r="HB11" s="65">
        <v>21.705416156876911</v>
      </c>
      <c r="HC11" s="65">
        <v>35.181143003872052</v>
      </c>
      <c r="HD11" s="65">
        <v>23.744588991518231</v>
      </c>
      <c r="HE11" s="65">
        <v>24.305278540367574</v>
      </c>
      <c r="HF11" s="65">
        <v>16.018325311887015</v>
      </c>
      <c r="HG11" s="65">
        <v>5.2081673127436172</v>
      </c>
      <c r="HH11" s="65">
        <v>29.914477965370224</v>
      </c>
      <c r="HI11" s="65">
        <v>32.24654576374904</v>
      </c>
      <c r="HJ11" s="65">
        <v>13.829740469618399</v>
      </c>
      <c r="HK11" s="65">
        <v>4.2575216630487223</v>
      </c>
      <c r="HL11" s="776"/>
      <c r="HM11" s="65">
        <v>16.825646392010636</v>
      </c>
      <c r="HN11" s="65">
        <v>21.125767600002895</v>
      </c>
      <c r="HO11" s="65">
        <v>21.767823978404213</v>
      </c>
      <c r="HP11" s="65">
        <v>57.385170754053668</v>
      </c>
      <c r="HQ11" s="65">
        <v>29.171501622990014</v>
      </c>
      <c r="HR11" s="65">
        <v>18.386322562359439</v>
      </c>
      <c r="HS11" s="65">
        <v>75.513377591606414</v>
      </c>
      <c r="HT11" s="65">
        <v>22.266551594335478</v>
      </c>
      <c r="HU11" s="65">
        <v>11.925579164712953</v>
      </c>
      <c r="HV11" s="65">
        <v>19.276422413948726</v>
      </c>
      <c r="HW11" s="65">
        <v>21.049445310449325</v>
      </c>
      <c r="HX11" s="65">
        <v>25.254121870525903</v>
      </c>
      <c r="HY11" s="65">
        <v>39.447353382517406</v>
      </c>
      <c r="HZ11" s="65">
        <v>16.461048793276792</v>
      </c>
      <c r="IA11" s="65">
        <v>18.092308708470203</v>
      </c>
      <c r="IB11" s="65">
        <v>23.096793044401021</v>
      </c>
      <c r="IC11" s="65">
        <v>14.756336066502325</v>
      </c>
      <c r="ID11" s="65">
        <v>35.534123001701914</v>
      </c>
      <c r="IE11" s="65">
        <v>20.928817842675315</v>
      </c>
      <c r="IF11" s="65">
        <v>57.592181479578926</v>
      </c>
      <c r="IG11" s="65">
        <v>15.306647298719373</v>
      </c>
      <c r="IH11" s="65">
        <v>27.369236225958048</v>
      </c>
      <c r="II11" s="65">
        <v>19.494040485535297</v>
      </c>
      <c r="IJ11" s="65">
        <v>18.673197210067027</v>
      </c>
      <c r="IK11" s="65">
        <v>8.0969374523219741</v>
      </c>
      <c r="IL11" s="65">
        <v>7.6115771764559081</v>
      </c>
      <c r="IM11" s="65">
        <v>15.232980570321082</v>
      </c>
      <c r="IN11" s="65">
        <v>27.909509764989334</v>
      </c>
      <c r="IO11" s="65">
        <v>9.1716559502733261</v>
      </c>
      <c r="IP11" s="65">
        <v>4.4359976015945426</v>
      </c>
      <c r="IQ11" s="777"/>
      <c r="IR11" s="65">
        <v>8.7331176137914177</v>
      </c>
      <c r="IS11" s="65">
        <v>11.002230613852996</v>
      </c>
      <c r="IT11" s="65">
        <v>9.4008764963829261</v>
      </c>
      <c r="IU11" s="65">
        <v>20.244334981341506</v>
      </c>
      <c r="IV11" s="65">
        <v>13.986243246399319</v>
      </c>
      <c r="IW11" s="65">
        <v>7.4769968443841197</v>
      </c>
      <c r="IX11" s="65">
        <v>27.686671422920107</v>
      </c>
      <c r="IY11" s="65">
        <v>9.7779376018329298</v>
      </c>
      <c r="IZ11" s="65">
        <v>5.5604080835591123</v>
      </c>
      <c r="JA11" s="65">
        <v>8.1576593826054786</v>
      </c>
      <c r="JB11" s="65">
        <v>9.7481280729908377</v>
      </c>
      <c r="JC11" s="65">
        <v>11.248913352288032</v>
      </c>
      <c r="JD11" s="65">
        <v>15.546825010494917</v>
      </c>
      <c r="JE11" s="65">
        <v>7.2703376315712989</v>
      </c>
      <c r="JF11" s="65">
        <v>7.7820642773960209</v>
      </c>
      <c r="JG11" s="65">
        <v>10.178245728571843</v>
      </c>
      <c r="JH11" s="65">
        <v>6.0869181135132653</v>
      </c>
      <c r="JI11" s="65">
        <v>19.871542595210087</v>
      </c>
      <c r="JJ11" s="65">
        <v>8.5327956179737257</v>
      </c>
      <c r="JK11" s="65">
        <v>23.161164369135221</v>
      </c>
      <c r="JL11" s="65">
        <v>8.6610655988287242</v>
      </c>
      <c r="JM11" s="65">
        <v>11.089073492768678</v>
      </c>
      <c r="JN11" s="65">
        <v>8.6543318579555368</v>
      </c>
      <c r="JO11" s="65">
        <v>8.2040328225372896</v>
      </c>
      <c r="JP11" s="65">
        <v>4.0783361568968743</v>
      </c>
      <c r="JQ11" s="65">
        <v>3.2287455142181063</v>
      </c>
      <c r="JR11" s="65">
        <v>8.4170716344803189</v>
      </c>
      <c r="JS11" s="65">
        <v>11.685349178419633</v>
      </c>
      <c r="JT11" s="65">
        <v>4.4973729959924587</v>
      </c>
      <c r="JU11" s="65">
        <v>2.7610885115413679</v>
      </c>
      <c r="JV11" s="778"/>
      <c r="JW11" s="65">
        <v>27.29564776394254</v>
      </c>
      <c r="JX11" s="65">
        <v>38.256969126163803</v>
      </c>
      <c r="JY11" s="65">
        <v>32.520121184159109</v>
      </c>
      <c r="JZ11" s="65">
        <v>55.406917104976699</v>
      </c>
      <c r="KA11" s="65">
        <v>48.482343856959226</v>
      </c>
      <c r="KB11" s="65">
        <v>20.132234809855007</v>
      </c>
      <c r="KC11" s="65">
        <v>114.95351505370829</v>
      </c>
      <c r="KD11" s="65">
        <v>32.608885898558498</v>
      </c>
      <c r="KE11" s="65">
        <v>21.34799029524844</v>
      </c>
      <c r="KF11" s="65">
        <v>30.929754854934746</v>
      </c>
      <c r="KG11" s="65">
        <v>26.547522715607485</v>
      </c>
      <c r="KH11" s="65">
        <v>36.892198762218392</v>
      </c>
      <c r="KI11" s="65">
        <v>57.854911875898814</v>
      </c>
      <c r="KJ11" s="65">
        <v>39.974089217578879</v>
      </c>
      <c r="KK11" s="65">
        <v>29.778109455794461</v>
      </c>
      <c r="KL11" s="65">
        <v>36.476471404291402</v>
      </c>
      <c r="KM11" s="65">
        <v>28.42670591018036</v>
      </c>
      <c r="KN11" s="65">
        <v>42.5759918273857</v>
      </c>
      <c r="KO11" s="65">
        <v>32.172110448325853</v>
      </c>
      <c r="KP11" s="65">
        <v>88.354560200933065</v>
      </c>
      <c r="KQ11" s="65">
        <v>22.125188225778128</v>
      </c>
      <c r="KR11" s="65">
        <v>40.946421027778761</v>
      </c>
      <c r="KS11" s="65">
        <v>31.185991565174405</v>
      </c>
      <c r="KT11" s="65">
        <v>30.966229395659912</v>
      </c>
      <c r="KU11" s="65">
        <v>18.469661279473158</v>
      </c>
      <c r="KV11" s="65">
        <v>9.2251404748161985</v>
      </c>
      <c r="KW11" s="65">
        <v>38.980870545087242</v>
      </c>
      <c r="KX11" s="65">
        <v>41.073631438958159</v>
      </c>
      <c r="KY11" s="65">
        <v>20.914780805909707</v>
      </c>
      <c r="KZ11" s="65">
        <v>6.5724424378301158</v>
      </c>
      <c r="LA11" s="774"/>
      <c r="LB11" s="65">
        <v>27.911664978057736</v>
      </c>
      <c r="LC11" s="65">
        <v>38.172905089308387</v>
      </c>
      <c r="LD11" s="65">
        <v>28.158288448027506</v>
      </c>
      <c r="LE11" s="65">
        <v>44.180961545675984</v>
      </c>
      <c r="LF11" s="65">
        <v>43.625995038240248</v>
      </c>
      <c r="LG11" s="65">
        <v>21.67864813841501</v>
      </c>
      <c r="LH11" s="65">
        <v>105.87270027691677</v>
      </c>
      <c r="LI11" s="65">
        <v>39.295069921970537</v>
      </c>
      <c r="LJ11" s="65">
        <v>28.194441811975643</v>
      </c>
      <c r="LK11" s="65">
        <v>30.60547973848966</v>
      </c>
      <c r="LL11" s="65">
        <v>21.966246971293195</v>
      </c>
      <c r="LM11" s="65">
        <v>34.51510231887373</v>
      </c>
      <c r="LN11" s="65">
        <v>57.264511437052526</v>
      </c>
      <c r="LO11" s="65">
        <v>23.822246532351972</v>
      </c>
      <c r="LP11" s="65">
        <v>28.065405388987244</v>
      </c>
      <c r="LQ11" s="65">
        <v>34.280888107238724</v>
      </c>
      <c r="LR11" s="65">
        <v>29.464491789037979</v>
      </c>
      <c r="LS11" s="65">
        <v>38.49060670055686</v>
      </c>
      <c r="LT11" s="65">
        <v>29.808285615343166</v>
      </c>
      <c r="LU11" s="65">
        <v>79.158535906722278</v>
      </c>
      <c r="LV11" s="65">
        <v>20.666717777646348</v>
      </c>
      <c r="LW11" s="65">
        <v>38.367417445579242</v>
      </c>
      <c r="LX11" s="65">
        <v>30.624519776831573</v>
      </c>
      <c r="LY11" s="65">
        <v>30.015639728680277</v>
      </c>
      <c r="LZ11" s="65">
        <v>17.970217024868418</v>
      </c>
      <c r="MA11" s="65">
        <v>11.493499452947285</v>
      </c>
      <c r="MB11" s="65">
        <v>25.442658364877129</v>
      </c>
      <c r="MC11" s="65">
        <v>39.952815903535772</v>
      </c>
      <c r="MD11" s="65">
        <v>15.883359389496997</v>
      </c>
      <c r="ME11" s="65">
        <v>7.7697931261027602</v>
      </c>
      <c r="MF11" s="780"/>
      <c r="MG11" s="68">
        <v>29.571006952940312</v>
      </c>
      <c r="MH11" s="68">
        <v>3.3693340927750897</v>
      </c>
      <c r="MI11" s="68">
        <v>9.2393546169735874</v>
      </c>
      <c r="MJ11" s="68">
        <v>11.869663091480415</v>
      </c>
      <c r="MK11" s="68">
        <v>44.843512371383547</v>
      </c>
      <c r="ML11" s="68">
        <v>9.4010905613501272</v>
      </c>
      <c r="MM11" s="68">
        <v>28.685412065221236</v>
      </c>
      <c r="MN11" s="68">
        <v>15.317356192842677</v>
      </c>
      <c r="MO11" s="68">
        <v>4.7939331612899965</v>
      </c>
      <c r="MP11" s="68">
        <v>8.8222429480618079</v>
      </c>
      <c r="MQ11" s="68">
        <v>12.659489493569136</v>
      </c>
      <c r="MR11" s="68">
        <v>14.342308427535594</v>
      </c>
      <c r="MS11" s="68">
        <v>18.797036239244118</v>
      </c>
      <c r="MT11" s="68">
        <v>28.046814943005067</v>
      </c>
      <c r="MU11" s="768"/>
      <c r="MV11" s="69">
        <v>74.966640625149665</v>
      </c>
      <c r="MW11" s="69">
        <v>15.540131407271105</v>
      </c>
      <c r="MX11" s="69">
        <v>19.929490845561617</v>
      </c>
      <c r="MY11" s="69">
        <v>30.929263388924841</v>
      </c>
      <c r="MZ11" s="69">
        <v>67.553099481934666</v>
      </c>
      <c r="NA11" s="69">
        <v>29.145343976302041</v>
      </c>
      <c r="NB11" s="69">
        <v>43.786866574861818</v>
      </c>
      <c r="NC11" s="69">
        <v>50.655023380024332</v>
      </c>
      <c r="ND11" s="69">
        <v>31.888439004364965</v>
      </c>
      <c r="NE11" s="69">
        <v>21.296614424917514</v>
      </c>
      <c r="NF11" s="69">
        <v>34.828193269819785</v>
      </c>
      <c r="NG11" s="69">
        <v>51.27295931721644</v>
      </c>
      <c r="NH11" s="69">
        <v>32.770976003812549</v>
      </c>
      <c r="NI11" s="69">
        <v>27.624041445277424</v>
      </c>
      <c r="NJ11" s="752"/>
      <c r="NK11" s="70">
        <v>110.73142144527554</v>
      </c>
      <c r="NL11" s="70">
        <v>22.567445436026063</v>
      </c>
      <c r="NM11" s="70">
        <v>29.063770945573559</v>
      </c>
      <c r="NN11" s="70">
        <v>46.829689059907551</v>
      </c>
      <c r="NO11" s="70">
        <v>101.76875055561847</v>
      </c>
      <c r="NP11" s="70">
        <v>43.938304273369063</v>
      </c>
      <c r="NQ11" s="70">
        <v>50.270836601552212</v>
      </c>
      <c r="NR11" s="70">
        <v>75.410371653978359</v>
      </c>
      <c r="NS11" s="70">
        <v>48.067968392119326</v>
      </c>
      <c r="NT11" s="70">
        <v>35.940698553909378</v>
      </c>
      <c r="NU11" s="70">
        <v>51.952608497205723</v>
      </c>
      <c r="NV11" s="70">
        <v>75.501158681379977</v>
      </c>
      <c r="NW11" s="70">
        <v>47.409971745655461</v>
      </c>
      <c r="NX11" s="70">
        <v>42.60620035198999</v>
      </c>
      <c r="NY11" s="754"/>
      <c r="NZ11" s="71">
        <v>111.97786138780526</v>
      </c>
      <c r="OA11" s="71">
        <v>19.119076341335152</v>
      </c>
      <c r="OB11" s="71">
        <v>25.463750692240971</v>
      </c>
      <c r="OC11" s="71">
        <v>45.972186269000375</v>
      </c>
      <c r="OD11" s="71">
        <v>122.71912432714026</v>
      </c>
      <c r="OE11" s="71">
        <v>36.680298901472753</v>
      </c>
      <c r="OF11" s="71">
        <v>60.155397062526376</v>
      </c>
      <c r="OG11" s="71">
        <v>63.265328627657283</v>
      </c>
      <c r="OH11" s="71">
        <v>40.129816148894484</v>
      </c>
      <c r="OI11" s="71">
        <v>32.751364037060952</v>
      </c>
      <c r="OJ11" s="71">
        <v>43.629402064871869</v>
      </c>
      <c r="OK11" s="71">
        <v>75.251619864729079</v>
      </c>
      <c r="OL11" s="71">
        <v>40.227768498663593</v>
      </c>
      <c r="OM11" s="71">
        <v>45.215396458625015</v>
      </c>
      <c r="ON11" s="756"/>
      <c r="OO11" s="72">
        <v>54.16148713826243</v>
      </c>
      <c r="OP11" s="72">
        <v>10.866476117007448</v>
      </c>
      <c r="OQ11" s="72">
        <v>15.116074512930295</v>
      </c>
      <c r="OR11" s="72">
        <v>23.432881627920647</v>
      </c>
      <c r="OS11" s="72">
        <v>44.69694437694389</v>
      </c>
      <c r="OT11" s="72">
        <v>19.281632448834774</v>
      </c>
      <c r="OU11" s="72">
        <v>33.009412066364334</v>
      </c>
      <c r="OV11" s="72">
        <v>34.126595466793546</v>
      </c>
      <c r="OW11" s="72">
        <v>21.096325526563714</v>
      </c>
      <c r="OX11" s="72">
        <v>16.147787159548901</v>
      </c>
      <c r="OY11" s="72">
        <v>23.40127753657324</v>
      </c>
      <c r="OZ11" s="72">
        <v>35.095635691207846</v>
      </c>
      <c r="PA11" s="72">
        <v>25.86910215157716</v>
      </c>
      <c r="PB11" s="72">
        <v>27.148873455681166</v>
      </c>
      <c r="PC11" s="758"/>
      <c r="PD11" s="73">
        <v>98.44291737124297</v>
      </c>
      <c r="PE11" s="73">
        <v>18.594733079037482</v>
      </c>
      <c r="PF11" s="73">
        <v>18.02996450858025</v>
      </c>
      <c r="PG11" s="73">
        <v>48.007380290671591</v>
      </c>
      <c r="PH11" s="73">
        <v>139.08482917285309</v>
      </c>
      <c r="PI11" s="73">
        <v>35.579214845599843</v>
      </c>
      <c r="PJ11" s="73">
        <v>61.435969884148037</v>
      </c>
      <c r="PK11" s="73">
        <v>61.425045977831275</v>
      </c>
      <c r="PL11" s="73">
        <v>38.925935538627577</v>
      </c>
      <c r="PM11" s="73">
        <v>26.129366039791925</v>
      </c>
      <c r="PN11" s="73">
        <v>44.184556758682078</v>
      </c>
      <c r="PO11" s="73">
        <v>91.89642751962522</v>
      </c>
      <c r="PP11" s="73">
        <v>40.050539246006103</v>
      </c>
      <c r="PQ11" s="73">
        <v>39.810746160764815</v>
      </c>
      <c r="PR11" s="760"/>
      <c r="PS11" s="70">
        <v>37.076573706311635</v>
      </c>
      <c r="PT11" s="70">
        <v>9.0141282498584392</v>
      </c>
      <c r="PU11" s="70">
        <v>13.476170221303009</v>
      </c>
      <c r="PV11" s="70">
        <v>16.379227822367895</v>
      </c>
      <c r="PW11" s="70">
        <v>36.438252662882768</v>
      </c>
      <c r="PX11" s="70">
        <v>15.574436994251565</v>
      </c>
      <c r="PY11" s="70">
        <v>22.956850586356509</v>
      </c>
      <c r="PZ11" s="70">
        <v>28.089098622276605</v>
      </c>
      <c r="QA11" s="70">
        <v>17.070889747187639</v>
      </c>
      <c r="QB11" s="70">
        <v>13.123346672133376</v>
      </c>
      <c r="QC11" s="70">
        <v>19.175166503241879</v>
      </c>
      <c r="QD11" s="70">
        <v>26.004901857961173</v>
      </c>
      <c r="QE11" s="70">
        <v>19.38320352794689</v>
      </c>
      <c r="QF11" s="70">
        <v>13.669552564072545</v>
      </c>
      <c r="QG11" s="762"/>
      <c r="QH11" s="74">
        <v>108.01434971646123</v>
      </c>
      <c r="QI11" s="74">
        <v>29.321331320770604</v>
      </c>
      <c r="QJ11" s="74">
        <v>20.840277460424758</v>
      </c>
      <c r="QK11" s="74">
        <v>45.651118657876488</v>
      </c>
      <c r="QL11" s="74">
        <v>99.204663212917282</v>
      </c>
      <c r="QM11" s="74">
        <v>42.846737837350815</v>
      </c>
      <c r="QN11" s="74">
        <v>64.935995646229657</v>
      </c>
      <c r="QO11" s="74">
        <v>99.427233302044641</v>
      </c>
      <c r="QP11" s="74">
        <v>63.72823236032535</v>
      </c>
      <c r="QQ11" s="74">
        <v>29.507936112563527</v>
      </c>
      <c r="QR11" s="74">
        <v>68.543285005543339</v>
      </c>
      <c r="QS11" s="74">
        <v>73.692296912777252</v>
      </c>
      <c r="QT11" s="74">
        <v>46.323758869472179</v>
      </c>
      <c r="QU11" s="74">
        <v>40.909068583367684</v>
      </c>
      <c r="QV11" s="764"/>
      <c r="QW11" s="69">
        <v>132.15141138177893</v>
      </c>
      <c r="QX11" s="69">
        <v>26.709786515996623</v>
      </c>
      <c r="QY11" s="69">
        <v>18.050411111172032</v>
      </c>
      <c r="QZ11" s="69">
        <v>56.33684208870428</v>
      </c>
      <c r="RA11" s="69">
        <v>122.3481901454807</v>
      </c>
      <c r="RB11" s="69">
        <v>52.761955261291398</v>
      </c>
      <c r="RC11" s="69">
        <v>62.744717656656881</v>
      </c>
      <c r="RD11" s="69">
        <v>90.266172183486034</v>
      </c>
      <c r="RE11" s="69">
        <v>57.734466141135037</v>
      </c>
      <c r="RF11" s="69">
        <v>35.409500731267372</v>
      </c>
      <c r="RG11" s="69">
        <v>62.202213082202881</v>
      </c>
      <c r="RH11" s="69">
        <v>90.04412400437306</v>
      </c>
      <c r="RI11" s="69">
        <v>56.167847556023546</v>
      </c>
      <c r="RJ11" s="69">
        <v>48.436921778433152</v>
      </c>
      <c r="RK11" s="766"/>
      <c r="RL11" s="75">
        <v>102.54253574855137</v>
      </c>
      <c r="RM11" s="75">
        <v>21.078017154572191</v>
      </c>
      <c r="RN11" s="75">
        <v>26.408589452804385</v>
      </c>
      <c r="RO11" s="75">
        <v>44.703495793266491</v>
      </c>
      <c r="RP11" s="75">
        <v>120.44363583230718</v>
      </c>
      <c r="RQ11" s="75">
        <v>41.324194810144093</v>
      </c>
      <c r="RR11" s="75">
        <v>55.371797500034837</v>
      </c>
      <c r="RS11" s="75">
        <v>69.749512795976472</v>
      </c>
      <c r="RT11" s="75">
        <v>47.887185279224241</v>
      </c>
      <c r="RU11" s="75">
        <v>27.694529030863784</v>
      </c>
      <c r="RV11" s="75">
        <v>48.637564639593748</v>
      </c>
      <c r="RW11" s="75">
        <v>72.767924616739975</v>
      </c>
      <c r="RX11" s="75">
        <v>44.95764299078315</v>
      </c>
      <c r="RY11" s="75">
        <v>42.067056683587523</v>
      </c>
      <c r="RZ11" s="756"/>
      <c r="SA11" s="76">
        <v>72.223707354027937</v>
      </c>
      <c r="SB11" s="76">
        <v>76.253133859006894</v>
      </c>
      <c r="SC11" s="76">
        <v>77.801433032930831</v>
      </c>
      <c r="SD11" s="76">
        <v>54.649809548968761</v>
      </c>
      <c r="SE11" s="76">
        <v>86.296397820642582</v>
      </c>
      <c r="SF11" s="76">
        <v>96.966925138003958</v>
      </c>
      <c r="SG11" s="721"/>
      <c r="SH11" s="76">
        <v>118.80721448268434</v>
      </c>
      <c r="SI11" s="76">
        <v>126.38253631204478</v>
      </c>
      <c r="SJ11" s="76">
        <v>129.29333875902199</v>
      </c>
      <c r="SK11" s="76">
        <v>85.768286609173245</v>
      </c>
      <c r="SL11" s="76">
        <v>145.26387255992006</v>
      </c>
      <c r="SM11" s="76">
        <v>165.32446391655947</v>
      </c>
      <c r="SN11" s="721"/>
      <c r="SO11" s="76">
        <v>101.33839930943822</v>
      </c>
      <c r="SP11" s="76">
        <v>107.58401039215558</v>
      </c>
      <c r="SQ11" s="76">
        <v>109.9838741117378</v>
      </c>
      <c r="SR11" s="76">
        <v>74.098857711596565</v>
      </c>
      <c r="SS11" s="76">
        <v>123.15106953269097</v>
      </c>
      <c r="ST11" s="76">
        <v>139.69038687460122</v>
      </c>
      <c r="SU11" s="721"/>
      <c r="SV11" s="76">
        <v>55.869988359982798</v>
      </c>
      <c r="SW11" s="76">
        <v>58.654584252335738</v>
      </c>
      <c r="SX11" s="76">
        <v>59.724559722670023</v>
      </c>
      <c r="SY11" s="76">
        <v>43.725281518914869</v>
      </c>
      <c r="SZ11" s="76">
        <v>65.595133121717183</v>
      </c>
      <c r="TA11" s="76">
        <v>72.969161783227619</v>
      </c>
      <c r="TB11" s="721"/>
      <c r="TC11" s="76">
        <v>90.684275872304681</v>
      </c>
      <c r="TD11" s="76">
        <v>96.118904510596508</v>
      </c>
      <c r="TE11" s="76">
        <v>98.207149828100995</v>
      </c>
      <c r="TF11" s="76">
        <v>66.981744462493964</v>
      </c>
      <c r="TG11" s="76">
        <v>109.6646063320308</v>
      </c>
      <c r="TH11" s="76">
        <v>124.05632020817464</v>
      </c>
      <c r="TI11" s="721"/>
      <c r="TJ11" s="76">
        <v>42.579657363064655</v>
      </c>
      <c r="TK11" s="76">
        <v>44.352605025255428</v>
      </c>
      <c r="TL11" s="76">
        <v>45.033856661781954</v>
      </c>
      <c r="TM11" s="76">
        <v>34.847142328838643</v>
      </c>
      <c r="TN11" s="76">
        <v>48.77164116837514</v>
      </c>
      <c r="TO11" s="76">
        <v>53.46667318801417</v>
      </c>
      <c r="TP11" s="721"/>
      <c r="TQ11" s="76">
        <v>87.045732349509549</v>
      </c>
      <c r="TR11" s="76">
        <v>92.203398275882691</v>
      </c>
      <c r="TS11" s="76">
        <v>94.185221218505276</v>
      </c>
      <c r="TT11" s="76">
        <v>64.551143159033828</v>
      </c>
      <c r="TU11" s="76">
        <v>105.05877614677627</v>
      </c>
      <c r="TV11" s="76">
        <v>118.71705111299896</v>
      </c>
      <c r="TW11" s="721"/>
      <c r="TX11" s="76">
        <v>109.47955037730118</v>
      </c>
      <c r="TY11" s="76">
        <v>116.43326548946014</v>
      </c>
      <c r="TZ11" s="76">
        <v>119.10521678341088</v>
      </c>
      <c r="UA11" s="76">
        <v>79.151691413855005</v>
      </c>
      <c r="UB11" s="76">
        <v>133.76525958319309</v>
      </c>
      <c r="UC11" s="76">
        <v>152.17974287746694</v>
      </c>
      <c r="UD11" s="721"/>
      <c r="UE11" s="76">
        <v>117.21914037602559</v>
      </c>
      <c r="UF11" s="76">
        <v>124.67357941023683</v>
      </c>
      <c r="UG11" s="76">
        <v>127.5379328819961</v>
      </c>
      <c r="UH11" s="76">
        <v>84.707429436666189</v>
      </c>
      <c r="UI11" s="76">
        <v>119.13055989137675</v>
      </c>
      <c r="UJ11" s="76">
        <v>162.99409327638151</v>
      </c>
      <c r="UK11" s="721"/>
      <c r="UL11" s="76">
        <v>31.454580154562883</v>
      </c>
      <c r="UM11" s="76">
        <v>33.941749007979752</v>
      </c>
      <c r="UN11" s="76">
        <v>30.688468823539313</v>
      </c>
      <c r="UO11" s="76">
        <v>21.777750209177061</v>
      </c>
      <c r="UP11" s="76">
        <v>30.302679442870367</v>
      </c>
      <c r="UQ11" s="76">
        <v>25.801843837067118</v>
      </c>
      <c r="UR11" s="721"/>
      <c r="US11" s="76">
        <v>25.355181043806347</v>
      </c>
      <c r="UT11" s="76">
        <v>21.591574134331779</v>
      </c>
      <c r="UU11" s="76">
        <v>33.328204580525998</v>
      </c>
      <c r="UV11" s="76">
        <v>27.168829984952215</v>
      </c>
      <c r="UW11" s="76">
        <v>26.608816786301013</v>
      </c>
      <c r="UX11" s="76">
        <v>33.961542367578659</v>
      </c>
      <c r="UY11" s="76">
        <v>24.30349893176702</v>
      </c>
      <c r="UZ11" s="76">
        <v>21.367774583230183</v>
      </c>
      <c r="VA11" s="76">
        <v>22.036156579624542</v>
      </c>
      <c r="VB11" s="76">
        <v>21.647911971790212</v>
      </c>
      <c r="VC11" s="76">
        <v>22.517987493451734</v>
      </c>
      <c r="VD11" s="76">
        <v>26.459406143406891</v>
      </c>
      <c r="VE11" s="76">
        <v>31.121551517680814</v>
      </c>
      <c r="VF11" s="76">
        <v>22.88547026560461</v>
      </c>
      <c r="VG11" s="76">
        <v>32.806090055825486</v>
      </c>
      <c r="VH11" s="718"/>
      <c r="VI11" s="76">
        <v>38.987830807075788</v>
      </c>
      <c r="VJ11" s="76">
        <v>32.916734465751617</v>
      </c>
      <c r="VK11" s="76">
        <v>51.81222806016018</v>
      </c>
      <c r="VL11" s="76">
        <v>41.904378797952795</v>
      </c>
      <c r="VM11" s="76">
        <v>40.990970006020461</v>
      </c>
      <c r="VN11" s="76">
        <v>52.83474753968369</v>
      </c>
      <c r="VO11" s="76">
        <v>37.286807884997003</v>
      </c>
      <c r="VP11" s="76">
        <v>32.556851050698818</v>
      </c>
      <c r="VQ11" s="76">
        <v>33.632089044685038</v>
      </c>
      <c r="VR11" s="76">
        <v>33.007495715985407</v>
      </c>
      <c r="VS11" s="76">
        <v>34.40730174717077</v>
      </c>
      <c r="VT11" s="76">
        <v>40.750465913688274</v>
      </c>
      <c r="VU11" s="76">
        <v>48.256080039089383</v>
      </c>
      <c r="VV11" s="76">
        <v>34.998466831244869</v>
      </c>
      <c r="VW11" s="76">
        <v>50.968416053753607</v>
      </c>
      <c r="VX11" s="718"/>
      <c r="VY11" s="76">
        <v>41.347192289483708</v>
      </c>
      <c r="VZ11" s="76">
        <v>34.863468411819319</v>
      </c>
      <c r="WA11" s="76">
        <v>55.016335876965655</v>
      </c>
      <c r="WB11" s="76">
        <v>44.455373634828248</v>
      </c>
      <c r="WC11" s="76">
        <v>43.472572443125969</v>
      </c>
      <c r="WD11" s="76">
        <v>56.108991132554038</v>
      </c>
      <c r="WE11" s="76">
        <v>39.527248132464109</v>
      </c>
      <c r="WF11" s="76">
        <v>34.47994669514879</v>
      </c>
      <c r="WG11" s="76">
        <v>35.626130024880268</v>
      </c>
      <c r="WH11" s="76">
        <v>34.960312725846485</v>
      </c>
      <c r="WI11" s="76">
        <v>36.452552456726224</v>
      </c>
      <c r="WJ11" s="76">
        <v>43.216094176410422</v>
      </c>
      <c r="WK11" s="76">
        <v>51.220977450384282</v>
      </c>
      <c r="WL11" s="76">
        <v>37.082715223448517</v>
      </c>
      <c r="WM11" s="76">
        <v>54.1140193418004</v>
      </c>
      <c r="WN11" s="718"/>
      <c r="WO11" s="76">
        <v>24.926617536648017</v>
      </c>
      <c r="WP11" s="76">
        <v>21.227651545066323</v>
      </c>
      <c r="WQ11" s="76">
        <v>32.750184647132549</v>
      </c>
      <c r="WR11" s="76">
        <v>26.706046034001858</v>
      </c>
      <c r="WS11" s="76">
        <v>26.152245628546876</v>
      </c>
      <c r="WT11" s="76">
        <v>33.372942468315252</v>
      </c>
      <c r="WU11" s="76">
        <v>23.891456793587029</v>
      </c>
      <c r="WV11" s="76">
        <v>21.008078436857112</v>
      </c>
      <c r="WW11" s="76">
        <v>21.663986765883283</v>
      </c>
      <c r="WX11" s="76">
        <v>21.282981892938231</v>
      </c>
      <c r="WY11" s="76">
        <v>22.136853564524429</v>
      </c>
      <c r="WZ11" s="76">
        <v>26.005574372455708</v>
      </c>
      <c r="XA11" s="76">
        <v>30.582589504721788</v>
      </c>
      <c r="XB11" s="76">
        <v>22.497474474042797</v>
      </c>
      <c r="XC11" s="76">
        <v>32.236500038057969</v>
      </c>
      <c r="XD11" s="718"/>
      <c r="XE11" s="76">
        <v>36.420073853382931</v>
      </c>
      <c r="XF11" s="76">
        <v>30.775491226966114</v>
      </c>
      <c r="XG11" s="76">
        <v>48.333833763840929</v>
      </c>
      <c r="XH11" s="76">
        <v>39.129349940508725</v>
      </c>
      <c r="XI11" s="76">
        <v>38.277476668053808</v>
      </c>
      <c r="XJ11" s="76">
        <v>49.284748355344128</v>
      </c>
      <c r="XK11" s="76">
        <v>34.837360732180585</v>
      </c>
      <c r="XL11" s="76">
        <v>30.441186736221706</v>
      </c>
      <c r="XM11" s="76">
        <v>31.440116939940662</v>
      </c>
      <c r="XN11" s="76">
        <v>30.859845369404692</v>
      </c>
      <c r="XO11" s="76">
        <v>32.160335884489783</v>
      </c>
      <c r="XP11" s="76">
        <v>38.054002740976244</v>
      </c>
      <c r="XQ11" s="76">
        <v>45.02841220672984</v>
      </c>
      <c r="XR11" s="76">
        <v>32.709544112969546</v>
      </c>
      <c r="XS11" s="76">
        <v>47.548886415839945</v>
      </c>
      <c r="XT11" s="718"/>
      <c r="XU11" s="76">
        <v>12.68618057538702</v>
      </c>
      <c r="XV11" s="76">
        <v>11.03674297279581</v>
      </c>
      <c r="XW11" s="76">
        <v>16.162440032583799</v>
      </c>
      <c r="XX11" s="76">
        <v>13.476615568464442</v>
      </c>
      <c r="XY11" s="76">
        <v>13.226288224397955</v>
      </c>
      <c r="XZ11" s="76">
        <v>16.440434621236641</v>
      </c>
      <c r="YA11" s="76">
        <v>12.223054367740936</v>
      </c>
      <c r="YB11" s="76">
        <v>10.939210716874268</v>
      </c>
      <c r="YC11" s="76">
        <v>11.230706588847598</v>
      </c>
      <c r="YD11" s="76">
        <v>11.061376258508046</v>
      </c>
      <c r="YE11" s="76">
        <v>11.440883811772085</v>
      </c>
      <c r="YF11" s="76">
        <v>13.161056579022782</v>
      </c>
      <c r="YG11" s="76">
        <v>15.197017644852396</v>
      </c>
      <c r="YH11" s="76">
        <v>11.601145661096906</v>
      </c>
      <c r="YI11" s="76">
        <v>15.932845431334927</v>
      </c>
      <c r="YJ11" s="718"/>
      <c r="YK11" s="76">
        <v>38.325559671226337</v>
      </c>
      <c r="YL11" s="76">
        <v>32.330031800201084</v>
      </c>
      <c r="YM11" s="76">
        <v>50.928402348725172</v>
      </c>
      <c r="YN11" s="76">
        <v>41.190614357904593</v>
      </c>
      <c r="YO11" s="76">
        <v>40.271727322500013</v>
      </c>
      <c r="YP11" s="76">
        <v>51.939667381043236</v>
      </c>
      <c r="YQ11" s="76">
        <v>36.638083675367334</v>
      </c>
      <c r="YR11" s="76">
        <v>31.976520837041441</v>
      </c>
      <c r="YS11" s="76">
        <v>33.03345750165726</v>
      </c>
      <c r="YT11" s="76">
        <v>32.419466068588243</v>
      </c>
      <c r="YU11" s="76">
        <v>33.795614646115958</v>
      </c>
      <c r="YV11" s="76">
        <v>40.035073781634765</v>
      </c>
      <c r="YW11" s="76">
        <v>47.422247746625509</v>
      </c>
      <c r="YX11" s="76">
        <v>34.376699210056174</v>
      </c>
      <c r="YY11" s="76">
        <v>50.092434249730715</v>
      </c>
      <c r="YZ11" s="718"/>
      <c r="ZA11" s="76">
        <v>37.402179090971828</v>
      </c>
      <c r="ZB11" s="76">
        <v>31.604678176912991</v>
      </c>
      <c r="ZC11" s="76">
        <v>49.660286975178025</v>
      </c>
      <c r="ZD11" s="76">
        <v>40.190148675944549</v>
      </c>
      <c r="ZE11" s="76">
        <v>39.32107107853664</v>
      </c>
      <c r="ZF11" s="76">
        <v>50.636449348022865</v>
      </c>
      <c r="ZG11" s="76">
        <v>35.779247274264058</v>
      </c>
      <c r="ZH11" s="76">
        <v>31.260657036662089</v>
      </c>
      <c r="ZI11" s="76">
        <v>32.288363919397916</v>
      </c>
      <c r="ZJ11" s="76">
        <v>31.691386342976674</v>
      </c>
      <c r="ZK11" s="76">
        <v>33.029282026637397</v>
      </c>
      <c r="ZL11" s="76">
        <v>39.091244214468183</v>
      </c>
      <c r="ZM11" s="76">
        <v>46.263320259858013</v>
      </c>
      <c r="ZN11" s="76">
        <v>33.594318011394321</v>
      </c>
      <c r="ZO11" s="76">
        <v>48.855001630335394</v>
      </c>
      <c r="ZP11" s="718"/>
      <c r="ZQ11" s="76">
        <v>44.282113999922807</v>
      </c>
      <c r="ZR11" s="76">
        <v>37.30005886099832</v>
      </c>
      <c r="ZS11" s="76">
        <v>58.996294926963209</v>
      </c>
      <c r="ZT11" s="76">
        <v>47.627823405645181</v>
      </c>
      <c r="ZU11" s="76">
        <v>46.567973532020098</v>
      </c>
      <c r="ZV11" s="76">
        <v>60.173062542119418</v>
      </c>
      <c r="ZW11" s="76">
        <v>42.321606811528113</v>
      </c>
      <c r="ZX11" s="76">
        <v>36.887229974992444</v>
      </c>
      <c r="ZY11" s="76">
        <v>38.121066326031006</v>
      </c>
      <c r="ZZ11" s="76">
        <v>37.404328813396006</v>
      </c>
      <c r="AAA11" s="76">
        <v>39.010700947753278</v>
      </c>
      <c r="AAB11" s="76">
        <v>46.291859546245774</v>
      </c>
      <c r="AAC11" s="76">
        <v>54.909743873592859</v>
      </c>
      <c r="AAD11" s="76">
        <v>39.689053010760354</v>
      </c>
      <c r="AAE11" s="76">
        <v>58.024388806660355</v>
      </c>
      <c r="AAF11" s="718"/>
      <c r="AAG11" s="76">
        <v>22.078017418234079</v>
      </c>
      <c r="AAH11" s="76">
        <v>20.588663364457158</v>
      </c>
      <c r="AAI11" s="76">
        <v>24.938213052704899</v>
      </c>
      <c r="AAJ11" s="76">
        <v>23.411775070323991</v>
      </c>
      <c r="AAK11" s="76">
        <v>24.505202827411075</v>
      </c>
      <c r="AAL11" s="76">
        <v>23.032412810082469</v>
      </c>
      <c r="AAM11" s="76">
        <v>21.825239108728599</v>
      </c>
      <c r="AAN11" s="76">
        <v>20.345345410488768</v>
      </c>
      <c r="AAO11" s="76">
        <v>20.63559076755298</v>
      </c>
      <c r="AAP11" s="76">
        <v>20.630018669507766</v>
      </c>
      <c r="AAQ11" s="76">
        <v>14.907280829922851</v>
      </c>
      <c r="AAR11" s="76">
        <v>24.085676019179321</v>
      </c>
      <c r="AAS11" s="76">
        <v>23.353275358911514</v>
      </c>
      <c r="AAT11" s="76">
        <v>16.150017009896228</v>
      </c>
      <c r="AAU11" s="76">
        <v>27.882798069331379</v>
      </c>
      <c r="AAV11" s="718"/>
    </row>
    <row r="12" spans="1:727" ht="14.5" customHeight="1" x14ac:dyDescent="0.2">
      <c r="A12" s="24">
        <v>2029</v>
      </c>
      <c r="B12" s="265"/>
      <c r="C12" s="266"/>
      <c r="D12" s="65">
        <v>11.475092978531503</v>
      </c>
      <c r="E12" s="65">
        <v>18.040909673700078</v>
      </c>
      <c r="F12" s="65">
        <v>13.286739960801519</v>
      </c>
      <c r="G12" s="65">
        <v>13.294258637068108</v>
      </c>
      <c r="H12" s="65">
        <v>24.674760040303145</v>
      </c>
      <c r="I12" s="65">
        <v>8.0781975014184404</v>
      </c>
      <c r="J12" s="65">
        <v>37.438710788351386</v>
      </c>
      <c r="K12" s="65">
        <v>10.254446281076817</v>
      </c>
      <c r="L12" s="65">
        <v>8.3650570797058119</v>
      </c>
      <c r="M12" s="65">
        <v>17.461837774097784</v>
      </c>
      <c r="N12" s="65">
        <v>15.818765402506095</v>
      </c>
      <c r="O12" s="65">
        <v>10.25699499558687</v>
      </c>
      <c r="P12" s="65">
        <v>18.292900941701351</v>
      </c>
      <c r="Q12" s="65">
        <v>11.526768243306053</v>
      </c>
      <c r="R12" s="65">
        <v>12.173831922910958</v>
      </c>
      <c r="S12" s="65">
        <v>13.231886518507869</v>
      </c>
      <c r="T12" s="65">
        <v>12.974682108389924</v>
      </c>
      <c r="U12" s="65">
        <v>8.9842987800978111</v>
      </c>
      <c r="V12" s="65">
        <v>12.739523303706509</v>
      </c>
      <c r="W12" s="65">
        <v>35.245049432747557</v>
      </c>
      <c r="X12" s="65">
        <v>6.2054047422983656</v>
      </c>
      <c r="Y12" s="65">
        <v>12.223201187799919</v>
      </c>
      <c r="Z12" s="65">
        <v>11.070564554780232</v>
      </c>
      <c r="AA12" s="65">
        <v>11.531848737342621</v>
      </c>
      <c r="AB12" s="65">
        <v>7.1407047400568953</v>
      </c>
      <c r="AC12" s="65">
        <v>1.9943502955470307</v>
      </c>
      <c r="AD12" s="65">
        <v>13.592749189443131</v>
      </c>
      <c r="AE12" s="65">
        <v>10.881734795338296</v>
      </c>
      <c r="AF12" s="65">
        <v>11.110218370647951</v>
      </c>
      <c r="AG12" s="65">
        <v>2.4314460933190265</v>
      </c>
      <c r="AH12" s="769"/>
      <c r="AI12" s="65">
        <v>9.1270239961002559</v>
      </c>
      <c r="AJ12" s="65">
        <v>17.552925554486034</v>
      </c>
      <c r="AK12" s="65">
        <v>13.441642301183018</v>
      </c>
      <c r="AL12" s="65">
        <v>12.974651145405691</v>
      </c>
      <c r="AM12" s="65">
        <v>23.1069807675193</v>
      </c>
      <c r="AN12" s="65">
        <v>7.7622236872003869</v>
      </c>
      <c r="AO12" s="65">
        <v>36.417208992154862</v>
      </c>
      <c r="AP12" s="65">
        <v>9.9765094527232208</v>
      </c>
      <c r="AQ12" s="65">
        <v>8.0287075180814149</v>
      </c>
      <c r="AR12" s="65">
        <v>14.246031266235276</v>
      </c>
      <c r="AS12" s="65">
        <v>13.53496422562006</v>
      </c>
      <c r="AT12" s="65">
        <v>10.794130924534544</v>
      </c>
      <c r="AU12" s="65">
        <v>17.790560748723436</v>
      </c>
      <c r="AV12" s="65">
        <v>11.214338197848303</v>
      </c>
      <c r="AW12" s="65">
        <v>11.850129254157183</v>
      </c>
      <c r="AX12" s="65">
        <v>12.870326078253166</v>
      </c>
      <c r="AY12" s="65">
        <v>12.619114885917833</v>
      </c>
      <c r="AZ12" s="65">
        <v>8.764713231448674</v>
      </c>
      <c r="BA12" s="65">
        <v>12.391083732398243</v>
      </c>
      <c r="BB12" s="65">
        <v>29.547640179252067</v>
      </c>
      <c r="BC12" s="65">
        <v>6.0620634834843283</v>
      </c>
      <c r="BD12" s="65">
        <v>11.896326798909124</v>
      </c>
      <c r="BE12" s="65">
        <v>9.0943418995715319</v>
      </c>
      <c r="BF12" s="65">
        <v>11.219694987805806</v>
      </c>
      <c r="BG12" s="65">
        <v>6.9475662799705882</v>
      </c>
      <c r="BH12" s="65">
        <v>1.9077033990670029</v>
      </c>
      <c r="BI12" s="65">
        <v>11.790034426386651</v>
      </c>
      <c r="BJ12" s="65">
        <v>10.96585592401774</v>
      </c>
      <c r="BK12" s="65">
        <v>9.8684922036187679</v>
      </c>
      <c r="BL12" s="65">
        <v>2.1542872717270103</v>
      </c>
      <c r="BM12" s="770"/>
      <c r="BN12" s="65">
        <v>19.43457567768181</v>
      </c>
      <c r="BO12" s="65">
        <v>27.064427300819293</v>
      </c>
      <c r="BP12" s="65">
        <v>25.524654494818563</v>
      </c>
      <c r="BQ12" s="65">
        <v>55.499965915606239</v>
      </c>
      <c r="BR12" s="65">
        <v>52.048874739008625</v>
      </c>
      <c r="BS12" s="65">
        <v>14.220887639215736</v>
      </c>
      <c r="BT12" s="65">
        <v>80.000449835467009</v>
      </c>
      <c r="BU12" s="65">
        <v>22.918725544936095</v>
      </c>
      <c r="BV12" s="65">
        <v>11.79891965303079</v>
      </c>
      <c r="BW12" s="65">
        <v>24.466632133155301</v>
      </c>
      <c r="BX12" s="65">
        <v>33.308266021586874</v>
      </c>
      <c r="BY12" s="65">
        <v>26.436978241285686</v>
      </c>
      <c r="BZ12" s="65">
        <v>42.89126123984807</v>
      </c>
      <c r="CA12" s="65">
        <v>20.669437649999303</v>
      </c>
      <c r="CB12" s="65">
        <v>20.506517639428367</v>
      </c>
      <c r="CC12" s="65">
        <v>25.497037933053253</v>
      </c>
      <c r="CD12" s="65">
        <v>18.180127180186485</v>
      </c>
      <c r="CE12" s="65">
        <v>37.67058059715292</v>
      </c>
      <c r="CF12" s="65">
        <v>23.963274918653799</v>
      </c>
      <c r="CG12" s="65">
        <v>65.238702279940526</v>
      </c>
      <c r="CH12" s="65">
        <v>17.62901626215449</v>
      </c>
      <c r="CI12" s="65">
        <v>28.388948524378399</v>
      </c>
      <c r="CJ12" s="65">
        <v>20.343306085258313</v>
      </c>
      <c r="CK12" s="65">
        <v>20.459532878076001</v>
      </c>
      <c r="CL12" s="65">
        <v>11.48104854825729</v>
      </c>
      <c r="CM12" s="65">
        <v>6.8247139855285521</v>
      </c>
      <c r="CN12" s="65">
        <v>23.302941665777862</v>
      </c>
      <c r="CO12" s="65">
        <v>27.169843243190481</v>
      </c>
      <c r="CP12" s="65">
        <v>11.323409999172085</v>
      </c>
      <c r="CQ12" s="65">
        <v>4.0291475766234246</v>
      </c>
      <c r="CR12" s="772"/>
      <c r="CS12" s="65">
        <v>23.528137015599736</v>
      </c>
      <c r="CT12" s="65">
        <v>32.677450881622349</v>
      </c>
      <c r="CU12" s="65">
        <v>31.411424946333867</v>
      </c>
      <c r="CV12" s="65">
        <v>77.061559853665386</v>
      </c>
      <c r="CW12" s="65">
        <v>55.879718936747267</v>
      </c>
      <c r="CX12" s="65">
        <v>20.099533039855775</v>
      </c>
      <c r="CY12" s="65">
        <v>98.54948465676928</v>
      </c>
      <c r="CZ12" s="65">
        <v>28.169926952590124</v>
      </c>
      <c r="DA12" s="65">
        <v>19.257461451362058</v>
      </c>
      <c r="DB12" s="65">
        <v>32.194186361779359</v>
      </c>
      <c r="DC12" s="65">
        <v>34.61214123094274</v>
      </c>
      <c r="DD12" s="65">
        <v>31.784204957405716</v>
      </c>
      <c r="DE12" s="65">
        <v>45.758624551961852</v>
      </c>
      <c r="DF12" s="65">
        <v>25.657647689914832</v>
      </c>
      <c r="DG12" s="65">
        <v>24.956571771173007</v>
      </c>
      <c r="DH12" s="65">
        <v>30.87038312596809</v>
      </c>
      <c r="DI12" s="65">
        <v>23.388705273961044</v>
      </c>
      <c r="DJ12" s="65">
        <v>45.448741127437316</v>
      </c>
      <c r="DK12" s="65">
        <v>34.664241076894413</v>
      </c>
      <c r="DL12" s="65">
        <v>80.31459284582948</v>
      </c>
      <c r="DM12" s="65">
        <v>20.599128678370455</v>
      </c>
      <c r="DN12" s="65">
        <v>34.491348916293376</v>
      </c>
      <c r="DO12" s="65">
        <v>24.320822789117077</v>
      </c>
      <c r="DP12" s="65">
        <v>24.666864679722561</v>
      </c>
      <c r="DQ12" s="65">
        <v>13.144595522912871</v>
      </c>
      <c r="DR12" s="65">
        <v>7.7474713631458778</v>
      </c>
      <c r="DS12" s="65">
        <v>27.400794427689654</v>
      </c>
      <c r="DT12" s="65">
        <v>32.504278986549771</v>
      </c>
      <c r="DU12" s="65">
        <v>12.250891712682588</v>
      </c>
      <c r="DV12" s="65">
        <v>6.2060069464299081</v>
      </c>
      <c r="DW12" s="773"/>
      <c r="DX12" s="65">
        <v>20.170469868943862</v>
      </c>
      <c r="DY12" s="65">
        <v>27.948635266907825</v>
      </c>
      <c r="DZ12" s="65">
        <v>31.303272027263322</v>
      </c>
      <c r="EA12" s="65">
        <v>68.018515655121078</v>
      </c>
      <c r="EB12" s="65">
        <v>42.698746446994136</v>
      </c>
      <c r="EC12" s="65">
        <v>18.361907109794451</v>
      </c>
      <c r="ED12" s="65">
        <v>91.112831561107825</v>
      </c>
      <c r="EE12" s="65">
        <v>27.123259456117843</v>
      </c>
      <c r="EF12" s="65">
        <v>10.56207609240224</v>
      </c>
      <c r="EG12" s="65">
        <v>33.054661981989398</v>
      </c>
      <c r="EH12" s="65">
        <v>37.273729818663753</v>
      </c>
      <c r="EI12" s="65">
        <v>29.284892832022404</v>
      </c>
      <c r="EJ12" s="65">
        <v>47.528612605502524</v>
      </c>
      <c r="EK12" s="65">
        <v>23.568528786557117</v>
      </c>
      <c r="EL12" s="65">
        <v>22.484363453680825</v>
      </c>
      <c r="EM12" s="65">
        <v>28.071471056329759</v>
      </c>
      <c r="EN12" s="65">
        <v>18.888773315215307</v>
      </c>
      <c r="EO12" s="65">
        <v>48.620259545757186</v>
      </c>
      <c r="EP12" s="65">
        <v>32.695362670798325</v>
      </c>
      <c r="EQ12" s="65">
        <v>77.072495211326725</v>
      </c>
      <c r="ER12" s="65">
        <v>19.116540487177321</v>
      </c>
      <c r="ES12" s="65">
        <v>31.417768128338452</v>
      </c>
      <c r="ET12" s="65">
        <v>20.634876169093872</v>
      </c>
      <c r="EU12" s="65">
        <v>21.312221314006838</v>
      </c>
      <c r="EV12" s="65">
        <v>12.08019355382152</v>
      </c>
      <c r="EW12" s="65">
        <v>5.0577298468879128</v>
      </c>
      <c r="EX12" s="65">
        <v>23.448383003951225</v>
      </c>
      <c r="EY12" s="65">
        <v>28.111103543199704</v>
      </c>
      <c r="EZ12" s="65">
        <v>9.9983293007387246</v>
      </c>
      <c r="FA12" s="65">
        <v>2.8490161830054386</v>
      </c>
      <c r="FB12" s="774"/>
      <c r="FC12" s="65">
        <v>17.213748671598054</v>
      </c>
      <c r="FD12" s="65">
        <v>23.425803649903703</v>
      </c>
      <c r="FE12" s="65">
        <v>24.884309528047172</v>
      </c>
      <c r="FF12" s="65">
        <v>47.675038894067157</v>
      </c>
      <c r="FG12" s="65">
        <v>36.610510431489281</v>
      </c>
      <c r="FH12" s="65">
        <v>13.10942189146648</v>
      </c>
      <c r="FI12" s="65">
        <v>75.094978889037733</v>
      </c>
      <c r="FJ12" s="65">
        <v>19.452857191443513</v>
      </c>
      <c r="FK12" s="65">
        <v>9.1972101514612774</v>
      </c>
      <c r="FL12" s="65">
        <v>21.456505993731824</v>
      </c>
      <c r="FM12" s="65">
        <v>22.331174082286587</v>
      </c>
      <c r="FN12" s="65">
        <v>24.8675787312872</v>
      </c>
      <c r="FO12" s="65">
        <v>37.714174687502819</v>
      </c>
      <c r="FP12" s="65">
        <v>18.934754254539442</v>
      </c>
      <c r="FQ12" s="65">
        <v>19.038020096501977</v>
      </c>
      <c r="FR12" s="65">
        <v>23.802619223396672</v>
      </c>
      <c r="FS12" s="65">
        <v>16.591718364285839</v>
      </c>
      <c r="FT12" s="65">
        <v>34.298629024367727</v>
      </c>
      <c r="FU12" s="65">
        <v>23.56251582435317</v>
      </c>
      <c r="FV12" s="65">
        <v>62.400250471741465</v>
      </c>
      <c r="FW12" s="65">
        <v>16.337503381323337</v>
      </c>
      <c r="FX12" s="65">
        <v>26.508194194481341</v>
      </c>
      <c r="FY12" s="65">
        <v>18.422495135972724</v>
      </c>
      <c r="FZ12" s="65">
        <v>18.652824115275255</v>
      </c>
      <c r="GA12" s="65">
        <v>11.217416387125873</v>
      </c>
      <c r="GB12" s="65">
        <v>2.5068035043668746</v>
      </c>
      <c r="GC12" s="65">
        <v>18.078588987759421</v>
      </c>
      <c r="GD12" s="65">
        <v>24.824217590925883</v>
      </c>
      <c r="GE12" s="65">
        <v>8.9076011605914562</v>
      </c>
      <c r="GF12" s="65">
        <v>3.5056048020549531</v>
      </c>
      <c r="GG12" s="775"/>
      <c r="GH12" s="65">
        <v>20.419772536759332</v>
      </c>
      <c r="GI12" s="65">
        <v>28.200931635285485</v>
      </c>
      <c r="GJ12" s="65">
        <v>29.791432424559854</v>
      </c>
      <c r="GK12" s="65">
        <v>60.674073001950831</v>
      </c>
      <c r="GL12" s="65">
        <v>50.695639916557596</v>
      </c>
      <c r="GM12" s="65">
        <v>15.780416541841589</v>
      </c>
      <c r="GN12" s="65">
        <v>76.249173004276017</v>
      </c>
      <c r="GO12" s="65">
        <v>14.737199382595051</v>
      </c>
      <c r="GP12" s="65">
        <v>11.35996755966152</v>
      </c>
      <c r="GQ12" s="65">
        <v>27.288484265117191</v>
      </c>
      <c r="GR12" s="65">
        <v>39.243674837179171</v>
      </c>
      <c r="GS12" s="65">
        <v>29.089690144669291</v>
      </c>
      <c r="GT12" s="65">
        <v>46.953323868022686</v>
      </c>
      <c r="GU12" s="65">
        <v>30.381906264075564</v>
      </c>
      <c r="GV12" s="65">
        <v>22.513692307991363</v>
      </c>
      <c r="GW12" s="65">
        <v>28.016873715579269</v>
      </c>
      <c r="GX12" s="65">
        <v>19.345189768614322</v>
      </c>
      <c r="GY12" s="65">
        <v>53.444480332941552</v>
      </c>
      <c r="GZ12" s="65">
        <v>41.624233770188113</v>
      </c>
      <c r="HA12" s="65">
        <v>74.668947602596461</v>
      </c>
      <c r="HB12" s="65">
        <v>19.881880625277294</v>
      </c>
      <c r="HC12" s="65">
        <v>31.304412587159035</v>
      </c>
      <c r="HD12" s="65">
        <v>21.384804189293469</v>
      </c>
      <c r="HE12" s="65">
        <v>21.839183132892039</v>
      </c>
      <c r="HF12" s="65">
        <v>14.492524894069579</v>
      </c>
      <c r="HG12" s="65">
        <v>4.7711123780509705</v>
      </c>
      <c r="HH12" s="65">
        <v>26.939251476208302</v>
      </c>
      <c r="HI12" s="65">
        <v>28.849505916152083</v>
      </c>
      <c r="HJ12" s="65">
        <v>12.538495276044426</v>
      </c>
      <c r="HK12" s="65">
        <v>4.0225863439063536</v>
      </c>
      <c r="HL12" s="776"/>
      <c r="HM12" s="65">
        <v>15.409474266038057</v>
      </c>
      <c r="HN12" s="65">
        <v>19.115120018678205</v>
      </c>
      <c r="HO12" s="65">
        <v>19.604424630902617</v>
      </c>
      <c r="HP12" s="65">
        <v>52.106352639501523</v>
      </c>
      <c r="HQ12" s="65">
        <v>26.175770901644384</v>
      </c>
      <c r="HR12" s="65">
        <v>16.497044395409677</v>
      </c>
      <c r="HS12" s="65">
        <v>67.428649227852802</v>
      </c>
      <c r="HT12" s="65">
        <v>20.177442967811434</v>
      </c>
      <c r="HU12" s="65">
        <v>10.795116309427993</v>
      </c>
      <c r="HV12" s="65">
        <v>17.157477243497368</v>
      </c>
      <c r="HW12" s="65">
        <v>18.982047714072213</v>
      </c>
      <c r="HX12" s="65">
        <v>23.012006145767646</v>
      </c>
      <c r="HY12" s="65">
        <v>35.533338059058295</v>
      </c>
      <c r="HZ12" s="65">
        <v>14.778079602078103</v>
      </c>
      <c r="IA12" s="65">
        <v>16.218747622732586</v>
      </c>
      <c r="IB12" s="65">
        <v>20.804578530891259</v>
      </c>
      <c r="IC12" s="65">
        <v>13.029192048953961</v>
      </c>
      <c r="ID12" s="65">
        <v>33.100001460111557</v>
      </c>
      <c r="IE12" s="65">
        <v>18.654702513059085</v>
      </c>
      <c r="IF12" s="65">
        <v>51.684625806671363</v>
      </c>
      <c r="IG12" s="65">
        <v>14.283651086767104</v>
      </c>
      <c r="IH12" s="65">
        <v>24.612875009896538</v>
      </c>
      <c r="II12" s="65">
        <v>17.617339765177981</v>
      </c>
      <c r="IJ12" s="65">
        <v>16.776158722327583</v>
      </c>
      <c r="IK12" s="65">
        <v>7.3389060860571913</v>
      </c>
      <c r="IL12" s="65">
        <v>6.8934112211807355</v>
      </c>
      <c r="IM12" s="65">
        <v>13.641003043933484</v>
      </c>
      <c r="IN12" s="65">
        <v>25.29170542169506</v>
      </c>
      <c r="IO12" s="65">
        <v>8.2541186981318724</v>
      </c>
      <c r="IP12" s="65">
        <v>4.0601315141960939</v>
      </c>
      <c r="IQ12" s="777"/>
      <c r="IR12" s="65">
        <v>8.2120556703840677</v>
      </c>
      <c r="IS12" s="65">
        <v>10.243709868344531</v>
      </c>
      <c r="IT12" s="65">
        <v>8.581475940587314</v>
      </c>
      <c r="IU12" s="65">
        <v>18.191811314386687</v>
      </c>
      <c r="IV12" s="65">
        <v>12.828330113844105</v>
      </c>
      <c r="IW12" s="65">
        <v>6.7692746648615882</v>
      </c>
      <c r="IX12" s="65">
        <v>24.603707732337622</v>
      </c>
      <c r="IY12" s="65">
        <v>8.9664080706873701</v>
      </c>
      <c r="IZ12" s="65">
        <v>5.137900285257972</v>
      </c>
      <c r="JA12" s="65">
        <v>7.3558131664181436</v>
      </c>
      <c r="JB12" s="65">
        <v>8.9746213316090628</v>
      </c>
      <c r="JC12" s="65">
        <v>10.413170483277284</v>
      </c>
      <c r="JD12" s="65">
        <v>14.0589707320248</v>
      </c>
      <c r="JE12" s="65">
        <v>6.6271776595620953</v>
      </c>
      <c r="JF12" s="65">
        <v>7.0720904842453765</v>
      </c>
      <c r="JG12" s="65">
        <v>9.3150466976364736</v>
      </c>
      <c r="JH12" s="65">
        <v>5.4291875396274474</v>
      </c>
      <c r="JI12" s="65">
        <v>18.960882861395628</v>
      </c>
      <c r="JJ12" s="65">
        <v>7.5907330549292444</v>
      </c>
      <c r="JK12" s="65">
        <v>20.923259779542693</v>
      </c>
      <c r="JL12" s="65">
        <v>8.3162720520994249</v>
      </c>
      <c r="JM12" s="65">
        <v>10.037677317211729</v>
      </c>
      <c r="JN12" s="65">
        <v>7.9499112930106417</v>
      </c>
      <c r="JO12" s="65">
        <v>7.4885820805706</v>
      </c>
      <c r="JP12" s="65">
        <v>3.7953491458829975</v>
      </c>
      <c r="JQ12" s="65">
        <v>2.9653446043373526</v>
      </c>
      <c r="JR12" s="65">
        <v>7.6830268334049245</v>
      </c>
      <c r="JS12" s="65">
        <v>10.675795241742733</v>
      </c>
      <c r="JT12" s="65">
        <v>4.1518657344592746</v>
      </c>
      <c r="JU12" s="65">
        <v>2.613804051525888</v>
      </c>
      <c r="JV12" s="778"/>
      <c r="JW12" s="65">
        <v>24.805872248832994</v>
      </c>
      <c r="JX12" s="65">
        <v>34.674913177021246</v>
      </c>
      <c r="JY12" s="65">
        <v>29.104714187158336</v>
      </c>
      <c r="JZ12" s="65">
        <v>49.121490434226423</v>
      </c>
      <c r="KA12" s="65">
        <v>43.654302623860993</v>
      </c>
      <c r="KB12" s="65">
        <v>18.063248067386006</v>
      </c>
      <c r="KC12" s="65">
        <v>101.60737292259928</v>
      </c>
      <c r="KD12" s="65">
        <v>29.186046213355432</v>
      </c>
      <c r="KE12" s="65">
        <v>19.199191949818648</v>
      </c>
      <c r="KF12" s="65">
        <v>27.733800961483894</v>
      </c>
      <c r="KG12" s="65">
        <v>23.987731371451023</v>
      </c>
      <c r="KH12" s="65">
        <v>33.169589048560802</v>
      </c>
      <c r="KI12" s="65">
        <v>51.512402483551405</v>
      </c>
      <c r="KJ12" s="65">
        <v>35.702811959043217</v>
      </c>
      <c r="KK12" s="65">
        <v>26.676765859581629</v>
      </c>
      <c r="KL12" s="65">
        <v>32.680258571379746</v>
      </c>
      <c r="KM12" s="65">
        <v>25.304012076440952</v>
      </c>
      <c r="KN12" s="65">
        <v>38.942663430646149</v>
      </c>
      <c r="KO12" s="65">
        <v>28.57493241536006</v>
      </c>
      <c r="KP12" s="65">
        <v>78.732530432597116</v>
      </c>
      <c r="KQ12" s="65">
        <v>20.267299738462132</v>
      </c>
      <c r="KR12" s="65">
        <v>36.394872861033924</v>
      </c>
      <c r="KS12" s="65">
        <v>27.997172085128092</v>
      </c>
      <c r="KT12" s="65">
        <v>27.768138798306886</v>
      </c>
      <c r="KU12" s="65">
        <v>16.691655504374967</v>
      </c>
      <c r="KV12" s="65">
        <v>8.3383978591621499</v>
      </c>
      <c r="KW12" s="65">
        <v>35.052705197859396</v>
      </c>
      <c r="KX12" s="65">
        <v>36.64242372634881</v>
      </c>
      <c r="KY12" s="65">
        <v>18.88098259304375</v>
      </c>
      <c r="KZ12" s="65">
        <v>6.1347028003093902</v>
      </c>
      <c r="LA12" s="774"/>
      <c r="LB12" s="65">
        <v>25.344699605793402</v>
      </c>
      <c r="LC12" s="65">
        <v>34.591103534873625</v>
      </c>
      <c r="LD12" s="65">
        <v>25.235877857846866</v>
      </c>
      <c r="LE12" s="65">
        <v>39.260598657129492</v>
      </c>
      <c r="LF12" s="65">
        <v>39.314571685120299</v>
      </c>
      <c r="LG12" s="65">
        <v>19.425111617826911</v>
      </c>
      <c r="LH12" s="65">
        <v>93.591946765267366</v>
      </c>
      <c r="LI12" s="65">
        <v>35.077831606649333</v>
      </c>
      <c r="LJ12" s="65">
        <v>25.25887754924829</v>
      </c>
      <c r="LK12" s="65">
        <v>27.435592025603913</v>
      </c>
      <c r="LL12" s="65">
        <v>19.902151365479316</v>
      </c>
      <c r="LM12" s="65">
        <v>31.056610132666979</v>
      </c>
      <c r="LN12" s="65">
        <v>50.981001657355193</v>
      </c>
      <c r="LO12" s="65">
        <v>21.367357009487534</v>
      </c>
      <c r="LP12" s="65">
        <v>25.146067861277011</v>
      </c>
      <c r="LQ12" s="65">
        <v>30.725629019569304</v>
      </c>
      <c r="LR12" s="65">
        <v>26.218640365791025</v>
      </c>
      <c r="LS12" s="65">
        <v>35.350118966323592</v>
      </c>
      <c r="LT12" s="65">
        <v>26.473889287164756</v>
      </c>
      <c r="LU12" s="65">
        <v>70.578041812653424</v>
      </c>
      <c r="LV12" s="65">
        <v>18.970291550984516</v>
      </c>
      <c r="LW12" s="65">
        <v>34.114071445607372</v>
      </c>
      <c r="LX12" s="65">
        <v>27.489521154793522</v>
      </c>
      <c r="LY12" s="65">
        <v>26.914805113382393</v>
      </c>
      <c r="LZ12" s="65">
        <v>16.236957049685149</v>
      </c>
      <c r="MA12" s="65">
        <v>10.314558850787478</v>
      </c>
      <c r="MB12" s="65">
        <v>22.947615558599651</v>
      </c>
      <c r="MC12" s="65">
        <v>35.644951869226553</v>
      </c>
      <c r="MD12" s="65">
        <v>14.377209006721205</v>
      </c>
      <c r="ME12" s="65">
        <v>7.2123233516216034</v>
      </c>
      <c r="MF12" s="780"/>
      <c r="MG12" s="68">
        <v>26.336460070518942</v>
      </c>
      <c r="MH12" s="68">
        <v>3.0587977004994933</v>
      </c>
      <c r="MI12" s="68">
        <v>8.2753588070564987</v>
      </c>
      <c r="MJ12" s="68">
        <v>10.765125138124047</v>
      </c>
      <c r="MK12" s="68">
        <v>39.815196560081546</v>
      </c>
      <c r="ML12" s="68">
        <v>8.3320703184200777</v>
      </c>
      <c r="MM12" s="68">
        <v>25.497971596510105</v>
      </c>
      <c r="MN12" s="68">
        <v>13.761566127451133</v>
      </c>
      <c r="MO12" s="68">
        <v>4.3703435919436</v>
      </c>
      <c r="MP12" s="68">
        <v>7.9593241590771662</v>
      </c>
      <c r="MQ12" s="68">
        <v>11.405062542332443</v>
      </c>
      <c r="MR12" s="68">
        <v>13.046307135063568</v>
      </c>
      <c r="MS12" s="68">
        <v>17.047101115632756</v>
      </c>
      <c r="MT12" s="68">
        <v>24.992991599243954</v>
      </c>
      <c r="MU12" s="768"/>
      <c r="MV12" s="69">
        <v>66.570671214908387</v>
      </c>
      <c r="MW12" s="69">
        <v>13.951183872277106</v>
      </c>
      <c r="MX12" s="69">
        <v>17.951434101595392</v>
      </c>
      <c r="MY12" s="69">
        <v>27.53058257063795</v>
      </c>
      <c r="MZ12" s="69">
        <v>60.504769152792214</v>
      </c>
      <c r="NA12" s="69">
        <v>25.429897147359362</v>
      </c>
      <c r="NB12" s="69">
        <v>39.00477096248715</v>
      </c>
      <c r="NC12" s="69">
        <v>45.04667853966972</v>
      </c>
      <c r="ND12" s="69">
        <v>28.215768304567582</v>
      </c>
      <c r="NE12" s="69">
        <v>19.274932315031165</v>
      </c>
      <c r="NF12" s="69">
        <v>30.964177174708038</v>
      </c>
      <c r="NG12" s="69">
        <v>45.836017461197734</v>
      </c>
      <c r="NH12" s="69">
        <v>29.547295793915112</v>
      </c>
      <c r="NI12" s="69">
        <v>24.852419929000423</v>
      </c>
      <c r="NJ12" s="752"/>
      <c r="NK12" s="70">
        <v>97.932526563292271</v>
      </c>
      <c r="NL12" s="70">
        <v>20.149349440392157</v>
      </c>
      <c r="NM12" s="70">
        <v>26.055797400668723</v>
      </c>
      <c r="NN12" s="70">
        <v>41.624341579018292</v>
      </c>
      <c r="NO12" s="70">
        <v>90.986281911020129</v>
      </c>
      <c r="NP12" s="70">
        <v>38.262734510037355</v>
      </c>
      <c r="NQ12" s="70">
        <v>44.780843312952157</v>
      </c>
      <c r="NR12" s="70">
        <v>66.863974475800973</v>
      </c>
      <c r="NS12" s="70">
        <v>42.452303332809521</v>
      </c>
      <c r="NT12" s="70">
        <v>32.181276207142638</v>
      </c>
      <c r="NU12" s="70">
        <v>46.059484457679382</v>
      </c>
      <c r="NV12" s="70">
        <v>67.19199213831088</v>
      </c>
      <c r="NW12" s="70">
        <v>42.480438380857265</v>
      </c>
      <c r="NX12" s="70">
        <v>38.161946887683129</v>
      </c>
      <c r="NY12" s="754"/>
      <c r="NZ12" s="71">
        <v>99.013178368894614</v>
      </c>
      <c r="OA12" s="71">
        <v>17.107638542671857</v>
      </c>
      <c r="OB12" s="71">
        <v>22.859717301256293</v>
      </c>
      <c r="OC12" s="71">
        <v>40.85524046557417</v>
      </c>
      <c r="OD12" s="71">
        <v>109.63101285329364</v>
      </c>
      <c r="OE12" s="71">
        <v>31.966200735244584</v>
      </c>
      <c r="OF12" s="71">
        <v>53.550041260629328</v>
      </c>
      <c r="OG12" s="71">
        <v>56.160154306708066</v>
      </c>
      <c r="OH12" s="71">
        <v>35.46721971530306</v>
      </c>
      <c r="OI12" s="71">
        <v>29.364464995330202</v>
      </c>
      <c r="OJ12" s="71">
        <v>38.722229815981059</v>
      </c>
      <c r="OK12" s="71">
        <v>66.962565887524164</v>
      </c>
      <c r="OL12" s="71">
        <v>36.134987714525288</v>
      </c>
      <c r="OM12" s="71">
        <v>40.467732643517657</v>
      </c>
      <c r="ON12" s="756"/>
      <c r="OO12" s="72">
        <v>48.330248752636969</v>
      </c>
      <c r="OP12" s="72">
        <v>9.8341608671897198</v>
      </c>
      <c r="OQ12" s="72">
        <v>13.682509506337579</v>
      </c>
      <c r="OR12" s="72">
        <v>20.886766595363003</v>
      </c>
      <c r="OS12" s="72">
        <v>40.147105564166388</v>
      </c>
      <c r="OT12" s="72">
        <v>16.879055039195478</v>
      </c>
      <c r="OU12" s="72">
        <v>29.425956323194015</v>
      </c>
      <c r="OV12" s="72">
        <v>30.484631828517145</v>
      </c>
      <c r="OW12" s="72">
        <v>18.725079325042771</v>
      </c>
      <c r="OX12" s="72">
        <v>14.735400232504588</v>
      </c>
      <c r="OY12" s="72">
        <v>20.89593411839104</v>
      </c>
      <c r="OZ12" s="72">
        <v>31.581052410284844</v>
      </c>
      <c r="PA12" s="72">
        <v>23.450401476720799</v>
      </c>
      <c r="PB12" s="72">
        <v>24.423109595388432</v>
      </c>
      <c r="PC12" s="758"/>
      <c r="PD12" s="73">
        <v>87.150928729504173</v>
      </c>
      <c r="PE12" s="73">
        <v>16.644610961598346</v>
      </c>
      <c r="PF12" s="73">
        <v>16.277390834036609</v>
      </c>
      <c r="PG12" s="73">
        <v>42.654587562981554</v>
      </c>
      <c r="PH12" s="73">
        <v>124.20066279483331</v>
      </c>
      <c r="PI12" s="73">
        <v>31.010388868946269</v>
      </c>
      <c r="PJ12" s="73">
        <v>54.685497848028916</v>
      </c>
      <c r="PK12" s="73">
        <v>54.537780689043814</v>
      </c>
      <c r="PL12" s="73">
        <v>34.407338897693911</v>
      </c>
      <c r="PM12" s="73">
        <v>23.535684698882854</v>
      </c>
      <c r="PN12" s="73">
        <v>39.208985474307646</v>
      </c>
      <c r="PO12" s="73">
        <v>81.618952177421789</v>
      </c>
      <c r="PP12" s="73">
        <v>35.976823796443362</v>
      </c>
      <c r="PQ12" s="73">
        <v>35.671161465477695</v>
      </c>
      <c r="PR12" s="760"/>
      <c r="PS12" s="70">
        <v>33.312834879189772</v>
      </c>
      <c r="PT12" s="70">
        <v>8.1610457636725791</v>
      </c>
      <c r="PU12" s="70">
        <v>12.19312888166386</v>
      </c>
      <c r="PV12" s="70">
        <v>14.602489175321651</v>
      </c>
      <c r="PW12" s="70">
        <v>32.75884749920079</v>
      </c>
      <c r="PX12" s="70">
        <v>13.618449505259996</v>
      </c>
      <c r="PY12" s="70">
        <v>20.462334639671543</v>
      </c>
      <c r="PZ12" s="70">
        <v>25.127859657449367</v>
      </c>
      <c r="QA12" s="70">
        <v>15.142121710749469</v>
      </c>
      <c r="QB12" s="70">
        <v>12.031528639037118</v>
      </c>
      <c r="QC12" s="70">
        <v>17.135177266089979</v>
      </c>
      <c r="QD12" s="70">
        <v>23.536042496331575</v>
      </c>
      <c r="QE12" s="70">
        <v>17.691444417158181</v>
      </c>
      <c r="QF12" s="70">
        <v>12.428346814258605</v>
      </c>
      <c r="QG12" s="762"/>
      <c r="QH12" s="74">
        <v>95.555104953934418</v>
      </c>
      <c r="QI12" s="74">
        <v>26.088232869970028</v>
      </c>
      <c r="QJ12" s="74">
        <v>18.77900297726503</v>
      </c>
      <c r="QK12" s="74">
        <v>40.584171919951586</v>
      </c>
      <c r="QL12" s="74">
        <v>88.705871508062884</v>
      </c>
      <c r="QM12" s="74">
        <v>37.321360105637531</v>
      </c>
      <c r="QN12" s="74">
        <v>57.807112198013122</v>
      </c>
      <c r="QO12" s="74">
        <v>88.013925707256973</v>
      </c>
      <c r="QP12" s="74">
        <v>56.213073848643134</v>
      </c>
      <c r="QQ12" s="74">
        <v>26.524197563110022</v>
      </c>
      <c r="QR12" s="74">
        <v>60.667986142034096</v>
      </c>
      <c r="QS12" s="74">
        <v>65.601865404702949</v>
      </c>
      <c r="QT12" s="74">
        <v>41.524833864996708</v>
      </c>
      <c r="QU12" s="74">
        <v>36.658972848194516</v>
      </c>
      <c r="QV12" s="764"/>
      <c r="QW12" s="69">
        <v>116.69333663505394</v>
      </c>
      <c r="QX12" s="69">
        <v>23.781701926891834</v>
      </c>
      <c r="QY12" s="69">
        <v>16.29986751919003</v>
      </c>
      <c r="QZ12" s="69">
        <v>50.031790136591823</v>
      </c>
      <c r="RA12" s="69">
        <v>109.30309939126666</v>
      </c>
      <c r="RB12" s="69">
        <v>45.893118547999215</v>
      </c>
      <c r="RC12" s="69">
        <v>55.85196300003264</v>
      </c>
      <c r="RD12" s="69">
        <v>79.937288614809333</v>
      </c>
      <c r="RE12" s="69">
        <v>50.935848535443526</v>
      </c>
      <c r="RF12" s="69">
        <v>31.706219965914325</v>
      </c>
      <c r="RG12" s="69">
        <v>55.075471376594372</v>
      </c>
      <c r="RH12" s="69">
        <v>79.992266731127955</v>
      </c>
      <c r="RI12" s="69">
        <v>50.200275672735053</v>
      </c>
      <c r="RJ12" s="69">
        <v>43.328184754824179</v>
      </c>
      <c r="RK12" s="766"/>
      <c r="RL12" s="75">
        <v>91.945145305069232</v>
      </c>
      <c r="RM12" s="75">
        <v>19.067438433430972</v>
      </c>
      <c r="RN12" s="75">
        <v>23.757025260588083</v>
      </c>
      <c r="RO12" s="75">
        <v>40.511141081950946</v>
      </c>
      <c r="RP12" s="75">
        <v>107.05047729669684</v>
      </c>
      <c r="RQ12" s="75">
        <v>36.580554286857726</v>
      </c>
      <c r="RR12" s="75">
        <v>49.228546892663502</v>
      </c>
      <c r="RS12" s="75">
        <v>62.700462065443709</v>
      </c>
      <c r="RT12" s="75">
        <v>43.401587946630535</v>
      </c>
      <c r="RU12" s="75">
        <v>25.133778587968639</v>
      </c>
      <c r="RV12" s="75">
        <v>43.797429702941393</v>
      </c>
      <c r="RW12" s="75">
        <v>66.041187085894137</v>
      </c>
      <c r="RX12" s="75">
        <v>40.93732549487595</v>
      </c>
      <c r="RY12" s="75">
        <v>37.671143950034029</v>
      </c>
      <c r="RZ12" s="756"/>
      <c r="SA12" s="76">
        <v>64.483490661128613</v>
      </c>
      <c r="SB12" s="76">
        <v>67.916272876055757</v>
      </c>
      <c r="SC12" s="76">
        <v>69.235312660269472</v>
      </c>
      <c r="SD12" s="76">
        <v>49.511790902462998</v>
      </c>
      <c r="SE12" s="76">
        <v>76.472413027692994</v>
      </c>
      <c r="SF12" s="76">
        <v>85.56293654355089</v>
      </c>
      <c r="SG12" s="721"/>
      <c r="SH12" s="76">
        <v>104.16929572112647</v>
      </c>
      <c r="SI12" s="76">
        <v>110.62292628518951</v>
      </c>
      <c r="SJ12" s="76">
        <v>113.1027210795115</v>
      </c>
      <c r="SK12" s="76">
        <v>76.022500174835272</v>
      </c>
      <c r="SL12" s="76">
        <v>126.70846977026767</v>
      </c>
      <c r="SM12" s="76">
        <v>143.79865398008053</v>
      </c>
      <c r="SN12" s="721"/>
      <c r="SO12" s="76">
        <v>89.28711882362731</v>
      </c>
      <c r="SP12" s="76">
        <v>94.607931256764374</v>
      </c>
      <c r="SQ12" s="76">
        <v>96.652442922295734</v>
      </c>
      <c r="SR12" s="76">
        <v>66.08098419769567</v>
      </c>
      <c r="SS12" s="76">
        <v>107.86994849180212</v>
      </c>
      <c r="ST12" s="76">
        <v>121.96025994138198</v>
      </c>
      <c r="SU12" s="721"/>
      <c r="SV12" s="76">
        <v>50.55129568467067</v>
      </c>
      <c r="SW12" s="76">
        <v>52.923571551525889</v>
      </c>
      <c r="SX12" s="76">
        <v>53.835113866650218</v>
      </c>
      <c r="SY12" s="76">
        <v>40.204877007469932</v>
      </c>
      <c r="SZ12" s="76">
        <v>58.836421107462819</v>
      </c>
      <c r="TA12" s="76">
        <v>65.118564338098111</v>
      </c>
      <c r="TB12" s="721"/>
      <c r="TC12" s="76">
        <v>80.210570236517285</v>
      </c>
      <c r="TD12" s="76">
        <v>84.840483826257611</v>
      </c>
      <c r="TE12" s="76">
        <v>86.619518976167043</v>
      </c>
      <c r="TF12" s="76">
        <v>60.017714461182791</v>
      </c>
      <c r="TG12" s="76">
        <v>96.380449685882752</v>
      </c>
      <c r="TH12" s="76">
        <v>108.64115710300555</v>
      </c>
      <c r="TI12" s="721"/>
      <c r="TJ12" s="76">
        <v>39.228887441129885</v>
      </c>
      <c r="TK12" s="76">
        <v>40.739311615697851</v>
      </c>
      <c r="TL12" s="76">
        <v>41.319689120751882</v>
      </c>
      <c r="TM12" s="76">
        <v>32.641339547317031</v>
      </c>
      <c r="TN12" s="76">
        <v>44.504013282418228</v>
      </c>
      <c r="TO12" s="76">
        <v>48.503843629395732</v>
      </c>
      <c r="TP12" s="721"/>
      <c r="TQ12" s="76">
        <v>77.110792271127963</v>
      </c>
      <c r="TR12" s="76">
        <v>81.504753506234778</v>
      </c>
      <c r="TS12" s="76">
        <v>83.193124430028277</v>
      </c>
      <c r="TT12" s="76">
        <v>57.947016580035992</v>
      </c>
      <c r="TU12" s="76">
        <v>92.456612900330327</v>
      </c>
      <c r="TV12" s="76">
        <v>104.09248300062856</v>
      </c>
      <c r="TW12" s="721"/>
      <c r="TX12" s="76">
        <v>99.32855676374804</v>
      </c>
      <c r="TY12" s="76">
        <v>105.50713463544673</v>
      </c>
      <c r="TZ12" s="76">
        <v>107.88124097612697</v>
      </c>
      <c r="UA12" s="76">
        <v>72.381373097868874</v>
      </c>
      <c r="UB12" s="76">
        <v>120.90711485504228</v>
      </c>
      <c r="UC12" s="76">
        <v>137.26891817393621</v>
      </c>
      <c r="UD12" s="721"/>
      <c r="UE12" s="76">
        <v>102.81637054862657</v>
      </c>
      <c r="UF12" s="76">
        <v>109.1670176462419</v>
      </c>
      <c r="UG12" s="76">
        <v>111.60724124703728</v>
      </c>
      <c r="UH12" s="76">
        <v>75.118725995095232</v>
      </c>
      <c r="UI12" s="76">
        <v>104.44476280480852</v>
      </c>
      <c r="UJ12" s="76">
        <v>141.81334543110799</v>
      </c>
      <c r="UK12" s="721"/>
      <c r="UL12" s="76">
        <v>27.882657902991433</v>
      </c>
      <c r="UM12" s="76">
        <v>29.997169406586149</v>
      </c>
      <c r="UN12" s="76">
        <v>27.23133452369688</v>
      </c>
      <c r="UO12" s="76">
        <v>19.655726221317344</v>
      </c>
      <c r="UP12" s="76">
        <v>26.903348716754792</v>
      </c>
      <c r="UQ12" s="76">
        <v>23.076882069271182</v>
      </c>
      <c r="UR12" s="721"/>
      <c r="US12" s="76">
        <v>23.322426847389142</v>
      </c>
      <c r="UT12" s="76">
        <v>19.716565647472336</v>
      </c>
      <c r="UU12" s="76">
        <v>29.860091905818674</v>
      </c>
      <c r="UV12" s="76">
        <v>24.844077411046168</v>
      </c>
      <c r="UW12" s="76">
        <v>23.989251309336559</v>
      </c>
      <c r="UX12" s="76">
        <v>30.531807554665182</v>
      </c>
      <c r="UY12" s="76">
        <v>22.200569760223878</v>
      </c>
      <c r="UZ12" s="76">
        <v>19.529098249823722</v>
      </c>
      <c r="VA12" s="76">
        <v>20.097962716952189</v>
      </c>
      <c r="VB12" s="76">
        <v>19.767528437347654</v>
      </c>
      <c r="VC12" s="76">
        <v>20.508036295492801</v>
      </c>
      <c r="VD12" s="76">
        <v>23.862114827206707</v>
      </c>
      <c r="VE12" s="76">
        <v>27.829028212080544</v>
      </c>
      <c r="VF12" s="76">
        <v>20.817769839814769</v>
      </c>
      <c r="VG12" s="76">
        <v>29.262288742403491</v>
      </c>
      <c r="VH12" s="718"/>
      <c r="VI12" s="76">
        <v>35.731821529972962</v>
      </c>
      <c r="VJ12" s="76">
        <v>29.914697763503089</v>
      </c>
      <c r="VK12" s="76">
        <v>46.243920823474454</v>
      </c>
      <c r="VL12" s="76">
        <v>38.17795809292393</v>
      </c>
      <c r="VM12" s="76">
        <v>36.789514466685503</v>
      </c>
      <c r="VN12" s="76">
        <v>47.328290983698224</v>
      </c>
      <c r="VO12" s="76">
        <v>33.917665778776154</v>
      </c>
      <c r="VP12" s="76">
        <v>29.613345784842029</v>
      </c>
      <c r="VQ12" s="76">
        <v>30.528264091526786</v>
      </c>
      <c r="VR12" s="76">
        <v>29.996801188826726</v>
      </c>
      <c r="VS12" s="76">
        <v>31.187879072133967</v>
      </c>
      <c r="VT12" s="76">
        <v>36.584891365337164</v>
      </c>
      <c r="VU12" s="76">
        <v>42.970584666210904</v>
      </c>
      <c r="VV12" s="76">
        <v>31.686012349026853</v>
      </c>
      <c r="VW12" s="76">
        <v>45.278152554507081</v>
      </c>
      <c r="VX12" s="718"/>
      <c r="VY12" s="76">
        <v>37.86974563852624</v>
      </c>
      <c r="VZ12" s="76">
        <v>31.656900744159422</v>
      </c>
      <c r="WA12" s="76">
        <v>49.071680304883806</v>
      </c>
      <c r="WB12" s="76">
        <v>40.475989579622862</v>
      </c>
      <c r="WC12" s="76">
        <v>38.98625274424446</v>
      </c>
      <c r="WD12" s="76">
        <v>50.230348594014465</v>
      </c>
      <c r="WE12" s="76">
        <v>35.929028110569128</v>
      </c>
      <c r="WF12" s="76">
        <v>31.335833177190647</v>
      </c>
      <c r="WG12" s="76">
        <v>32.310955265164289</v>
      </c>
      <c r="WH12" s="76">
        <v>31.744508034712386</v>
      </c>
      <c r="WI12" s="76">
        <v>33.014035663952527</v>
      </c>
      <c r="WJ12" s="76">
        <v>38.768058068807129</v>
      </c>
      <c r="WK12" s="76">
        <v>45.57804068049883</v>
      </c>
      <c r="WL12" s="76">
        <v>33.544933725401449</v>
      </c>
      <c r="WM12" s="76">
        <v>48.039218711114856</v>
      </c>
      <c r="WN12" s="718"/>
      <c r="WO12" s="76">
        <v>22.92652856772559</v>
      </c>
      <c r="WP12" s="76">
        <v>19.382433583885447</v>
      </c>
      <c r="WQ12" s="76">
        <v>29.340436177674626</v>
      </c>
      <c r="WR12" s="76">
        <v>24.419181549019015</v>
      </c>
      <c r="WS12" s="76">
        <v>23.575811217033497</v>
      </c>
      <c r="WT12" s="76">
        <v>30.00089343544871</v>
      </c>
      <c r="WU12" s="76">
        <v>21.822420774458024</v>
      </c>
      <c r="WV12" s="76">
        <v>19.198542798202713</v>
      </c>
      <c r="WW12" s="76">
        <v>19.756714899668886</v>
      </c>
      <c r="WX12" s="76">
        <v>19.43248550491008</v>
      </c>
      <c r="WY12" s="76">
        <v>20.159109162423714</v>
      </c>
      <c r="WZ12" s="76">
        <v>23.451014750671874</v>
      </c>
      <c r="XA12" s="76">
        <v>27.345268069541042</v>
      </c>
      <c r="XB12" s="76">
        <v>20.463014664196276</v>
      </c>
      <c r="XC12" s="76">
        <v>28.752409511747821</v>
      </c>
      <c r="XD12" s="718"/>
      <c r="XE12" s="76">
        <v>33.388524311125941</v>
      </c>
      <c r="XF12" s="76">
        <v>27.979943956817127</v>
      </c>
      <c r="XG12" s="76">
        <v>43.153241876036496</v>
      </c>
      <c r="XH12" s="76">
        <v>35.660597534884914</v>
      </c>
      <c r="XI12" s="76">
        <v>34.36720096847295</v>
      </c>
      <c r="XJ12" s="76">
        <v>44.161647032024597</v>
      </c>
      <c r="XK12" s="76">
        <v>31.700643821642053</v>
      </c>
      <c r="XL12" s="76">
        <v>27.700038913733877</v>
      </c>
      <c r="XM12" s="76">
        <v>28.549968138053675</v>
      </c>
      <c r="XN12" s="76">
        <v>28.056251842376284</v>
      </c>
      <c r="XO12" s="76">
        <v>29.162750959793826</v>
      </c>
      <c r="XP12" s="76">
        <v>34.177074278808661</v>
      </c>
      <c r="XQ12" s="76">
        <v>40.110650399403774</v>
      </c>
      <c r="XR12" s="76">
        <v>29.62549561899996</v>
      </c>
      <c r="XS12" s="76">
        <v>42.254942133053355</v>
      </c>
      <c r="XT12" s="718"/>
      <c r="XU12" s="76">
        <v>11.768068684836216</v>
      </c>
      <c r="XV12" s="76">
        <v>10.187526926263388</v>
      </c>
      <c r="XW12" s="76">
        <v>14.616772490275547</v>
      </c>
      <c r="XX12" s="76">
        <v>12.430831150946547</v>
      </c>
      <c r="XY12" s="76">
        <v>12.051557208322508</v>
      </c>
      <c r="XZ12" s="76">
        <v>14.911558841138362</v>
      </c>
      <c r="YA12" s="76">
        <v>11.274220172229091</v>
      </c>
      <c r="YB12" s="76">
        <v>10.105880476655603</v>
      </c>
      <c r="YC12" s="76">
        <v>10.353865417995291</v>
      </c>
      <c r="YD12" s="76">
        <v>10.209810730842943</v>
      </c>
      <c r="YE12" s="76">
        <v>10.532669545446097</v>
      </c>
      <c r="YF12" s="76">
        <v>11.996063269928449</v>
      </c>
      <c r="YG12" s="76">
        <v>13.728093185629909</v>
      </c>
      <c r="YH12" s="76">
        <v>10.667682557404257</v>
      </c>
      <c r="YI12" s="76">
        <v>14.354073611010897</v>
      </c>
      <c r="YJ12" s="718"/>
      <c r="YK12" s="76">
        <v>35.102200086574619</v>
      </c>
      <c r="YL12" s="76">
        <v>29.35666538787255</v>
      </c>
      <c r="YM12" s="76">
        <v>45.426702823667171</v>
      </c>
      <c r="YN12" s="76">
        <v>37.503726253999183</v>
      </c>
      <c r="YO12" s="76">
        <v>36.116605209763051</v>
      </c>
      <c r="YP12" s="76">
        <v>46.498953307934514</v>
      </c>
      <c r="YQ12" s="76">
        <v>33.303111514087519</v>
      </c>
      <c r="YR12" s="76">
        <v>29.060829587517752</v>
      </c>
      <c r="YS12" s="76">
        <v>29.959798603678852</v>
      </c>
      <c r="YT12" s="76">
        <v>29.43757088433129</v>
      </c>
      <c r="YU12" s="76">
        <v>30.608055873584092</v>
      </c>
      <c r="YV12" s="76">
        <v>35.915302896547075</v>
      </c>
      <c r="YW12" s="76">
        <v>42.199114898318776</v>
      </c>
      <c r="YX12" s="76">
        <v>31.097474211341467</v>
      </c>
      <c r="YY12" s="76">
        <v>44.470527066044198</v>
      </c>
      <c r="YZ12" s="718"/>
      <c r="ZA12" s="76">
        <v>34.292265222339715</v>
      </c>
      <c r="ZB12" s="76">
        <v>28.737445399128159</v>
      </c>
      <c r="ZC12" s="76">
        <v>44.341306018212698</v>
      </c>
      <c r="ZD12" s="76">
        <v>36.630829348087431</v>
      </c>
      <c r="ZE12" s="76">
        <v>35.307957497791442</v>
      </c>
      <c r="ZF12" s="76">
        <v>45.376549687870735</v>
      </c>
      <c r="ZG12" s="76">
        <v>32.561277862052506</v>
      </c>
      <c r="ZH12" s="76">
        <v>28.449341979288793</v>
      </c>
      <c r="ZI12" s="76">
        <v>29.323886980572439</v>
      </c>
      <c r="ZJ12" s="76">
        <v>28.815881904265549</v>
      </c>
      <c r="ZK12" s="76">
        <v>29.954368105332335</v>
      </c>
      <c r="ZL12" s="76">
        <v>35.112410274310477</v>
      </c>
      <c r="ZM12" s="76">
        <v>41.214542509631471</v>
      </c>
      <c r="ZN12" s="76">
        <v>30.430525746411853</v>
      </c>
      <c r="ZO12" s="76">
        <v>43.419517038079647</v>
      </c>
      <c r="ZP12" s="718"/>
      <c r="ZQ12" s="76">
        <v>40.540173476206363</v>
      </c>
      <c r="ZR12" s="76">
        <v>33.84974334255984</v>
      </c>
      <c r="ZS12" s="76">
        <v>52.597983226767418</v>
      </c>
      <c r="ZT12" s="76">
        <v>43.345459374851238</v>
      </c>
      <c r="ZU12" s="76">
        <v>41.739791066711604</v>
      </c>
      <c r="ZV12" s="76">
        <v>53.845829001719466</v>
      </c>
      <c r="ZW12" s="76">
        <v>38.449620475269633</v>
      </c>
      <c r="ZX12" s="76">
        <v>33.504157297232865</v>
      </c>
      <c r="ZY12" s="76">
        <v>34.553816833114922</v>
      </c>
      <c r="ZZ12" s="76">
        <v>33.94406823499795</v>
      </c>
      <c r="AAA12" s="76">
        <v>35.310652738584224</v>
      </c>
      <c r="AAB12" s="76">
        <v>41.504895642692546</v>
      </c>
      <c r="AAC12" s="76">
        <v>48.836275670778164</v>
      </c>
      <c r="AAD12" s="76">
        <v>35.882129357116575</v>
      </c>
      <c r="AAE12" s="76">
        <v>51.485949944819964</v>
      </c>
      <c r="AAF12" s="718"/>
      <c r="AAG12" s="76">
        <v>19.848081883370664</v>
      </c>
      <c r="AAH12" s="76">
        <v>18.583384685341176</v>
      </c>
      <c r="AAI12" s="76">
        <v>22.276132588583213</v>
      </c>
      <c r="AAJ12" s="76">
        <v>20.980305832575297</v>
      </c>
      <c r="AAK12" s="76">
        <v>21.908537261596219</v>
      </c>
      <c r="AAL12" s="76">
        <v>20.658262604550686</v>
      </c>
      <c r="AAM12" s="76">
        <v>19.633503058250991</v>
      </c>
      <c r="AAN12" s="76">
        <v>18.377281427467167</v>
      </c>
      <c r="AAO12" s="76">
        <v>18.623654026239873</v>
      </c>
      <c r="AAP12" s="76">
        <v>18.618924167995878</v>
      </c>
      <c r="AAQ12" s="76">
        <v>13.762078391691565</v>
      </c>
      <c r="AAR12" s="76">
        <v>21.552390895081242</v>
      </c>
      <c r="AAS12" s="76">
        <v>20.930644862028423</v>
      </c>
      <c r="AAT12" s="76">
        <v>14.816551162056356</v>
      </c>
      <c r="AAU12" s="76">
        <v>24.775935044899533</v>
      </c>
      <c r="AAV12" s="718"/>
    </row>
    <row r="13" spans="1:727" ht="14.5" customHeight="1" x14ac:dyDescent="0.2">
      <c r="A13" s="23">
        <v>2030</v>
      </c>
      <c r="B13" s="263"/>
      <c r="C13" s="264"/>
      <c r="D13" s="65">
        <v>10.081821140051852</v>
      </c>
      <c r="E13" s="65">
        <v>15.813132974680999</v>
      </c>
      <c r="F13" s="65">
        <v>11.72520879341771</v>
      </c>
      <c r="G13" s="65">
        <v>11.859837259129771</v>
      </c>
      <c r="H13" s="65">
        <v>21.599132225303311</v>
      </c>
      <c r="I13" s="65">
        <v>7.1500399870846358</v>
      </c>
      <c r="J13" s="65">
        <v>33.010195637076535</v>
      </c>
      <c r="K13" s="65">
        <v>9.0879020160137181</v>
      </c>
      <c r="L13" s="65">
        <v>7.3873301493767922</v>
      </c>
      <c r="M13" s="65">
        <v>15.300613320327134</v>
      </c>
      <c r="N13" s="65">
        <v>13.886166824517302</v>
      </c>
      <c r="O13" s="65">
        <v>9.119115121817833</v>
      </c>
      <c r="P13" s="65">
        <v>16.197344756150521</v>
      </c>
      <c r="Q13" s="65">
        <v>10.155507938543636</v>
      </c>
      <c r="R13" s="65">
        <v>10.72482097046322</v>
      </c>
      <c r="S13" s="65">
        <v>11.663500742715668</v>
      </c>
      <c r="T13" s="65">
        <v>11.337495307598179</v>
      </c>
      <c r="U13" s="65">
        <v>7.9814902335796347</v>
      </c>
      <c r="V13" s="65">
        <v>11.245857992011768</v>
      </c>
      <c r="W13" s="65">
        <v>30.987858512858818</v>
      </c>
      <c r="X13" s="65">
        <v>5.5122583902302376</v>
      </c>
      <c r="Y13" s="65">
        <v>10.798847190941972</v>
      </c>
      <c r="Z13" s="65">
        <v>9.7617167726560758</v>
      </c>
      <c r="AA13" s="65">
        <v>10.162711017719875</v>
      </c>
      <c r="AB13" s="65">
        <v>6.302462475918218</v>
      </c>
      <c r="AC13" s="65">
        <v>1.7984808988078722</v>
      </c>
      <c r="AD13" s="65">
        <v>11.917287086360815</v>
      </c>
      <c r="AE13" s="65">
        <v>9.6467238197796412</v>
      </c>
      <c r="AF13" s="65">
        <v>9.7435628541961581</v>
      </c>
      <c r="AG13" s="65">
        <v>2.178960081250215</v>
      </c>
      <c r="AH13" s="769"/>
      <c r="AI13" s="65">
        <v>8.0704354394856885</v>
      </c>
      <c r="AJ13" s="65">
        <v>15.338113940484901</v>
      </c>
      <c r="AK13" s="65">
        <v>11.80820563633992</v>
      </c>
      <c r="AL13" s="65">
        <v>11.542044315918778</v>
      </c>
      <c r="AM13" s="65">
        <v>20.200904492711452</v>
      </c>
      <c r="AN13" s="65">
        <v>6.8529721450375627</v>
      </c>
      <c r="AO13" s="65">
        <v>32.0100151470687</v>
      </c>
      <c r="AP13" s="65">
        <v>8.8143608914727807</v>
      </c>
      <c r="AQ13" s="65">
        <v>7.0735782607561442</v>
      </c>
      <c r="AR13" s="65">
        <v>12.547829661502623</v>
      </c>
      <c r="AS13" s="65">
        <v>11.916442223297508</v>
      </c>
      <c r="AT13" s="65">
        <v>9.5332806574678504</v>
      </c>
      <c r="AU13" s="65">
        <v>15.70340977556331</v>
      </c>
      <c r="AV13" s="65">
        <v>9.8497905386411144</v>
      </c>
      <c r="AW13" s="65">
        <v>10.408017953686382</v>
      </c>
      <c r="AX13" s="65">
        <v>11.309581228373379</v>
      </c>
      <c r="AY13" s="65">
        <v>10.992454170032705</v>
      </c>
      <c r="AZ13" s="65">
        <v>7.7643609966819067</v>
      </c>
      <c r="BA13" s="65">
        <v>10.904269525876721</v>
      </c>
      <c r="BB13" s="65">
        <v>26.078943365183914</v>
      </c>
      <c r="BC13" s="65">
        <v>5.3704895320376096</v>
      </c>
      <c r="BD13" s="65">
        <v>10.478049656884899</v>
      </c>
      <c r="BE13" s="65">
        <v>8.0587025918922883</v>
      </c>
      <c r="BF13" s="65">
        <v>9.8571888343713905</v>
      </c>
      <c r="BG13" s="65">
        <v>6.1131307626367493</v>
      </c>
      <c r="BH13" s="65">
        <v>1.7164537072939217</v>
      </c>
      <c r="BI13" s="65">
        <v>10.36166259658388</v>
      </c>
      <c r="BJ13" s="65">
        <v>9.679994800713434</v>
      </c>
      <c r="BK13" s="65">
        <v>8.6644300283393711</v>
      </c>
      <c r="BL13" s="65">
        <v>1.9330500297308633</v>
      </c>
      <c r="BM13" s="770"/>
      <c r="BN13" s="65">
        <v>17.170032579401372</v>
      </c>
      <c r="BO13" s="65">
        <v>23.956054962663529</v>
      </c>
      <c r="BP13" s="65">
        <v>22.389799726638337</v>
      </c>
      <c r="BQ13" s="65">
        <v>48.222930706067778</v>
      </c>
      <c r="BR13" s="65">
        <v>45.888453418714093</v>
      </c>
      <c r="BS13" s="65">
        <v>12.543979522714457</v>
      </c>
      <c r="BT13" s="65">
        <v>69.774829184627521</v>
      </c>
      <c r="BU13" s="65">
        <v>20.097505755531493</v>
      </c>
      <c r="BV13" s="65">
        <v>10.408246471610845</v>
      </c>
      <c r="BW13" s="65">
        <v>21.642688101199244</v>
      </c>
      <c r="BX13" s="65">
        <v>29.36340090666566</v>
      </c>
      <c r="BY13" s="65">
        <v>23.212745508397663</v>
      </c>
      <c r="BZ13" s="65">
        <v>37.53166368399193</v>
      </c>
      <c r="CA13" s="65">
        <v>18.177445072433606</v>
      </c>
      <c r="CB13" s="65">
        <v>18.06277767081966</v>
      </c>
      <c r="CC13" s="65">
        <v>22.399580637278305</v>
      </c>
      <c r="CD13" s="65">
        <v>15.994680855736323</v>
      </c>
      <c r="CE13" s="65">
        <v>32.868093864516524</v>
      </c>
      <c r="CF13" s="65">
        <v>21.021891105959725</v>
      </c>
      <c r="CG13" s="65">
        <v>57.177699472911605</v>
      </c>
      <c r="CH13" s="65">
        <v>15.515265091198293</v>
      </c>
      <c r="CI13" s="65">
        <v>24.774211932329699</v>
      </c>
      <c r="CJ13" s="65">
        <v>17.89989783531118</v>
      </c>
      <c r="CK13" s="65">
        <v>18.022985132976014</v>
      </c>
      <c r="CL13" s="65">
        <v>10.175938770992781</v>
      </c>
      <c r="CM13" s="65">
        <v>6.032197303678303</v>
      </c>
      <c r="CN13" s="65">
        <v>20.608292418748324</v>
      </c>
      <c r="CO13" s="65">
        <v>23.725088778932577</v>
      </c>
      <c r="CP13" s="65">
        <v>10.052337294653478</v>
      </c>
      <c r="CQ13" s="65">
        <v>3.6486546945059648</v>
      </c>
      <c r="CR13" s="772"/>
      <c r="CS13" s="65">
        <v>20.791915408926037</v>
      </c>
      <c r="CT13" s="65">
        <v>28.933756878520043</v>
      </c>
      <c r="CU13" s="65">
        <v>27.557433463078254</v>
      </c>
      <c r="CV13" s="65">
        <v>66.935128431163477</v>
      </c>
      <c r="CW13" s="65">
        <v>49.282760032584562</v>
      </c>
      <c r="CX13" s="65">
        <v>17.717137175674019</v>
      </c>
      <c r="CY13" s="65">
        <v>85.955232660566551</v>
      </c>
      <c r="CZ13" s="65">
        <v>24.698274286415419</v>
      </c>
      <c r="DA13" s="65">
        <v>16.962515935803339</v>
      </c>
      <c r="DB13" s="65">
        <v>28.476098892635026</v>
      </c>
      <c r="DC13" s="65">
        <v>30.529855280761964</v>
      </c>
      <c r="DD13" s="65">
        <v>27.908337301350951</v>
      </c>
      <c r="DE13" s="65">
        <v>40.055773979701172</v>
      </c>
      <c r="DF13" s="65">
        <v>22.570770223967269</v>
      </c>
      <c r="DG13" s="65">
        <v>21.988553296970505</v>
      </c>
      <c r="DH13" s="65">
        <v>27.12413074039241</v>
      </c>
      <c r="DI13" s="65">
        <v>20.577171229976042</v>
      </c>
      <c r="DJ13" s="65">
        <v>39.636300435309387</v>
      </c>
      <c r="DK13" s="65">
        <v>30.399375361497039</v>
      </c>
      <c r="DL13" s="65">
        <v>70.390755080627741</v>
      </c>
      <c r="DM13" s="65">
        <v>18.126078346495525</v>
      </c>
      <c r="DN13" s="65">
        <v>30.104655136742803</v>
      </c>
      <c r="DO13" s="65">
        <v>21.405267252280545</v>
      </c>
      <c r="DP13" s="65">
        <v>21.734957398568305</v>
      </c>
      <c r="DQ13" s="65">
        <v>11.661548191364201</v>
      </c>
      <c r="DR13" s="65">
        <v>6.8711631011529359</v>
      </c>
      <c r="DS13" s="65">
        <v>24.24435496197</v>
      </c>
      <c r="DT13" s="65">
        <v>28.39054320788108</v>
      </c>
      <c r="DU13" s="65">
        <v>10.890014842678076</v>
      </c>
      <c r="DV13" s="65">
        <v>5.6146471553194539</v>
      </c>
      <c r="DW13" s="773"/>
      <c r="DX13" s="65">
        <v>17.827717946801151</v>
      </c>
      <c r="DY13" s="65">
        <v>24.746543541404456</v>
      </c>
      <c r="DZ13" s="65">
        <v>27.452500542420605</v>
      </c>
      <c r="EA13" s="65">
        <v>59.085259457836941</v>
      </c>
      <c r="EB13" s="65">
        <v>37.657734439688582</v>
      </c>
      <c r="EC13" s="65">
        <v>16.1837642788784</v>
      </c>
      <c r="ED13" s="65">
        <v>79.466162718826368</v>
      </c>
      <c r="EE13" s="65">
        <v>23.775055514750569</v>
      </c>
      <c r="EF13" s="65">
        <v>9.3346987655840152</v>
      </c>
      <c r="EG13" s="65">
        <v>29.225331137842026</v>
      </c>
      <c r="EH13" s="65">
        <v>32.860496293934943</v>
      </c>
      <c r="EI13" s="65">
        <v>25.712895129065853</v>
      </c>
      <c r="EJ13" s="65">
        <v>41.59076992006473</v>
      </c>
      <c r="EK13" s="65">
        <v>20.729079304143074</v>
      </c>
      <c r="EL13" s="65">
        <v>19.808706208030959</v>
      </c>
      <c r="EM13" s="65">
        <v>24.663587446313716</v>
      </c>
      <c r="EN13" s="65">
        <v>16.623206658936517</v>
      </c>
      <c r="EO13" s="65">
        <v>42.375196596788371</v>
      </c>
      <c r="EP13" s="65">
        <v>28.667790569309258</v>
      </c>
      <c r="EQ13" s="65">
        <v>67.543282786193416</v>
      </c>
      <c r="ER13" s="65">
        <v>16.822817100932138</v>
      </c>
      <c r="ES13" s="65">
        <v>27.419960585524048</v>
      </c>
      <c r="ET13" s="65">
        <v>18.165802155419026</v>
      </c>
      <c r="EU13" s="65">
        <v>18.781060451279231</v>
      </c>
      <c r="EV13" s="65">
        <v>10.713828015916329</v>
      </c>
      <c r="EW13" s="65">
        <v>4.5084184085690255</v>
      </c>
      <c r="EX13" s="65">
        <v>20.745942119683043</v>
      </c>
      <c r="EY13" s="65">
        <v>24.555035764468403</v>
      </c>
      <c r="EZ13" s="65">
        <v>8.892097713648166</v>
      </c>
      <c r="FA13" s="65">
        <v>2.6032108578975071</v>
      </c>
      <c r="FB13" s="774"/>
      <c r="FC13" s="65">
        <v>15.207373488524928</v>
      </c>
      <c r="FD13" s="65">
        <v>20.733296439769521</v>
      </c>
      <c r="FE13" s="65">
        <v>21.820978225869421</v>
      </c>
      <c r="FF13" s="65">
        <v>41.430476103660119</v>
      </c>
      <c r="FG13" s="65">
        <v>32.275333068321629</v>
      </c>
      <c r="FH13" s="65">
        <v>11.56082300821749</v>
      </c>
      <c r="FI13" s="65">
        <v>65.492316512201199</v>
      </c>
      <c r="FJ13" s="65">
        <v>17.065626499049127</v>
      </c>
      <c r="FK13" s="65">
        <v>8.1203005901661349</v>
      </c>
      <c r="FL13" s="65">
        <v>18.98004815308305</v>
      </c>
      <c r="FM13" s="65">
        <v>19.701711769565605</v>
      </c>
      <c r="FN13" s="65">
        <v>21.831621837961041</v>
      </c>
      <c r="FO13" s="65">
        <v>33.002726630831134</v>
      </c>
      <c r="FP13" s="65">
        <v>16.647861563485471</v>
      </c>
      <c r="FQ13" s="65">
        <v>16.765259010079905</v>
      </c>
      <c r="FR13" s="65">
        <v>20.907381238056917</v>
      </c>
      <c r="FS13" s="65">
        <v>14.59543595667585</v>
      </c>
      <c r="FT13" s="65">
        <v>29.93400760815927</v>
      </c>
      <c r="FU13" s="65">
        <v>20.662944539729814</v>
      </c>
      <c r="FV13" s="65">
        <v>54.684867041177434</v>
      </c>
      <c r="FW13" s="65">
        <v>14.380051073456428</v>
      </c>
      <c r="FX13" s="65">
        <v>23.128593183575465</v>
      </c>
      <c r="FY13" s="65">
        <v>16.20816300636168</v>
      </c>
      <c r="FZ13" s="65">
        <v>16.428943088742574</v>
      </c>
      <c r="GA13" s="65">
        <v>9.9349587709790139</v>
      </c>
      <c r="GB13" s="65">
        <v>2.2581300717356205</v>
      </c>
      <c r="GC13" s="65">
        <v>15.988287486389547</v>
      </c>
      <c r="GD13" s="65">
        <v>21.673784144738747</v>
      </c>
      <c r="GE13" s="65">
        <v>7.9116086785345763</v>
      </c>
      <c r="GF13" s="65">
        <v>3.1726996724496419</v>
      </c>
      <c r="GG13" s="775"/>
      <c r="GH13" s="65">
        <v>18.044996870683882</v>
      </c>
      <c r="GI13" s="65">
        <v>24.967600442455581</v>
      </c>
      <c r="GJ13" s="65">
        <v>26.128614334011004</v>
      </c>
      <c r="GK13" s="65">
        <v>52.716994074228204</v>
      </c>
      <c r="GL13" s="65">
        <v>44.703246147338888</v>
      </c>
      <c r="GM13" s="65">
        <v>13.919174254065018</v>
      </c>
      <c r="GN13" s="65">
        <v>66.514980063924099</v>
      </c>
      <c r="GO13" s="65">
        <v>12.969689370349478</v>
      </c>
      <c r="GP13" s="65">
        <v>10.03171785782297</v>
      </c>
      <c r="GQ13" s="65">
        <v>24.138700243220459</v>
      </c>
      <c r="GR13" s="65">
        <v>34.590869507096301</v>
      </c>
      <c r="GS13" s="65">
        <v>25.540129137370116</v>
      </c>
      <c r="GT13" s="65">
        <v>41.086442925222883</v>
      </c>
      <c r="GU13" s="65">
        <v>26.699025934936689</v>
      </c>
      <c r="GV13" s="65">
        <v>19.832470283884625</v>
      </c>
      <c r="GW13" s="65">
        <v>24.61376982963623</v>
      </c>
      <c r="GX13" s="65">
        <v>17.022158068877438</v>
      </c>
      <c r="GY13" s="65">
        <v>46.556519844664209</v>
      </c>
      <c r="GZ13" s="65">
        <v>36.474001644914964</v>
      </c>
      <c r="HA13" s="65">
        <v>65.437986209161025</v>
      </c>
      <c r="HB13" s="65">
        <v>17.487712717724747</v>
      </c>
      <c r="HC13" s="65">
        <v>27.319129688375092</v>
      </c>
      <c r="HD13" s="65">
        <v>18.820671539495667</v>
      </c>
      <c r="HE13" s="65">
        <v>19.241608919140244</v>
      </c>
      <c r="HF13" s="65">
        <v>12.836708170841437</v>
      </c>
      <c r="HG13" s="65">
        <v>4.2556903943374849</v>
      </c>
      <c r="HH13" s="65">
        <v>23.825803935250974</v>
      </c>
      <c r="HI13" s="65">
        <v>25.195887579331469</v>
      </c>
      <c r="HJ13" s="65">
        <v>11.132533865166172</v>
      </c>
      <c r="HK13" s="65">
        <v>3.6505912708144361</v>
      </c>
      <c r="HL13" s="776"/>
      <c r="HM13" s="65">
        <v>13.570313883515828</v>
      </c>
      <c r="HN13" s="65">
        <v>16.730341866787654</v>
      </c>
      <c r="HO13" s="65">
        <v>17.232220156089721</v>
      </c>
      <c r="HP13" s="65">
        <v>46.427779158491241</v>
      </c>
      <c r="HQ13" s="65">
        <v>22.872024303702922</v>
      </c>
      <c r="HR13" s="65">
        <v>14.530469739128867</v>
      </c>
      <c r="HS13" s="65">
        <v>59.355798159197001</v>
      </c>
      <c r="HT13" s="65">
        <v>17.820334143251312</v>
      </c>
      <c r="HU13" s="65">
        <v>9.4907166263147982</v>
      </c>
      <c r="HV13" s="65">
        <v>15.04727379668684</v>
      </c>
      <c r="HW13" s="65">
        <v>16.672832529652823</v>
      </c>
      <c r="HX13" s="65">
        <v>20.349361340858398</v>
      </c>
      <c r="HY13" s="65">
        <v>31.37026664401602</v>
      </c>
      <c r="HZ13" s="65">
        <v>12.959471288822792</v>
      </c>
      <c r="IA13" s="65">
        <v>14.238401984143199</v>
      </c>
      <c r="IB13" s="65">
        <v>18.278941381170849</v>
      </c>
      <c r="IC13" s="65">
        <v>11.359603953280407</v>
      </c>
      <c r="ID13" s="65">
        <v>29.209731958272414</v>
      </c>
      <c r="IE13" s="65">
        <v>16.412466516634357</v>
      </c>
      <c r="IF13" s="65">
        <v>45.499381816099529</v>
      </c>
      <c r="IG13" s="65">
        <v>12.634645077862771</v>
      </c>
      <c r="IH13" s="65">
        <v>21.64789356089781</v>
      </c>
      <c r="II13" s="65">
        <v>15.507713982649543</v>
      </c>
      <c r="IJ13" s="65">
        <v>14.732011169426404</v>
      </c>
      <c r="IK13" s="65">
        <v>6.4423499946886613</v>
      </c>
      <c r="IL13" s="65">
        <v>6.0912008340863224</v>
      </c>
      <c r="IM13" s="65">
        <v>11.918431428757994</v>
      </c>
      <c r="IN13" s="65">
        <v>22.319963563116364</v>
      </c>
      <c r="IO13" s="65">
        <v>7.2315827867362223</v>
      </c>
      <c r="IP13" s="65">
        <v>3.5680357751797911</v>
      </c>
      <c r="IQ13" s="777"/>
      <c r="IR13" s="65">
        <v>7.2463857415131443</v>
      </c>
      <c r="IS13" s="65">
        <v>9.0491768371400738</v>
      </c>
      <c r="IT13" s="65">
        <v>7.5250674561612678</v>
      </c>
      <c r="IU13" s="65">
        <v>15.828138394923769</v>
      </c>
      <c r="IV13" s="65">
        <v>11.279852376175873</v>
      </c>
      <c r="IW13" s="65">
        <v>5.9616780669750771</v>
      </c>
      <c r="IX13" s="65">
        <v>21.462821439204941</v>
      </c>
      <c r="IY13" s="65">
        <v>7.8773993280055006</v>
      </c>
      <c r="IZ13" s="65">
        <v>4.5233712664099865</v>
      </c>
      <c r="JA13" s="65">
        <v>6.5070166150159965</v>
      </c>
      <c r="JB13" s="65">
        <v>7.9158576207387901</v>
      </c>
      <c r="JC13" s="65">
        <v>9.1531722728424079</v>
      </c>
      <c r="JD13" s="65">
        <v>12.307907075370327</v>
      </c>
      <c r="JE13" s="65">
        <v>5.8172935561675017</v>
      </c>
      <c r="JF13" s="65">
        <v>6.2222131420624107</v>
      </c>
      <c r="JG13" s="65">
        <v>8.182633181390468</v>
      </c>
      <c r="JH13" s="65">
        <v>4.7762593995867695</v>
      </c>
      <c r="JI13" s="65">
        <v>16.586470342512275</v>
      </c>
      <c r="JJ13" s="65">
        <v>6.6559825953507312</v>
      </c>
      <c r="JK13" s="65">
        <v>18.348068719672494</v>
      </c>
      <c r="JL13" s="65">
        <v>7.343937724144217</v>
      </c>
      <c r="JM13" s="65">
        <v>8.756648454609282</v>
      </c>
      <c r="JN13" s="65">
        <v>6.9913770604812351</v>
      </c>
      <c r="JO13" s="65">
        <v>6.5912913127297683</v>
      </c>
      <c r="JP13" s="65">
        <v>3.3560981760615833</v>
      </c>
      <c r="JQ13" s="65">
        <v>2.6170733557666259</v>
      </c>
      <c r="JR13" s="65">
        <v>6.7736074915965858</v>
      </c>
      <c r="JS13" s="65">
        <v>9.3126517875102088</v>
      </c>
      <c r="JT13" s="65">
        <v>3.6750544453534282</v>
      </c>
      <c r="JU13" s="65">
        <v>2.3332368016477116</v>
      </c>
      <c r="JV13" s="778"/>
      <c r="JW13" s="65">
        <v>21.919039378962559</v>
      </c>
      <c r="JX13" s="65">
        <v>30.701261529568189</v>
      </c>
      <c r="JY13" s="65">
        <v>25.543700352214529</v>
      </c>
      <c r="JZ13" s="65">
        <v>42.720875908643762</v>
      </c>
      <c r="KA13" s="65">
        <v>38.511709932194307</v>
      </c>
      <c r="KB13" s="65">
        <v>15.935546899340299</v>
      </c>
      <c r="KC13" s="65">
        <v>88.622287460328224</v>
      </c>
      <c r="KD13" s="65">
        <v>25.587589194743611</v>
      </c>
      <c r="KE13" s="65">
        <v>16.914427037814974</v>
      </c>
      <c r="KF13" s="65">
        <v>24.545659106047275</v>
      </c>
      <c r="KG13" s="65">
        <v>21.189811986939855</v>
      </c>
      <c r="KH13" s="65">
        <v>29.122496854432111</v>
      </c>
      <c r="KI13" s="65">
        <v>45.082328834669823</v>
      </c>
      <c r="KJ13" s="65">
        <v>31.378638317117897</v>
      </c>
      <c r="KK13" s="65">
        <v>23.501328178568524</v>
      </c>
      <c r="KL13" s="65">
        <v>28.711632080965156</v>
      </c>
      <c r="KM13" s="65">
        <v>22.259189280225144</v>
      </c>
      <c r="KN13" s="65">
        <v>33.99756462270043</v>
      </c>
      <c r="KO13" s="65">
        <v>25.077267535779857</v>
      </c>
      <c r="KP13" s="65">
        <v>69.009474830099734</v>
      </c>
      <c r="KQ13" s="65">
        <v>17.840100925927025</v>
      </c>
      <c r="KR13" s="65">
        <v>31.763691647768162</v>
      </c>
      <c r="KS13" s="65">
        <v>24.628928329995446</v>
      </c>
      <c r="KT13" s="65">
        <v>24.459626877802702</v>
      </c>
      <c r="KU13" s="65">
        <v>14.788959886202639</v>
      </c>
      <c r="KV13" s="65">
        <v>7.3901288594421928</v>
      </c>
      <c r="KW13" s="65">
        <v>31.002116270102992</v>
      </c>
      <c r="KX13" s="65">
        <v>31.996659003090343</v>
      </c>
      <c r="KY13" s="65">
        <v>16.745492202811988</v>
      </c>
      <c r="KZ13" s="65">
        <v>5.5511643658359597</v>
      </c>
      <c r="LA13" s="774"/>
      <c r="LB13" s="65">
        <v>22.382541256829214</v>
      </c>
      <c r="LC13" s="65">
        <v>30.617702280285293</v>
      </c>
      <c r="LD13" s="65">
        <v>22.150502842094319</v>
      </c>
      <c r="LE13" s="65">
        <v>34.161852559064407</v>
      </c>
      <c r="LF13" s="65">
        <v>34.677897042379001</v>
      </c>
      <c r="LG13" s="65">
        <v>17.118440826867079</v>
      </c>
      <c r="LH13" s="65">
        <v>81.628756987970476</v>
      </c>
      <c r="LI13" s="65">
        <v>30.715963826717729</v>
      </c>
      <c r="LJ13" s="65">
        <v>22.212893920750069</v>
      </c>
      <c r="LK13" s="65">
        <v>24.272920117771655</v>
      </c>
      <c r="LL13" s="65">
        <v>17.586849395012369</v>
      </c>
      <c r="LM13" s="65">
        <v>27.264507313303298</v>
      </c>
      <c r="LN13" s="65">
        <v>44.60779297017563</v>
      </c>
      <c r="LO13" s="65">
        <v>18.802584156806319</v>
      </c>
      <c r="LP13" s="65">
        <v>22.147627520363315</v>
      </c>
      <c r="LQ13" s="65">
        <v>26.990003866540185</v>
      </c>
      <c r="LR13" s="65">
        <v>23.054310725392881</v>
      </c>
      <c r="LS13" s="65">
        <v>30.870349910414674</v>
      </c>
      <c r="LT13" s="65">
        <v>23.229880803376702</v>
      </c>
      <c r="LU13" s="65">
        <v>61.863197167549657</v>
      </c>
      <c r="LV13" s="65">
        <v>16.698341231009074</v>
      </c>
      <c r="LW13" s="65">
        <v>29.76831289184398</v>
      </c>
      <c r="LX13" s="65">
        <v>24.173480221546221</v>
      </c>
      <c r="LY13" s="65">
        <v>23.700751388514455</v>
      </c>
      <c r="LZ13" s="65">
        <v>14.378062220502768</v>
      </c>
      <c r="MA13" s="65">
        <v>9.0850345890338424</v>
      </c>
      <c r="MB13" s="65">
        <v>20.306391391353763</v>
      </c>
      <c r="MC13" s="65">
        <v>31.117518984401272</v>
      </c>
      <c r="MD13" s="65">
        <v>12.760111745253234</v>
      </c>
      <c r="ME13" s="65">
        <v>6.5038954876044404</v>
      </c>
      <c r="MF13" s="780"/>
      <c r="MG13" s="68">
        <v>23.186376829490936</v>
      </c>
      <c r="MH13" s="68">
        <v>2.7424978665524016</v>
      </c>
      <c r="MI13" s="68">
        <v>7.3223003219657663</v>
      </c>
      <c r="MJ13" s="68">
        <v>9.6571206102225595</v>
      </c>
      <c r="MK13" s="68">
        <v>34.926075070260708</v>
      </c>
      <c r="ML13" s="68">
        <v>7.3010889572946978</v>
      </c>
      <c r="MM13" s="68">
        <v>22.400862210495891</v>
      </c>
      <c r="MN13" s="68">
        <v>12.212591590575817</v>
      </c>
      <c r="MO13" s="68">
        <v>3.9341772002922637</v>
      </c>
      <c r="MP13" s="68">
        <v>7.0809511131474707</v>
      </c>
      <c r="MQ13" s="68">
        <v>10.148823625312454</v>
      </c>
      <c r="MR13" s="68">
        <v>11.697002055733146</v>
      </c>
      <c r="MS13" s="68">
        <v>15.244448884982022</v>
      </c>
      <c r="MT13" s="68">
        <v>21.997248742620741</v>
      </c>
      <c r="MU13" s="768"/>
      <c r="MV13" s="69">
        <v>58.209842007259596</v>
      </c>
      <c r="MW13" s="69">
        <v>12.314244860193778</v>
      </c>
      <c r="MX13" s="69">
        <v>15.915088786585487</v>
      </c>
      <c r="MY13" s="69">
        <v>24.216877502262978</v>
      </c>
      <c r="MZ13" s="69">
        <v>53.477734738585859</v>
      </c>
      <c r="NA13" s="69">
        <v>21.90110670656443</v>
      </c>
      <c r="NB13" s="69">
        <v>34.332296214013404</v>
      </c>
      <c r="NC13" s="69">
        <v>39.49041527031445</v>
      </c>
      <c r="ND13" s="69">
        <v>24.611014893190468</v>
      </c>
      <c r="NE13" s="69">
        <v>17.115360419652795</v>
      </c>
      <c r="NF13" s="69">
        <v>27.148745243557737</v>
      </c>
      <c r="NG13" s="69">
        <v>40.341831585721323</v>
      </c>
      <c r="NH13" s="69">
        <v>26.187791081102368</v>
      </c>
      <c r="NI13" s="69">
        <v>22.016904954584259</v>
      </c>
      <c r="NJ13" s="752"/>
      <c r="NK13" s="70">
        <v>85.38679520165573</v>
      </c>
      <c r="NL13" s="70">
        <v>17.714532121933487</v>
      </c>
      <c r="NM13" s="70">
        <v>23.024892165827872</v>
      </c>
      <c r="NN13" s="70">
        <v>36.570608334426311</v>
      </c>
      <c r="NO13" s="70">
        <v>80.314946506993195</v>
      </c>
      <c r="NP13" s="70">
        <v>32.900896236990462</v>
      </c>
      <c r="NQ13" s="70">
        <v>39.42080632033386</v>
      </c>
      <c r="NR13" s="70">
        <v>58.498185248302768</v>
      </c>
      <c r="NS13" s="70">
        <v>36.972710264168192</v>
      </c>
      <c r="NT13" s="70">
        <v>28.360939054718038</v>
      </c>
      <c r="NU13" s="70">
        <v>40.303857630982719</v>
      </c>
      <c r="NV13" s="70">
        <v>58.943894226019253</v>
      </c>
      <c r="NW13" s="70">
        <v>37.481372382446978</v>
      </c>
      <c r="NX13" s="70">
        <v>33.704824764946203</v>
      </c>
      <c r="NY13" s="754"/>
      <c r="NZ13" s="71">
        <v>86.309868339214333</v>
      </c>
      <c r="OA13" s="71">
        <v>15.064142885984294</v>
      </c>
      <c r="OB13" s="71">
        <v>20.2188850186512</v>
      </c>
      <c r="OC13" s="71">
        <v>35.886648222803203</v>
      </c>
      <c r="OD13" s="71">
        <v>96.709504655713829</v>
      </c>
      <c r="OE13" s="71">
        <v>27.503501692662244</v>
      </c>
      <c r="OF13" s="71">
        <v>47.106682230896446</v>
      </c>
      <c r="OG13" s="71">
        <v>49.17254101458208</v>
      </c>
      <c r="OH13" s="71">
        <v>30.90726434238799</v>
      </c>
      <c r="OI13" s="71">
        <v>25.900149847410969</v>
      </c>
      <c r="OJ13" s="71">
        <v>33.909351568388558</v>
      </c>
      <c r="OK13" s="71">
        <v>58.733752064487206</v>
      </c>
      <c r="OL13" s="71">
        <v>31.940156906542988</v>
      </c>
      <c r="OM13" s="71">
        <v>35.716455913539065</v>
      </c>
      <c r="ON13" s="756"/>
      <c r="OO13" s="72">
        <v>42.407150653134181</v>
      </c>
      <c r="OP13" s="72">
        <v>8.7328615457686922</v>
      </c>
      <c r="OQ13" s="72">
        <v>12.171963613356027</v>
      </c>
      <c r="OR13" s="72">
        <v>18.394180618824606</v>
      </c>
      <c r="OS13" s="72">
        <v>35.558453003267346</v>
      </c>
      <c r="OT13" s="72">
        <v>14.578020470679082</v>
      </c>
      <c r="OU13" s="72">
        <v>25.917688699661969</v>
      </c>
      <c r="OV13" s="72">
        <v>26.808729558767816</v>
      </c>
      <c r="OW13" s="72">
        <v>16.376100151176121</v>
      </c>
      <c r="OX13" s="72">
        <v>13.15813416711968</v>
      </c>
      <c r="OY13" s="72">
        <v>18.379639475502426</v>
      </c>
      <c r="OZ13" s="72">
        <v>27.930039334937689</v>
      </c>
      <c r="PA13" s="72">
        <v>20.864593654264631</v>
      </c>
      <c r="PB13" s="72">
        <v>21.632053357299117</v>
      </c>
      <c r="PC13" s="758"/>
      <c r="PD13" s="73">
        <v>76.037484880143325</v>
      </c>
      <c r="PE13" s="73">
        <v>14.660118552473495</v>
      </c>
      <c r="PF13" s="73">
        <v>14.458787790289575</v>
      </c>
      <c r="PG13" s="73">
        <v>37.45884755577346</v>
      </c>
      <c r="PH13" s="73">
        <v>109.52630986786612</v>
      </c>
      <c r="PI13" s="73">
        <v>26.68354399526034</v>
      </c>
      <c r="PJ13" s="73">
        <v>48.101191267520662</v>
      </c>
      <c r="PK13" s="73">
        <v>47.758543903520831</v>
      </c>
      <c r="PL13" s="73">
        <v>29.986332215283717</v>
      </c>
      <c r="PM13" s="73">
        <v>20.829450863026494</v>
      </c>
      <c r="PN13" s="73">
        <v>34.330705354000145</v>
      </c>
      <c r="PO13" s="73">
        <v>71.483624022125767</v>
      </c>
      <c r="PP13" s="73">
        <v>31.800317417136093</v>
      </c>
      <c r="PQ13" s="73">
        <v>31.509413979279557</v>
      </c>
      <c r="PR13" s="760"/>
      <c r="PS13" s="70">
        <v>29.354858245240003</v>
      </c>
      <c r="PT13" s="70">
        <v>7.2322196972621136</v>
      </c>
      <c r="PU13" s="70">
        <v>10.827939201923575</v>
      </c>
      <c r="PV13" s="70">
        <v>12.850901312390707</v>
      </c>
      <c r="PW13" s="70">
        <v>29.019687362254633</v>
      </c>
      <c r="PX13" s="70">
        <v>11.735052357125113</v>
      </c>
      <c r="PY13" s="70">
        <v>18.011725368970964</v>
      </c>
      <c r="PZ13" s="70">
        <v>22.102903463705303</v>
      </c>
      <c r="QA13" s="70">
        <v>13.22009982953233</v>
      </c>
      <c r="QB13" s="70">
        <v>10.760631540808326</v>
      </c>
      <c r="QC13" s="70">
        <v>15.063845548481636</v>
      </c>
      <c r="QD13" s="70">
        <v>20.887677891179521</v>
      </c>
      <c r="QE13" s="70">
        <v>15.804328180148826</v>
      </c>
      <c r="QF13" s="70">
        <v>11.07656121002603</v>
      </c>
      <c r="QG13" s="762"/>
      <c r="QH13" s="74">
        <v>83.332204974668102</v>
      </c>
      <c r="QI13" s="74">
        <v>22.869149754143443</v>
      </c>
      <c r="QJ13" s="74">
        <v>16.662296774904444</v>
      </c>
      <c r="QK13" s="74">
        <v>35.663734538593438</v>
      </c>
      <c r="QL13" s="74">
        <v>78.311388235629238</v>
      </c>
      <c r="QM13" s="74">
        <v>32.0999768893371</v>
      </c>
      <c r="QN13" s="74">
        <v>50.855264645907226</v>
      </c>
      <c r="QO13" s="74">
        <v>76.906640308487084</v>
      </c>
      <c r="QP13" s="74">
        <v>48.900616142085333</v>
      </c>
      <c r="QQ13" s="74">
        <v>23.445184501416112</v>
      </c>
      <c r="QR13" s="74">
        <v>53.01704098781412</v>
      </c>
      <c r="QS13" s="74">
        <v>57.563492396058734</v>
      </c>
      <c r="QT13" s="74">
        <v>36.651300601069032</v>
      </c>
      <c r="QU13" s="74">
        <v>32.390085538164456</v>
      </c>
      <c r="QV13" s="764"/>
      <c r="QW13" s="69">
        <v>101.62010222681336</v>
      </c>
      <c r="QX13" s="69">
        <v>20.856129509020384</v>
      </c>
      <c r="QY13" s="69">
        <v>14.483224865590932</v>
      </c>
      <c r="QZ13" s="69">
        <v>43.918914768524843</v>
      </c>
      <c r="RA13" s="69">
        <v>96.42357690441716</v>
      </c>
      <c r="RB13" s="69">
        <v>39.415373023652933</v>
      </c>
      <c r="RC13" s="69">
        <v>49.129461082623592</v>
      </c>
      <c r="RD13" s="69">
        <v>69.866988640625308</v>
      </c>
      <c r="RE13" s="69">
        <v>44.314797522902339</v>
      </c>
      <c r="RF13" s="69">
        <v>27.9395375461757</v>
      </c>
      <c r="RG13" s="69">
        <v>48.140282513596603</v>
      </c>
      <c r="RH13" s="69">
        <v>70.073262987577493</v>
      </c>
      <c r="RI13" s="69">
        <v>44.203510802656794</v>
      </c>
      <c r="RJ13" s="69">
        <v>38.226849605440748</v>
      </c>
      <c r="RK13" s="766"/>
      <c r="RL13" s="75">
        <v>81.248021142175702</v>
      </c>
      <c r="RM13" s="75">
        <v>16.959906196358865</v>
      </c>
      <c r="RN13" s="75">
        <v>21.049915738150325</v>
      </c>
      <c r="RO13" s="75">
        <v>36.283435465281379</v>
      </c>
      <c r="RP13" s="75">
        <v>93.950854129825117</v>
      </c>
      <c r="RQ13" s="75">
        <v>31.959663536759255</v>
      </c>
      <c r="RR13" s="75">
        <v>43.243615474571406</v>
      </c>
      <c r="RS13" s="75">
        <v>55.597993115464298</v>
      </c>
      <c r="RT13" s="75">
        <v>38.778682536977954</v>
      </c>
      <c r="RU13" s="75">
        <v>22.404457806297341</v>
      </c>
      <c r="RV13" s="75">
        <v>38.914272335112948</v>
      </c>
      <c r="RW13" s="75">
        <v>59.06749999599581</v>
      </c>
      <c r="RX13" s="75">
        <v>36.684603076557465</v>
      </c>
      <c r="RY13" s="75">
        <v>33.255022193485651</v>
      </c>
      <c r="RZ13" s="756"/>
      <c r="SA13" s="76">
        <v>56.683111770223178</v>
      </c>
      <c r="SB13" s="76">
        <v>59.568124976325549</v>
      </c>
      <c r="SC13" s="76">
        <v>60.676685601081573</v>
      </c>
      <c r="SD13" s="76">
        <v>44.100445927418846</v>
      </c>
      <c r="SE13" s="76">
        <v>66.758961966623815</v>
      </c>
      <c r="SF13" s="76">
        <v>74.398910775374802</v>
      </c>
      <c r="SG13" s="721"/>
      <c r="SH13" s="76">
        <v>90.036253485718845</v>
      </c>
      <c r="SI13" s="76">
        <v>95.460078313191303</v>
      </c>
      <c r="SJ13" s="76">
        <v>97.544172287732792</v>
      </c>
      <c r="SK13" s="76">
        <v>66.380841701246823</v>
      </c>
      <c r="SL13" s="76">
        <v>108.97885185495218</v>
      </c>
      <c r="SM13" s="76">
        <v>123.34195561540406</v>
      </c>
      <c r="SN13" s="721"/>
      <c r="SO13" s="76">
        <v>77.528825342407984</v>
      </c>
      <c r="SP13" s="76">
        <v>82.00059581186666</v>
      </c>
      <c r="SQ13" s="76">
        <v>83.718864780238562</v>
      </c>
      <c r="SR13" s="76">
        <v>58.025693286061326</v>
      </c>
      <c r="SS13" s="76">
        <v>93.146393146829013</v>
      </c>
      <c r="ST13" s="76">
        <v>104.98831380039313</v>
      </c>
      <c r="SU13" s="721"/>
      <c r="SV13" s="76">
        <v>44.974076946431609</v>
      </c>
      <c r="SW13" s="76">
        <v>46.967808787220847</v>
      </c>
      <c r="SX13" s="76">
        <v>47.733896308188335</v>
      </c>
      <c r="SY13" s="76">
        <v>36.278636149229186</v>
      </c>
      <c r="SZ13" s="76">
        <v>51.937145024281435</v>
      </c>
      <c r="TA13" s="76">
        <v>57.216846749662835</v>
      </c>
      <c r="TB13" s="721"/>
      <c r="TC13" s="76">
        <v>69.900621483224924</v>
      </c>
      <c r="TD13" s="76">
        <v>73.791739827823179</v>
      </c>
      <c r="TE13" s="76">
        <v>75.286894364365196</v>
      </c>
      <c r="TF13" s="76">
        <v>52.929939414482917</v>
      </c>
      <c r="TG13" s="76">
        <v>83.490273500660805</v>
      </c>
      <c r="TH13" s="76">
        <v>93.794540010998503</v>
      </c>
      <c r="TI13" s="721"/>
      <c r="TJ13" s="76">
        <v>35.458385223998576</v>
      </c>
      <c r="TK13" s="76">
        <v>36.727791034683648</v>
      </c>
      <c r="TL13" s="76">
        <v>37.215557709576288</v>
      </c>
      <c r="TM13" s="76">
        <v>29.922012253164688</v>
      </c>
      <c r="TN13" s="76">
        <v>39.891759310414884</v>
      </c>
      <c r="TO13" s="76">
        <v>43.253336786265336</v>
      </c>
      <c r="TP13" s="721"/>
      <c r="TQ13" s="76">
        <v>67.295475043335458</v>
      </c>
      <c r="TR13" s="76">
        <v>70.988291947146536</v>
      </c>
      <c r="TS13" s="76">
        <v>72.407249546834208</v>
      </c>
      <c r="TT13" s="76">
        <v>51.189662764545929</v>
      </c>
      <c r="TU13" s="76">
        <v>80.192563294728245</v>
      </c>
      <c r="TV13" s="76">
        <v>89.971697769929619</v>
      </c>
      <c r="TW13" s="721"/>
      <c r="TX13" s="76">
        <v>89.019316069979524</v>
      </c>
      <c r="TY13" s="76">
        <v>94.459531781288916</v>
      </c>
      <c r="TZ13" s="76">
        <v>96.549923920562364</v>
      </c>
      <c r="UA13" s="76">
        <v>65.292417259468778</v>
      </c>
      <c r="UB13" s="76">
        <v>108.01915926907259</v>
      </c>
      <c r="UC13" s="76">
        <v>122.42566855473265</v>
      </c>
      <c r="UD13" s="721"/>
      <c r="UE13" s="76">
        <v>88.899214563599671</v>
      </c>
      <c r="UF13" s="76">
        <v>94.236488994889172</v>
      </c>
      <c r="UG13" s="76">
        <v>96.287326150687804</v>
      </c>
      <c r="UH13" s="76">
        <v>65.621282754411695</v>
      </c>
      <c r="UI13" s="76">
        <v>90.267764290806753</v>
      </c>
      <c r="UJ13" s="76">
        <v>121.67344272313039</v>
      </c>
      <c r="UK13" s="721"/>
      <c r="UL13" s="76">
        <v>24.432422117085135</v>
      </c>
      <c r="UM13" s="76">
        <v>26.205491347567587</v>
      </c>
      <c r="UN13" s="76">
        <v>23.88627165114643</v>
      </c>
      <c r="UO13" s="76">
        <v>17.533940173969935</v>
      </c>
      <c r="UP13" s="76">
        <v>23.61124758940198</v>
      </c>
      <c r="UQ13" s="76">
        <v>20.402662409048713</v>
      </c>
      <c r="UR13" s="721"/>
      <c r="US13" s="76">
        <v>21.097175605732833</v>
      </c>
      <c r="UT13" s="76">
        <v>17.702885370037187</v>
      </c>
      <c r="UU13" s="76">
        <v>26.360937470657401</v>
      </c>
      <c r="UV13" s="76">
        <v>22.3549219130377</v>
      </c>
      <c r="UW13" s="76">
        <v>21.29291698755398</v>
      </c>
      <c r="UX13" s="76">
        <v>27.045731515028145</v>
      </c>
      <c r="UY13" s="76">
        <v>19.948767143747428</v>
      </c>
      <c r="UZ13" s="76">
        <v>17.548208255042777</v>
      </c>
      <c r="VA13" s="76">
        <v>18.025884244015092</v>
      </c>
      <c r="VB13" s="76">
        <v>17.748421339473531</v>
      </c>
      <c r="VC13" s="76">
        <v>18.370208830361324</v>
      </c>
      <c r="VD13" s="76">
        <v>21.186185795472586</v>
      </c>
      <c r="VE13" s="76">
        <v>24.516232328410659</v>
      </c>
      <c r="VF13" s="76">
        <v>18.62753143722901</v>
      </c>
      <c r="VG13" s="76">
        <v>25.719322250017921</v>
      </c>
      <c r="VH13" s="718"/>
      <c r="VI13" s="76">
        <v>32.255370050518373</v>
      </c>
      <c r="VJ13" s="76">
        <v>26.779166763028975</v>
      </c>
      <c r="VK13" s="76">
        <v>40.715759000138824</v>
      </c>
      <c r="VL13" s="76">
        <v>34.276485220355418</v>
      </c>
      <c r="VM13" s="76">
        <v>32.554486385058496</v>
      </c>
      <c r="VN13" s="76">
        <v>41.821161574228512</v>
      </c>
      <c r="VO13" s="76">
        <v>30.398546975167662</v>
      </c>
      <c r="VP13" s="76">
        <v>26.530623881119897</v>
      </c>
      <c r="VQ13" s="76">
        <v>27.298677648310743</v>
      </c>
      <c r="VR13" s="76">
        <v>26.852528588311966</v>
      </c>
      <c r="VS13" s="76">
        <v>27.85239871672287</v>
      </c>
      <c r="VT13" s="76">
        <v>32.382729325445652</v>
      </c>
      <c r="VU13" s="76">
        <v>37.742630008928671</v>
      </c>
      <c r="VV13" s="76">
        <v>28.266120682674387</v>
      </c>
      <c r="VW13" s="76">
        <v>39.679459677023125</v>
      </c>
      <c r="VX13" s="718"/>
      <c r="VY13" s="76">
        <v>34.166798067455943</v>
      </c>
      <c r="VZ13" s="76">
        <v>28.317778379868916</v>
      </c>
      <c r="WA13" s="76">
        <v>43.179926666356295</v>
      </c>
      <c r="WB13" s="76">
        <v>36.31963145522586</v>
      </c>
      <c r="WC13" s="76">
        <v>34.474139222153418</v>
      </c>
      <c r="WD13" s="76">
        <v>44.361009978253712</v>
      </c>
      <c r="WE13" s="76">
        <v>32.180631795495174</v>
      </c>
      <c r="WF13" s="76">
        <v>28.053047203031859</v>
      </c>
      <c r="WG13" s="76">
        <v>28.8714918826625</v>
      </c>
      <c r="WH13" s="76">
        <v>28.396058988747384</v>
      </c>
      <c r="WI13" s="76">
        <v>29.461602111774177</v>
      </c>
      <c r="WJ13" s="76">
        <v>34.291008083659058</v>
      </c>
      <c r="WK13" s="76">
        <v>40.006600512922908</v>
      </c>
      <c r="WL13" s="76">
        <v>29.902448608561208</v>
      </c>
      <c r="WM13" s="76">
        <v>42.072243954560392</v>
      </c>
      <c r="WN13" s="718"/>
      <c r="WO13" s="76">
        <v>20.734688787876813</v>
      </c>
      <c r="WP13" s="76">
        <v>17.398406976443539</v>
      </c>
      <c r="WQ13" s="76">
        <v>25.89766766303703</v>
      </c>
      <c r="WR13" s="76">
        <v>21.968201996576386</v>
      </c>
      <c r="WS13" s="76">
        <v>20.92143019076979</v>
      </c>
      <c r="WT13" s="76">
        <v>26.570956857222054</v>
      </c>
      <c r="WU13" s="76">
        <v>19.604540841529502</v>
      </c>
      <c r="WV13" s="76">
        <v>17.246714449422779</v>
      </c>
      <c r="WW13" s="76">
        <v>17.715342932116869</v>
      </c>
      <c r="WX13" s="76">
        <v>17.44312949884571</v>
      </c>
      <c r="WY13" s="76">
        <v>18.053173778153411</v>
      </c>
      <c r="WZ13" s="76">
        <v>20.816671652636273</v>
      </c>
      <c r="XA13" s="76">
        <v>24.085518762985572</v>
      </c>
      <c r="XB13" s="76">
        <v>18.305613617450604</v>
      </c>
      <c r="XC13" s="76">
        <v>25.266629696747714</v>
      </c>
      <c r="XD13" s="718"/>
      <c r="XE13" s="76">
        <v>30.14166032985516</v>
      </c>
      <c r="XF13" s="76">
        <v>25.049953789782386</v>
      </c>
      <c r="XG13" s="76">
        <v>37.999653590615218</v>
      </c>
      <c r="XH13" s="76">
        <v>32.018750609459531</v>
      </c>
      <c r="XI13" s="76">
        <v>30.41540154671296</v>
      </c>
      <c r="XJ13" s="76">
        <v>39.027596677275248</v>
      </c>
      <c r="XK13" s="76">
        <v>28.414152725995269</v>
      </c>
      <c r="XL13" s="76">
        <v>24.819125526757578</v>
      </c>
      <c r="XM13" s="76">
        <v>25.532568766865655</v>
      </c>
      <c r="XN13" s="76">
        <v>25.118137460626617</v>
      </c>
      <c r="XO13" s="76">
        <v>26.046940623812006</v>
      </c>
      <c r="XP13" s="76">
        <v>30.255818885992973</v>
      </c>
      <c r="XQ13" s="76">
        <v>35.236071575121187</v>
      </c>
      <c r="XR13" s="76">
        <v>26.431239022855245</v>
      </c>
      <c r="XS13" s="76">
        <v>37.035815164337194</v>
      </c>
      <c r="XT13" s="718"/>
      <c r="XU13" s="76">
        <v>10.682923656659405</v>
      </c>
      <c r="XV13" s="76">
        <v>9.1949266671945029</v>
      </c>
      <c r="XW13" s="76">
        <v>12.974900921956426</v>
      </c>
      <c r="XX13" s="76">
        <v>11.230360833594244</v>
      </c>
      <c r="XY13" s="76">
        <v>10.760603590206916</v>
      </c>
      <c r="XZ13" s="76">
        <v>13.275387617427761</v>
      </c>
      <c r="YA13" s="76">
        <v>10.17751809576133</v>
      </c>
      <c r="YB13" s="76">
        <v>9.1276094145151561</v>
      </c>
      <c r="YC13" s="76">
        <v>9.3357432182617455</v>
      </c>
      <c r="YD13" s="76">
        <v>9.2148381739767053</v>
      </c>
      <c r="YE13" s="76">
        <v>9.4858131743051732</v>
      </c>
      <c r="YF13" s="76">
        <v>10.714028179765599</v>
      </c>
      <c r="YG13" s="76">
        <v>12.167695836556337</v>
      </c>
      <c r="YH13" s="76">
        <v>9.597921423239681</v>
      </c>
      <c r="YI13" s="76">
        <v>12.693070380375627</v>
      </c>
      <c r="YJ13" s="718"/>
      <c r="YK13" s="76">
        <v>31.659144178987166</v>
      </c>
      <c r="YL13" s="76">
        <v>26.249672967921338</v>
      </c>
      <c r="YM13" s="76">
        <v>39.96289100934915</v>
      </c>
      <c r="YN13" s="76">
        <v>33.642086333460114</v>
      </c>
      <c r="YO13" s="76">
        <v>31.926645338673826</v>
      </c>
      <c r="YP13" s="76">
        <v>41.055804095620466</v>
      </c>
      <c r="YQ13" s="76">
        <v>29.818192427723428</v>
      </c>
      <c r="YR13" s="76">
        <v>26.005846250203042</v>
      </c>
      <c r="YS13" s="76">
        <v>26.760167992618932</v>
      </c>
      <c r="YT13" s="76">
        <v>26.321966524097792</v>
      </c>
      <c r="YU13" s="76">
        <v>27.304128056330264</v>
      </c>
      <c r="YV13" s="76">
        <v>31.757716390802724</v>
      </c>
      <c r="YW13" s="76">
        <v>37.031087892828126</v>
      </c>
      <c r="YX13" s="76">
        <v>27.710408903442794</v>
      </c>
      <c r="YY13" s="76">
        <v>38.937300928395139</v>
      </c>
      <c r="YZ13" s="718"/>
      <c r="ZA13" s="76">
        <v>30.965246688397482</v>
      </c>
      <c r="ZB13" s="76">
        <v>25.736099042891965</v>
      </c>
      <c r="ZC13" s="76">
        <v>39.05401943223707</v>
      </c>
      <c r="ZD13" s="76">
        <v>32.897727413726322</v>
      </c>
      <c r="ZE13" s="76">
        <v>31.256128364873078</v>
      </c>
      <c r="ZF13" s="76">
        <v>40.109367997368111</v>
      </c>
      <c r="ZG13" s="76">
        <v>29.193463469355837</v>
      </c>
      <c r="ZH13" s="76">
        <v>25.498451697167724</v>
      </c>
      <c r="ZI13" s="76">
        <v>26.232677454847074</v>
      </c>
      <c r="ZJ13" s="76">
        <v>25.806183969307749</v>
      </c>
      <c r="ZK13" s="76">
        <v>26.761984408137341</v>
      </c>
      <c r="ZL13" s="76">
        <v>31.091981785059097</v>
      </c>
      <c r="ZM13" s="76">
        <v>36.214063108693246</v>
      </c>
      <c r="ZN13" s="76">
        <v>27.157492794580904</v>
      </c>
      <c r="ZO13" s="76">
        <v>38.064832988203456</v>
      </c>
      <c r="ZP13" s="718"/>
      <c r="ZQ13" s="76">
        <v>36.566689692601621</v>
      </c>
      <c r="ZR13" s="76">
        <v>30.267992888837931</v>
      </c>
      <c r="ZS13" s="76">
        <v>46.267950367686808</v>
      </c>
      <c r="ZT13" s="76">
        <v>38.883819369411029</v>
      </c>
      <c r="ZU13" s="76">
        <v>36.89514994492373</v>
      </c>
      <c r="ZV13" s="76">
        <v>47.539924264854115</v>
      </c>
      <c r="ZW13" s="76">
        <v>34.42721931299937</v>
      </c>
      <c r="ZX13" s="76">
        <v>29.983060377850137</v>
      </c>
      <c r="ZY13" s="76">
        <v>30.864035391008688</v>
      </c>
      <c r="ZZ13" s="76">
        <v>30.352276132972015</v>
      </c>
      <c r="AAA13" s="76">
        <v>31.499243375333759</v>
      </c>
      <c r="AAB13" s="76">
        <v>36.698005499238789</v>
      </c>
      <c r="AAC13" s="76">
        <v>42.851113673063189</v>
      </c>
      <c r="AAD13" s="76">
        <v>31.973767195459633</v>
      </c>
      <c r="AAE13" s="76">
        <v>45.074935991479343</v>
      </c>
      <c r="AAF13" s="718"/>
      <c r="AAG13" s="76">
        <v>17.61752014773943</v>
      </c>
      <c r="AAH13" s="76">
        <v>16.558194165636337</v>
      </c>
      <c r="AAI13" s="76">
        <v>19.650639668754298</v>
      </c>
      <c r="AAJ13" s="76">
        <v>18.565568097742648</v>
      </c>
      <c r="AAK13" s="76">
        <v>19.342827462209549</v>
      </c>
      <c r="AAL13" s="76">
        <v>18.295907689487237</v>
      </c>
      <c r="AAM13" s="76">
        <v>17.43785008294612</v>
      </c>
      <c r="AAN13" s="76">
        <v>16.386026749946581</v>
      </c>
      <c r="AAO13" s="76">
        <v>16.592307897997159</v>
      </c>
      <c r="AAP13" s="76">
        <v>16.588347692568654</v>
      </c>
      <c r="AAQ13" s="76">
        <v>12.522623831743802</v>
      </c>
      <c r="AAR13" s="76">
        <v>19.044604504763136</v>
      </c>
      <c r="AAS13" s="76">
        <v>18.52398471838795</v>
      </c>
      <c r="AAT13" s="76">
        <v>13.405127224674191</v>
      </c>
      <c r="AAU13" s="76">
        <v>21.743943098133872</v>
      </c>
      <c r="AAV13" s="718"/>
      <c r="AAY13" s="19"/>
    </row>
    <row r="14" spans="1:727" ht="14.5" customHeight="1" x14ac:dyDescent="0.2">
      <c r="A14" s="24">
        <v>2031</v>
      </c>
      <c r="B14" s="265"/>
      <c r="C14" s="266"/>
      <c r="D14" s="65">
        <v>8.9256748394359988</v>
      </c>
      <c r="E14" s="65">
        <v>13.964911946521045</v>
      </c>
      <c r="F14" s="65">
        <v>10.536008906747146</v>
      </c>
      <c r="G14" s="65">
        <v>10.81275903157494</v>
      </c>
      <c r="H14" s="65">
        <v>19.060581357738489</v>
      </c>
      <c r="I14" s="65">
        <v>6.3711127788970261</v>
      </c>
      <c r="J14" s="65">
        <v>29.287483352564863</v>
      </c>
      <c r="K14" s="65">
        <v>8.1134513628768588</v>
      </c>
      <c r="L14" s="65">
        <v>6.5940868004660693</v>
      </c>
      <c r="M14" s="65">
        <v>13.482014128705337</v>
      </c>
      <c r="N14" s="65">
        <v>12.298548407874858</v>
      </c>
      <c r="O14" s="65">
        <v>8.1616437629181053</v>
      </c>
      <c r="P14" s="65">
        <v>14.418468615146399</v>
      </c>
      <c r="Q14" s="65">
        <v>9.0132085232298174</v>
      </c>
      <c r="R14" s="65">
        <v>9.5402867962656615</v>
      </c>
      <c r="S14" s="65">
        <v>10.344697440862863</v>
      </c>
      <c r="T14" s="65">
        <v>9.9640634440940286</v>
      </c>
      <c r="U14" s="65">
        <v>7.2360995288821401</v>
      </c>
      <c r="V14" s="65">
        <v>9.9871687506270135</v>
      </c>
      <c r="W14" s="65">
        <v>27.391755532170038</v>
      </c>
      <c r="X14" s="65">
        <v>5.029147607420188</v>
      </c>
      <c r="Y14" s="65">
        <v>9.6266475185874363</v>
      </c>
      <c r="Z14" s="65">
        <v>8.6683019769045604</v>
      </c>
      <c r="AA14" s="65">
        <v>9.0231244124058527</v>
      </c>
      <c r="AB14" s="65">
        <v>5.6059379397221374</v>
      </c>
      <c r="AC14" s="65">
        <v>1.6391502435136642</v>
      </c>
      <c r="AD14" s="65">
        <v>10.539353779378095</v>
      </c>
      <c r="AE14" s="65">
        <v>8.7320755546515194</v>
      </c>
      <c r="AF14" s="65">
        <v>8.6047563737756434</v>
      </c>
      <c r="AG14" s="65">
        <v>1.9876922960453451</v>
      </c>
      <c r="AH14" s="769"/>
      <c r="AI14" s="65">
        <v>7.1945104966972488</v>
      </c>
      <c r="AJ14" s="65">
        <v>13.504622877605378</v>
      </c>
      <c r="AK14" s="65">
        <v>10.562050790898359</v>
      </c>
      <c r="AL14" s="65">
        <v>10.498140348373829</v>
      </c>
      <c r="AM14" s="65">
        <v>17.807266607835285</v>
      </c>
      <c r="AN14" s="65">
        <v>6.0912287230019144</v>
      </c>
      <c r="AO14" s="65">
        <v>28.312765751098908</v>
      </c>
      <c r="AP14" s="65">
        <v>7.8454381682796912</v>
      </c>
      <c r="AQ14" s="65">
        <v>6.3005696200708039</v>
      </c>
      <c r="AR14" s="65">
        <v>11.115578813850254</v>
      </c>
      <c r="AS14" s="65">
        <v>10.590864315114811</v>
      </c>
      <c r="AT14" s="65">
        <v>8.4749261749591156</v>
      </c>
      <c r="AU14" s="65">
        <v>13.935085983545628</v>
      </c>
      <c r="AV14" s="65">
        <v>8.7153867012243467</v>
      </c>
      <c r="AW14" s="65">
        <v>9.2316691945157494</v>
      </c>
      <c r="AX14" s="65">
        <v>9.9998300920644798</v>
      </c>
      <c r="AY14" s="65">
        <v>9.6307620348148468</v>
      </c>
      <c r="AZ14" s="65">
        <v>7.0221475952536796</v>
      </c>
      <c r="BA14" s="65">
        <v>9.6538241938344367</v>
      </c>
      <c r="BB14" s="65">
        <v>23.142595539434801</v>
      </c>
      <c r="BC14" s="65">
        <v>4.8895498204166206</v>
      </c>
      <c r="BD14" s="65">
        <v>9.3132456741698384</v>
      </c>
      <c r="BE14" s="65">
        <v>7.1937917666570943</v>
      </c>
      <c r="BF14" s="65">
        <v>8.72544010625694</v>
      </c>
      <c r="BG14" s="65">
        <v>5.421136673794078</v>
      </c>
      <c r="BH14" s="65">
        <v>1.5611532261635062</v>
      </c>
      <c r="BI14" s="65">
        <v>9.189913171942381</v>
      </c>
      <c r="BJ14" s="65">
        <v>8.7248198279033691</v>
      </c>
      <c r="BK14" s="65">
        <v>7.6617133515343436</v>
      </c>
      <c r="BL14" s="65">
        <v>1.7680598800762515</v>
      </c>
      <c r="BM14" s="770"/>
      <c r="BN14" s="65">
        <v>15.643100620570138</v>
      </c>
      <c r="BO14" s="65">
        <v>21.698840847023678</v>
      </c>
      <c r="BP14" s="65">
        <v>19.97310390790312</v>
      </c>
      <c r="BQ14" s="65">
        <v>42.449302253515533</v>
      </c>
      <c r="BR14" s="65">
        <v>41.017197071657151</v>
      </c>
      <c r="BS14" s="65">
        <v>11.230998994392028</v>
      </c>
      <c r="BT14" s="65">
        <v>61.332497610986451</v>
      </c>
      <c r="BU14" s="65">
        <v>17.988935778919124</v>
      </c>
      <c r="BV14" s="65">
        <v>9.4106804896673317</v>
      </c>
      <c r="BW14" s="65">
        <v>19.293261172845888</v>
      </c>
      <c r="BX14" s="65">
        <v>26.290358593150565</v>
      </c>
      <c r="BY14" s="65">
        <v>20.857015764316547</v>
      </c>
      <c r="BZ14" s="65">
        <v>33.283558096266653</v>
      </c>
      <c r="CA14" s="65">
        <v>16.23269379209459</v>
      </c>
      <c r="CB14" s="65">
        <v>16.131619483645366</v>
      </c>
      <c r="CC14" s="65">
        <v>20.041264765419793</v>
      </c>
      <c r="CD14" s="65">
        <v>14.161325261185643</v>
      </c>
      <c r="CE14" s="65">
        <v>30.131484102328102</v>
      </c>
      <c r="CF14" s="65">
        <v>18.56376229141182</v>
      </c>
      <c r="CG14" s="65">
        <v>50.719090934532339</v>
      </c>
      <c r="CH14" s="65">
        <v>14.27996295561147</v>
      </c>
      <c r="CI14" s="65">
        <v>21.9670719411112</v>
      </c>
      <c r="CJ14" s="65">
        <v>16.070072233588228</v>
      </c>
      <c r="CK14" s="65">
        <v>16.136510029378762</v>
      </c>
      <c r="CL14" s="65">
        <v>9.20807694030945</v>
      </c>
      <c r="CM14" s="65">
        <v>5.4442810232816932</v>
      </c>
      <c r="CN14" s="65">
        <v>18.479396229547017</v>
      </c>
      <c r="CO14" s="65">
        <v>21.157630052212628</v>
      </c>
      <c r="CP14" s="65">
        <v>9.0905321856655803</v>
      </c>
      <c r="CQ14" s="65">
        <v>3.4325477649337341</v>
      </c>
      <c r="CR14" s="772"/>
      <c r="CS14" s="65">
        <v>18.865815456274429</v>
      </c>
      <c r="CT14" s="65">
        <v>26.137081398527005</v>
      </c>
      <c r="CU14" s="65">
        <v>24.534632568083971</v>
      </c>
      <c r="CV14" s="65">
        <v>58.765341163650362</v>
      </c>
      <c r="CW14" s="65">
        <v>44.041475675425644</v>
      </c>
      <c r="CX14" s="65">
        <v>15.80820267400677</v>
      </c>
      <c r="CY14" s="65">
        <v>75.521360395775815</v>
      </c>
      <c r="CZ14" s="65">
        <v>22.042160894631866</v>
      </c>
      <c r="DA14" s="65">
        <v>15.20223232509737</v>
      </c>
      <c r="DB14" s="65">
        <v>25.365435076677997</v>
      </c>
      <c r="DC14" s="65">
        <v>27.340671269946608</v>
      </c>
      <c r="DD14" s="65">
        <v>24.996937850225283</v>
      </c>
      <c r="DE14" s="65">
        <v>35.518317722511696</v>
      </c>
      <c r="DF14" s="65">
        <v>20.12402677201867</v>
      </c>
      <c r="DG14" s="65">
        <v>19.614045785186811</v>
      </c>
      <c r="DH14" s="65">
        <v>24.21859436211405</v>
      </c>
      <c r="DI14" s="65">
        <v>18.215032038267569</v>
      </c>
      <c r="DJ14" s="65">
        <v>36.056518024310805</v>
      </c>
      <c r="DK14" s="65">
        <v>26.825557217399716</v>
      </c>
      <c r="DL14" s="65">
        <v>62.35920852603266</v>
      </c>
      <c r="DM14" s="65">
        <v>16.587804321108166</v>
      </c>
      <c r="DN14" s="65">
        <v>26.648604894099279</v>
      </c>
      <c r="DO14" s="65">
        <v>19.176345963638624</v>
      </c>
      <c r="DP14" s="65">
        <v>19.429978443814889</v>
      </c>
      <c r="DQ14" s="65">
        <v>10.542913159676075</v>
      </c>
      <c r="DR14" s="65">
        <v>6.2125370550137031</v>
      </c>
      <c r="DS14" s="65">
        <v>21.723397124586391</v>
      </c>
      <c r="DT14" s="65">
        <v>25.260046153432441</v>
      </c>
      <c r="DU14" s="65">
        <v>9.8520389820684411</v>
      </c>
      <c r="DV14" s="65">
        <v>5.2179560506759906</v>
      </c>
      <c r="DW14" s="773"/>
      <c r="DX14" s="65">
        <v>16.234600103379805</v>
      </c>
      <c r="DY14" s="65">
        <v>22.409750857372579</v>
      </c>
      <c r="DZ14" s="65">
        <v>24.432413536653073</v>
      </c>
      <c r="EA14" s="65">
        <v>51.918855756530299</v>
      </c>
      <c r="EB14" s="65">
        <v>33.735337517070157</v>
      </c>
      <c r="EC14" s="65">
        <v>14.447370557887558</v>
      </c>
      <c r="ED14" s="65">
        <v>69.829016551989355</v>
      </c>
      <c r="EE14" s="65">
        <v>21.222862971364545</v>
      </c>
      <c r="EF14" s="65">
        <v>8.4748663206586237</v>
      </c>
      <c r="EG14" s="65">
        <v>26.019959295150354</v>
      </c>
      <c r="EH14" s="65">
        <v>29.391610788416742</v>
      </c>
      <c r="EI14" s="65">
        <v>23.060615196883646</v>
      </c>
      <c r="EJ14" s="65">
        <v>36.855223268859696</v>
      </c>
      <c r="EK14" s="65">
        <v>18.491127356562362</v>
      </c>
      <c r="EL14" s="65">
        <v>17.681430180730842</v>
      </c>
      <c r="EM14" s="65">
        <v>22.0434452327404</v>
      </c>
      <c r="EN14" s="65">
        <v>14.722182723436276</v>
      </c>
      <c r="EO14" s="65">
        <v>38.434234103463645</v>
      </c>
      <c r="EP14" s="65">
        <v>25.294009881309336</v>
      </c>
      <c r="EQ14" s="65">
        <v>59.844949432710116</v>
      </c>
      <c r="ER14" s="65">
        <v>15.435756965025274</v>
      </c>
      <c r="ES14" s="65">
        <v>24.290809644735376</v>
      </c>
      <c r="ET14" s="65">
        <v>16.314281849755915</v>
      </c>
      <c r="EU14" s="65">
        <v>16.814651579953498</v>
      </c>
      <c r="EV14" s="65">
        <v>9.6940618688623807</v>
      </c>
      <c r="EW14" s="65">
        <v>4.1257373769670442</v>
      </c>
      <c r="EX14" s="65">
        <v>18.61043080089652</v>
      </c>
      <c r="EY14" s="65">
        <v>21.893891816524846</v>
      </c>
      <c r="EZ14" s="65">
        <v>8.0701087450889926</v>
      </c>
      <c r="FA14" s="65">
        <v>2.5024489176888429</v>
      </c>
      <c r="FB14" s="774"/>
      <c r="FC14" s="65">
        <v>13.898921632026813</v>
      </c>
      <c r="FD14" s="65">
        <v>18.829199778999254</v>
      </c>
      <c r="FE14" s="65">
        <v>19.464564040524589</v>
      </c>
      <c r="FF14" s="65">
        <v>36.525090500961568</v>
      </c>
      <c r="FG14" s="65">
        <v>28.951231913314015</v>
      </c>
      <c r="FH14" s="65">
        <v>10.35623046767364</v>
      </c>
      <c r="FI14" s="65">
        <v>57.573767060245714</v>
      </c>
      <c r="FJ14" s="65">
        <v>15.322394562395671</v>
      </c>
      <c r="FK14" s="65">
        <v>7.38738170102729</v>
      </c>
      <c r="FL14" s="65">
        <v>16.926456653089836</v>
      </c>
      <c r="FM14" s="65">
        <v>17.740386713426318</v>
      </c>
      <c r="FN14" s="65">
        <v>19.636440856528324</v>
      </c>
      <c r="FO14" s="65">
        <v>29.300989123032274</v>
      </c>
      <c r="FP14" s="65">
        <v>14.876183325406696</v>
      </c>
      <c r="FQ14" s="65">
        <v>14.978686899067677</v>
      </c>
      <c r="FR14" s="65">
        <v>18.719625463221035</v>
      </c>
      <c r="FS14" s="65">
        <v>12.92184515750164</v>
      </c>
      <c r="FT14" s="65">
        <v>27.562955161930589</v>
      </c>
      <c r="FU14" s="65">
        <v>18.240063499492013</v>
      </c>
      <c r="FV14" s="65">
        <v>48.518092115860526</v>
      </c>
      <c r="FW14" s="65">
        <v>13.276544853570471</v>
      </c>
      <c r="FX14" s="65">
        <v>20.519109087720974</v>
      </c>
      <c r="FY14" s="65">
        <v>14.571970396166808</v>
      </c>
      <c r="FZ14" s="65">
        <v>14.722139182034143</v>
      </c>
      <c r="GA14" s="65">
        <v>8.9862909707808374</v>
      </c>
      <c r="GB14" s="65">
        <v>2.1291504611988703</v>
      </c>
      <c r="GC14" s="65">
        <v>14.37248482677985</v>
      </c>
      <c r="GD14" s="65">
        <v>19.354036393288617</v>
      </c>
      <c r="GE14" s="65">
        <v>7.1831231175633361</v>
      </c>
      <c r="GF14" s="65">
        <v>2.9973463873062101</v>
      </c>
      <c r="GG14" s="775"/>
      <c r="GH14" s="65">
        <v>16.424778251219553</v>
      </c>
      <c r="GI14" s="65">
        <v>22.604281847856718</v>
      </c>
      <c r="GJ14" s="65">
        <v>23.266938801324347</v>
      </c>
      <c r="GK14" s="65">
        <v>46.371492625399654</v>
      </c>
      <c r="GL14" s="65">
        <v>39.97441717117627</v>
      </c>
      <c r="GM14" s="65">
        <v>12.450479211697633</v>
      </c>
      <c r="GN14" s="65">
        <v>58.485839966495838</v>
      </c>
      <c r="GO14" s="65">
        <v>11.748146895867565</v>
      </c>
      <c r="GP14" s="65">
        <v>9.0868035898907813</v>
      </c>
      <c r="GQ14" s="65">
        <v>21.511866570621184</v>
      </c>
      <c r="GR14" s="65">
        <v>30.919509056301035</v>
      </c>
      <c r="GS14" s="65">
        <v>22.906981685139094</v>
      </c>
      <c r="GT14" s="65">
        <v>36.41071462012804</v>
      </c>
      <c r="GU14" s="65">
        <v>23.749346911044501</v>
      </c>
      <c r="GV14" s="65">
        <v>17.700488473791335</v>
      </c>
      <c r="GW14" s="65">
        <v>21.997659032251001</v>
      </c>
      <c r="GX14" s="65">
        <v>15.072600083846286</v>
      </c>
      <c r="GY14" s="65">
        <v>42.078826329060782</v>
      </c>
      <c r="GZ14" s="65">
        <v>32.153823573853579</v>
      </c>
      <c r="HA14" s="65">
        <v>57.991489651028274</v>
      </c>
      <c r="HB14" s="65">
        <v>16.015954731806804</v>
      </c>
      <c r="HC14" s="65">
        <v>24.200507012674699</v>
      </c>
      <c r="HD14" s="65">
        <v>16.888800265534059</v>
      </c>
      <c r="HE14" s="65">
        <v>17.219090815733907</v>
      </c>
      <c r="HF14" s="65">
        <v>11.571679117250742</v>
      </c>
      <c r="HG14" s="65">
        <v>3.9016078853103551</v>
      </c>
      <c r="HH14" s="65">
        <v>21.34134640514684</v>
      </c>
      <c r="HI14" s="65">
        <v>22.452641632554087</v>
      </c>
      <c r="HJ14" s="65">
        <v>10.056317870078441</v>
      </c>
      <c r="HK14" s="65">
        <v>3.4417617743876847</v>
      </c>
      <c r="HL14" s="776"/>
      <c r="HM14" s="65">
        <v>12.403371116970412</v>
      </c>
      <c r="HN14" s="65">
        <v>15.101287338735768</v>
      </c>
      <c r="HO14" s="65">
        <v>15.45247761082766</v>
      </c>
      <c r="HP14" s="65">
        <v>41.943620872954867</v>
      </c>
      <c r="HQ14" s="65">
        <v>20.436919860978165</v>
      </c>
      <c r="HR14" s="65">
        <v>12.968992727391958</v>
      </c>
      <c r="HS14" s="65">
        <v>52.681605406016828</v>
      </c>
      <c r="HT14" s="65">
        <v>16.09093289202702</v>
      </c>
      <c r="HU14" s="65">
        <v>8.5644712711088573</v>
      </c>
      <c r="HV14" s="65">
        <v>13.314177590721593</v>
      </c>
      <c r="HW14" s="65">
        <v>14.985041873140732</v>
      </c>
      <c r="HX14" s="65">
        <v>18.457684408065077</v>
      </c>
      <c r="HY14" s="65">
        <v>28.109170500144501</v>
      </c>
      <c r="HZ14" s="65">
        <v>11.582479005865089</v>
      </c>
      <c r="IA14" s="65">
        <v>12.699448375139795</v>
      </c>
      <c r="IB14" s="65">
        <v>16.39940555248614</v>
      </c>
      <c r="IC14" s="65">
        <v>9.9691386386727334</v>
      </c>
      <c r="ID14" s="65">
        <v>27.216142964093855</v>
      </c>
      <c r="IE14" s="65">
        <v>14.537127338582533</v>
      </c>
      <c r="IF14" s="65">
        <v>40.606480391601927</v>
      </c>
      <c r="IG14" s="65">
        <v>11.784758316897284</v>
      </c>
      <c r="IH14" s="65">
        <v>19.371234074131749</v>
      </c>
      <c r="II14" s="65">
        <v>13.955805649605878</v>
      </c>
      <c r="IJ14" s="65">
        <v>13.177282912845873</v>
      </c>
      <c r="IK14" s="65">
        <v>5.8229626725755814</v>
      </c>
      <c r="IL14" s="65">
        <v>5.4925869304210675</v>
      </c>
      <c r="IM14" s="65">
        <v>10.624710870125746</v>
      </c>
      <c r="IN14" s="65">
        <v>20.132432721341264</v>
      </c>
      <c r="IO14" s="65">
        <v>6.4856834340751019</v>
      </c>
      <c r="IP14" s="65">
        <v>3.2605922241656051</v>
      </c>
      <c r="IQ14" s="777"/>
      <c r="IR14" s="65">
        <v>6.8186528940139883</v>
      </c>
      <c r="IS14" s="65">
        <v>8.417033013676658</v>
      </c>
      <c r="IT14" s="65">
        <v>6.8601342952165529</v>
      </c>
      <c r="IU14" s="65">
        <v>14.186331381909582</v>
      </c>
      <c r="IV14" s="65">
        <v>10.317877542660082</v>
      </c>
      <c r="IW14" s="65">
        <v>5.3830400630922481</v>
      </c>
      <c r="IX14" s="65">
        <v>18.977320922021796</v>
      </c>
      <c r="IY14" s="65">
        <v>7.2270286309708123</v>
      </c>
      <c r="IZ14" s="65">
        <v>4.1804519134806322</v>
      </c>
      <c r="JA14" s="65">
        <v>5.8391488841255823</v>
      </c>
      <c r="JB14" s="65">
        <v>7.2820139557693437</v>
      </c>
      <c r="JC14" s="65">
        <v>8.4724074252928592</v>
      </c>
      <c r="JD14" s="65">
        <v>11.101673371117915</v>
      </c>
      <c r="JE14" s="65">
        <v>5.29198543588062</v>
      </c>
      <c r="JF14" s="65">
        <v>5.6388842315159984</v>
      </c>
      <c r="JG14" s="65">
        <v>7.4817161848860465</v>
      </c>
      <c r="JH14" s="65">
        <v>4.2372439637343771</v>
      </c>
      <c r="JI14" s="65">
        <v>15.876968595572905</v>
      </c>
      <c r="JJ14" s="65">
        <v>5.8894367301549542</v>
      </c>
      <c r="JK14" s="65">
        <v>16.521562348504492</v>
      </c>
      <c r="JL14" s="65">
        <v>7.0711126984117936</v>
      </c>
      <c r="JM14" s="65">
        <v>7.9112323698267488</v>
      </c>
      <c r="JN14" s="65">
        <v>6.4166827121297807</v>
      </c>
      <c r="JO14" s="65">
        <v>6.0052554376434255</v>
      </c>
      <c r="JP14" s="65">
        <v>3.1219111704683407</v>
      </c>
      <c r="JQ14" s="65">
        <v>2.4040454647037883</v>
      </c>
      <c r="JR14" s="65">
        <v>6.1603782669548917</v>
      </c>
      <c r="JS14" s="65">
        <v>8.4971504874317265</v>
      </c>
      <c r="JT14" s="65">
        <v>3.3869317726844903</v>
      </c>
      <c r="JU14" s="65">
        <v>2.2027051192898353</v>
      </c>
      <c r="JV14" s="778"/>
      <c r="JW14" s="65">
        <v>19.865481433828339</v>
      </c>
      <c r="JX14" s="65">
        <v>27.70932548880813</v>
      </c>
      <c r="JY14" s="65">
        <v>22.767827803596795</v>
      </c>
      <c r="JZ14" s="65">
        <v>37.684260840864233</v>
      </c>
      <c r="KA14" s="65">
        <v>34.503208857521251</v>
      </c>
      <c r="KB14" s="65">
        <v>14.241763286758195</v>
      </c>
      <c r="KC14" s="65">
        <v>77.859803167050273</v>
      </c>
      <c r="KD14" s="65">
        <v>22.824730140691624</v>
      </c>
      <c r="KE14" s="65">
        <v>15.16273035994962</v>
      </c>
      <c r="KF14" s="65">
        <v>21.886169154147961</v>
      </c>
      <c r="KG14" s="65">
        <v>19.086114850155088</v>
      </c>
      <c r="KH14" s="65">
        <v>26.065088824686985</v>
      </c>
      <c r="KI14" s="65">
        <v>39.931848149394703</v>
      </c>
      <c r="KJ14" s="65">
        <v>27.88780548513348</v>
      </c>
      <c r="KK14" s="65">
        <v>20.951419302301371</v>
      </c>
      <c r="KL14" s="65">
        <v>25.618536221769673</v>
      </c>
      <c r="KM14" s="65">
        <v>19.700018168336697</v>
      </c>
      <c r="KN14" s="65">
        <v>31.141893392253181</v>
      </c>
      <c r="KO14" s="65">
        <v>22.150196267778277</v>
      </c>
      <c r="KP14" s="65">
        <v>61.14746444150267</v>
      </c>
      <c r="KQ14" s="65">
        <v>16.340490284637447</v>
      </c>
      <c r="KR14" s="65">
        <v>28.102124305665029</v>
      </c>
      <c r="KS14" s="65">
        <v>22.017359675885704</v>
      </c>
      <c r="KT14" s="65">
        <v>21.836473989855946</v>
      </c>
      <c r="KU14" s="65">
        <v>13.314741033409591</v>
      </c>
      <c r="KV14" s="65">
        <v>6.6707768203251634</v>
      </c>
      <c r="KW14" s="65">
        <v>27.722022146113236</v>
      </c>
      <c r="KX14" s="65">
        <v>28.418387577650591</v>
      </c>
      <c r="KY14" s="65">
        <v>15.05049900082601</v>
      </c>
      <c r="KZ14" s="65">
        <v>5.1611713877168519</v>
      </c>
      <c r="LA14" s="774"/>
      <c r="LB14" s="65">
        <v>20.265237519087584</v>
      </c>
      <c r="LC14" s="65">
        <v>27.625978851944872</v>
      </c>
      <c r="LD14" s="65">
        <v>19.775509704490204</v>
      </c>
      <c r="LE14" s="65">
        <v>30.220025044635047</v>
      </c>
      <c r="LF14" s="65">
        <v>31.098233840632503</v>
      </c>
      <c r="LG14" s="65">
        <v>15.273474350749266</v>
      </c>
      <c r="LH14" s="65">
        <v>71.725480626192834</v>
      </c>
      <c r="LI14" s="65">
        <v>27.310455007624434</v>
      </c>
      <c r="LJ14" s="65">
        <v>19.819139632035352</v>
      </c>
      <c r="LK14" s="65">
        <v>21.635114230011695</v>
      </c>
      <c r="LL14" s="65">
        <v>15.891038045764002</v>
      </c>
      <c r="LM14" s="65">
        <v>24.424536787500681</v>
      </c>
      <c r="LN14" s="65">
        <v>39.505247522032249</v>
      </c>
      <c r="LO14" s="65">
        <v>16.796417417663228</v>
      </c>
      <c r="LP14" s="65">
        <v>19.74739415120446</v>
      </c>
      <c r="LQ14" s="65">
        <v>24.093430933989755</v>
      </c>
      <c r="LR14" s="65">
        <v>20.394206059019993</v>
      </c>
      <c r="LS14" s="65">
        <v>28.403165022248388</v>
      </c>
      <c r="LT14" s="65">
        <v>20.516640743477943</v>
      </c>
      <c r="LU14" s="65">
        <v>54.852498558502447</v>
      </c>
      <c r="LV14" s="65">
        <v>15.329640801308116</v>
      </c>
      <c r="LW14" s="65">
        <v>26.346672961181177</v>
      </c>
      <c r="LX14" s="65">
        <v>21.606037461279261</v>
      </c>
      <c r="LY14" s="65">
        <v>21.157401382655951</v>
      </c>
      <c r="LZ14" s="65">
        <v>12.940957428252576</v>
      </c>
      <c r="MA14" s="65">
        <v>8.128337775436913</v>
      </c>
      <c r="MB14" s="65">
        <v>18.222853297639332</v>
      </c>
      <c r="MC14" s="65">
        <v>27.6388398181073</v>
      </c>
      <c r="MD14" s="65">
        <v>11.504813005543397</v>
      </c>
      <c r="ME14" s="65">
        <v>6.0069485321307292</v>
      </c>
      <c r="MF14" s="780"/>
      <c r="MG14" s="68">
        <v>20.522800124765162</v>
      </c>
      <c r="MH14" s="68">
        <v>2.4784757056591711</v>
      </c>
      <c r="MI14" s="68">
        <v>6.5285794813636269</v>
      </c>
      <c r="MJ14" s="68">
        <v>8.7179945294459085</v>
      </c>
      <c r="MK14" s="68">
        <v>30.825128989623487</v>
      </c>
      <c r="ML14" s="68">
        <v>6.4330219693431427</v>
      </c>
      <c r="MM14" s="68">
        <v>19.791030557990936</v>
      </c>
      <c r="MN14" s="68">
        <v>10.919895632257369</v>
      </c>
      <c r="MO14" s="68">
        <v>3.5642144883715612</v>
      </c>
      <c r="MP14" s="68">
        <v>6.3660450807775355</v>
      </c>
      <c r="MQ14" s="68">
        <v>9.1013862727639356</v>
      </c>
      <c r="MR14" s="68">
        <v>10.600296285562393</v>
      </c>
      <c r="MS14" s="68">
        <v>13.767546324057196</v>
      </c>
      <c r="MT14" s="68">
        <v>19.492182724574668</v>
      </c>
      <c r="MU14" s="768"/>
      <c r="MV14" s="69">
        <v>51.510465253799502</v>
      </c>
      <c r="MW14" s="69">
        <v>11.018612850418362</v>
      </c>
      <c r="MX14" s="69">
        <v>14.301962014921465</v>
      </c>
      <c r="MY14" s="69">
        <v>21.454972458006583</v>
      </c>
      <c r="MZ14" s="69">
        <v>47.65612467296107</v>
      </c>
      <c r="NA14" s="69">
        <v>19.002148000715927</v>
      </c>
      <c r="NB14" s="69">
        <v>30.408174274590746</v>
      </c>
      <c r="NC14" s="69">
        <v>34.978175726128619</v>
      </c>
      <c r="ND14" s="69">
        <v>21.608883731689975</v>
      </c>
      <c r="NE14" s="69">
        <v>15.485055305919538</v>
      </c>
      <c r="NF14" s="69">
        <v>24.040027187734932</v>
      </c>
      <c r="NG14" s="69">
        <v>35.954281948659798</v>
      </c>
      <c r="NH14" s="69">
        <v>23.579644297501535</v>
      </c>
      <c r="NI14" s="69">
        <v>19.745355927839448</v>
      </c>
      <c r="NJ14" s="752"/>
      <c r="NK14" s="70">
        <v>75.180266679778754</v>
      </c>
      <c r="NL14" s="70">
        <v>15.744487390561238</v>
      </c>
      <c r="NM14" s="70">
        <v>20.573198791427632</v>
      </c>
      <c r="NN14" s="70">
        <v>32.340649034345041</v>
      </c>
      <c r="NO14" s="70">
        <v>71.408488270782158</v>
      </c>
      <c r="NP14" s="70">
        <v>28.475014694389522</v>
      </c>
      <c r="NQ14" s="70">
        <v>34.915768342986134</v>
      </c>
      <c r="NR14" s="70">
        <v>51.625936824845276</v>
      </c>
      <c r="NS14" s="70">
        <v>32.383246350090623</v>
      </c>
      <c r="NT14" s="70">
        <v>25.334859653782743</v>
      </c>
      <c r="NU14" s="70">
        <v>35.565053565558841</v>
      </c>
      <c r="NV14" s="70">
        <v>52.238489423483337</v>
      </c>
      <c r="NW14" s="70">
        <v>33.492357960630358</v>
      </c>
      <c r="NX14" s="70">
        <v>30.064144359328534</v>
      </c>
      <c r="NY14" s="754"/>
      <c r="NZ14" s="71">
        <v>75.971281220992935</v>
      </c>
      <c r="OA14" s="71">
        <v>13.424865772713819</v>
      </c>
      <c r="OB14" s="71">
        <v>18.09608298991391</v>
      </c>
      <c r="OC14" s="71">
        <v>31.728522018172296</v>
      </c>
      <c r="OD14" s="71">
        <v>85.898307638297936</v>
      </c>
      <c r="OE14" s="71">
        <v>23.826600182257</v>
      </c>
      <c r="OF14" s="71">
        <v>41.686353818454322</v>
      </c>
      <c r="OG14" s="71">
        <v>43.457963847106456</v>
      </c>
      <c r="OH14" s="71">
        <v>27.096411564081315</v>
      </c>
      <c r="OI14" s="71">
        <v>23.173285737413622</v>
      </c>
      <c r="OJ14" s="71">
        <v>29.962612914999614</v>
      </c>
      <c r="OK14" s="71">
        <v>52.044577891431445</v>
      </c>
      <c r="OL14" s="71">
        <v>28.62848364771412</v>
      </c>
      <c r="OM14" s="71">
        <v>31.827419237765799</v>
      </c>
      <c r="ON14" s="756"/>
      <c r="OO14" s="72">
        <v>37.750711261713093</v>
      </c>
      <c r="OP14" s="72">
        <v>7.889983068315674</v>
      </c>
      <c r="OQ14" s="72">
        <v>11.002166425218682</v>
      </c>
      <c r="OR14" s="72">
        <v>16.325050205339135</v>
      </c>
      <c r="OS14" s="72">
        <v>31.800897970521724</v>
      </c>
      <c r="OT14" s="72">
        <v>12.701778382670211</v>
      </c>
      <c r="OU14" s="72">
        <v>22.977196382291535</v>
      </c>
      <c r="OV14" s="72">
        <v>23.87599798903025</v>
      </c>
      <c r="OW14" s="72">
        <v>14.437170084937062</v>
      </c>
      <c r="OX14" s="72">
        <v>12.017222422704782</v>
      </c>
      <c r="OY14" s="72">
        <v>16.362412549260252</v>
      </c>
      <c r="OZ14" s="72">
        <v>25.093812884139638</v>
      </c>
      <c r="PA14" s="72">
        <v>18.908068134880345</v>
      </c>
      <c r="PB14" s="72">
        <v>19.398041073675568</v>
      </c>
      <c r="PC14" s="758"/>
      <c r="PD14" s="73">
        <v>67.031283031799802</v>
      </c>
      <c r="PE14" s="73">
        <v>13.070714384054211</v>
      </c>
      <c r="PF14" s="73">
        <v>13.029251160400023</v>
      </c>
      <c r="PG14" s="73">
        <v>33.109077763503649</v>
      </c>
      <c r="PH14" s="73">
        <v>97.23135509501887</v>
      </c>
      <c r="PI14" s="73">
        <v>23.119808562306059</v>
      </c>
      <c r="PJ14" s="73">
        <v>42.561777356348856</v>
      </c>
      <c r="PK14" s="73">
        <v>42.219003526287118</v>
      </c>
      <c r="PL14" s="73">
        <v>26.293120327765497</v>
      </c>
      <c r="PM14" s="73">
        <v>18.739708946244853</v>
      </c>
      <c r="PN14" s="73">
        <v>30.329018263235575</v>
      </c>
      <c r="PO14" s="73">
        <v>63.189814684982423</v>
      </c>
      <c r="PP14" s="73">
        <v>28.504077317633687</v>
      </c>
      <c r="PQ14" s="73">
        <v>28.118119920920652</v>
      </c>
      <c r="PR14" s="760"/>
      <c r="PS14" s="70">
        <v>26.345286323946244</v>
      </c>
      <c r="PT14" s="70">
        <v>6.5351255535664077</v>
      </c>
      <c r="PU14" s="70">
        <v>9.7806996028202313</v>
      </c>
      <c r="PV14" s="70">
        <v>11.406947806445125</v>
      </c>
      <c r="PW14" s="70">
        <v>25.981215401208573</v>
      </c>
      <c r="PX14" s="70">
        <v>10.206700871555938</v>
      </c>
      <c r="PY14" s="70">
        <v>15.964840437750212</v>
      </c>
      <c r="PZ14" s="70">
        <v>19.716968236904851</v>
      </c>
      <c r="QA14" s="70">
        <v>11.642653099720636</v>
      </c>
      <c r="QB14" s="70">
        <v>9.8772046666596172</v>
      </c>
      <c r="QC14" s="70">
        <v>13.420461394919405</v>
      </c>
      <c r="QD14" s="70">
        <v>18.89533966365396</v>
      </c>
      <c r="QE14" s="70">
        <v>14.436253124868745</v>
      </c>
      <c r="QF14" s="70">
        <v>10.057732634456606</v>
      </c>
      <c r="QG14" s="762"/>
      <c r="QH14" s="74">
        <v>73.39622486991513</v>
      </c>
      <c r="QI14" s="74">
        <v>20.236198378196519</v>
      </c>
      <c r="QJ14" s="74">
        <v>14.981413445837642</v>
      </c>
      <c r="QK14" s="74">
        <v>31.546236382520597</v>
      </c>
      <c r="QL14" s="74">
        <v>69.639281331554045</v>
      </c>
      <c r="QM14" s="74">
        <v>27.791093948687568</v>
      </c>
      <c r="QN14" s="74">
        <v>45.00531820213353</v>
      </c>
      <c r="QO14" s="74">
        <v>67.731528198029878</v>
      </c>
      <c r="QP14" s="74">
        <v>42.759357620115516</v>
      </c>
      <c r="QQ14" s="74">
        <v>21.04214384718825</v>
      </c>
      <c r="QR14" s="74">
        <v>46.68585468464282</v>
      </c>
      <c r="QS14" s="74">
        <v>51.034604470151152</v>
      </c>
      <c r="QT14" s="74">
        <v>32.768012078068459</v>
      </c>
      <c r="QU14" s="74">
        <v>28.908332767356544</v>
      </c>
      <c r="QV14" s="764"/>
      <c r="QW14" s="69">
        <v>89.295403087463342</v>
      </c>
      <c r="QX14" s="69">
        <v>18.471270288285645</v>
      </c>
      <c r="QY14" s="69">
        <v>13.055341145368875</v>
      </c>
      <c r="QZ14" s="69">
        <v>38.795361834074193</v>
      </c>
      <c r="RA14" s="69">
        <v>85.647920184934662</v>
      </c>
      <c r="RB14" s="69">
        <v>34.059944397922493</v>
      </c>
      <c r="RC14" s="69">
        <v>43.473286997000926</v>
      </c>
      <c r="RD14" s="69">
        <v>61.562946897966235</v>
      </c>
      <c r="RE14" s="69">
        <v>38.758918388717113</v>
      </c>
      <c r="RF14" s="69">
        <v>24.958551752510935</v>
      </c>
      <c r="RG14" s="69">
        <v>42.410450393597024</v>
      </c>
      <c r="RH14" s="69">
        <v>61.961525063202501</v>
      </c>
      <c r="RI14" s="69">
        <v>39.374216669021671</v>
      </c>
      <c r="RJ14" s="69">
        <v>34.042256779127506</v>
      </c>
      <c r="RK14" s="766"/>
      <c r="RL14" s="75">
        <v>72.512857922359316</v>
      </c>
      <c r="RM14" s="75">
        <v>15.249491435604966</v>
      </c>
      <c r="RN14" s="75">
        <v>18.865186136179759</v>
      </c>
      <c r="RO14" s="75">
        <v>32.718655813697687</v>
      </c>
      <c r="RP14" s="75">
        <v>83.028307257832012</v>
      </c>
      <c r="RQ14" s="75">
        <v>28.104640717645143</v>
      </c>
      <c r="RR14" s="75">
        <v>38.213701615834168</v>
      </c>
      <c r="RS14" s="75">
        <v>49.738707050353852</v>
      </c>
      <c r="RT14" s="75">
        <v>34.860933025157969</v>
      </c>
      <c r="RU14" s="75">
        <v>20.280338473209248</v>
      </c>
      <c r="RV14" s="75">
        <v>34.871881278511438</v>
      </c>
      <c r="RW14" s="75">
        <v>53.37505057398554</v>
      </c>
      <c r="RX14" s="75">
        <v>33.292411012325609</v>
      </c>
      <c r="RY14" s="75">
        <v>29.647095285710972</v>
      </c>
      <c r="RZ14" s="756"/>
      <c r="SA14" s="76">
        <v>50.433361475840393</v>
      </c>
      <c r="SB14" s="76">
        <v>52.865488743486388</v>
      </c>
      <c r="SC14" s="76">
        <v>53.800028841120906</v>
      </c>
      <c r="SD14" s="76">
        <v>39.825907537247801</v>
      </c>
      <c r="SE14" s="76">
        <v>58.927516703812231</v>
      </c>
      <c r="SF14" s="76">
        <v>65.368155444002255</v>
      </c>
      <c r="SG14" s="721"/>
      <c r="SH14" s="76">
        <v>78.550766712092056</v>
      </c>
      <c r="SI14" s="76">
        <v>83.123165975266531</v>
      </c>
      <c r="SJ14" s="76">
        <v>84.880101358819573</v>
      </c>
      <c r="SK14" s="76">
        <v>58.608753307538088</v>
      </c>
      <c r="SL14" s="76">
        <v>94.519778540679226</v>
      </c>
      <c r="SM14" s="76">
        <v>106.62817937223649</v>
      </c>
      <c r="SN14" s="721"/>
      <c r="SO14" s="76">
        <v>68.006739748497694</v>
      </c>
      <c r="SP14" s="76">
        <v>71.776537013348971</v>
      </c>
      <c r="SQ14" s="76">
        <v>73.225074164682553</v>
      </c>
      <c r="SR14" s="76">
        <v>51.565186143679227</v>
      </c>
      <c r="SS14" s="76">
        <v>81.172680351854055</v>
      </c>
      <c r="ST14" s="76">
        <v>91.15567039914869</v>
      </c>
      <c r="SU14" s="721"/>
      <c r="SV14" s="76">
        <v>40.562396998962555</v>
      </c>
      <c r="SW14" s="76">
        <v>42.243155188942737</v>
      </c>
      <c r="SX14" s="76">
        <v>42.888983202903731</v>
      </c>
      <c r="SY14" s="76">
        <v>33.231956146094241</v>
      </c>
      <c r="SZ14" s="76">
        <v>46.432410939554899</v>
      </c>
      <c r="TA14" s="76">
        <v>50.883311373624544</v>
      </c>
      <c r="TB14" s="721"/>
      <c r="TC14" s="76">
        <v>61.576002249674907</v>
      </c>
      <c r="TD14" s="76">
        <v>64.856297468954097</v>
      </c>
      <c r="TE14" s="76">
        <v>66.116744426346429</v>
      </c>
      <c r="TF14" s="76">
        <v>47.269357648314376</v>
      </c>
      <c r="TG14" s="76">
        <v>73.032366872032668</v>
      </c>
      <c r="TH14" s="76">
        <v>81.719081892911646</v>
      </c>
      <c r="TI14" s="721"/>
      <c r="TJ14" s="76">
        <v>32.540467234589265</v>
      </c>
      <c r="TK14" s="76">
        <v>33.610603232353519</v>
      </c>
      <c r="TL14" s="76">
        <v>34.021800875312707</v>
      </c>
      <c r="TM14" s="76">
        <v>27.873187501608534</v>
      </c>
      <c r="TN14" s="76">
        <v>36.277895534896885</v>
      </c>
      <c r="TO14" s="76">
        <v>39.111776580580525</v>
      </c>
      <c r="TP14" s="721"/>
      <c r="TQ14" s="76">
        <v>59.379808596465949</v>
      </c>
      <c r="TR14" s="76">
        <v>62.492931499052851</v>
      </c>
      <c r="TS14" s="76">
        <v>63.689142824025019</v>
      </c>
      <c r="TT14" s="76">
        <v>45.802267555067438</v>
      </c>
      <c r="TU14" s="76">
        <v>70.252327288269868</v>
      </c>
      <c r="TV14" s="76">
        <v>78.496344875713191</v>
      </c>
      <c r="TW14" s="721"/>
      <c r="TX14" s="76">
        <v>80.722804891501838</v>
      </c>
      <c r="TY14" s="76">
        <v>85.551774662384588</v>
      </c>
      <c r="TZ14" s="76">
        <v>87.40729675663863</v>
      </c>
      <c r="UA14" s="76">
        <v>59.661787609675478</v>
      </c>
      <c r="UB14" s="76">
        <v>97.587884022316274</v>
      </c>
      <c r="UC14" s="76">
        <v>110.37572214053124</v>
      </c>
      <c r="UD14" s="721"/>
      <c r="UE14" s="76">
        <v>77.592218806310754</v>
      </c>
      <c r="UF14" s="76">
        <v>82.091654251455921</v>
      </c>
      <c r="UG14" s="76">
        <v>83.820553432079791</v>
      </c>
      <c r="UH14" s="76">
        <v>57.968429019914495</v>
      </c>
      <c r="UI14" s="76">
        <v>78.745935226613227</v>
      </c>
      <c r="UJ14" s="76">
        <v>105.22158764741036</v>
      </c>
      <c r="UK14" s="721"/>
      <c r="UL14" s="76">
        <v>21.52385273944579</v>
      </c>
      <c r="UM14" s="76">
        <v>23.014850835650218</v>
      </c>
      <c r="UN14" s="76">
        <v>21.064587364492439</v>
      </c>
      <c r="UO14" s="76">
        <v>15.722825195198878</v>
      </c>
      <c r="UP14" s="76">
        <v>20.833315880321571</v>
      </c>
      <c r="UQ14" s="76">
        <v>18.135172844973347</v>
      </c>
      <c r="UR14" s="721"/>
      <c r="US14" s="76">
        <v>19.307182660302391</v>
      </c>
      <c r="UT14" s="76">
        <v>16.110149929574991</v>
      </c>
      <c r="UU14" s="76">
        <v>23.532760604139359</v>
      </c>
      <c r="UV14" s="76">
        <v>20.348208104282811</v>
      </c>
      <c r="UW14" s="76">
        <v>19.136262367345573</v>
      </c>
      <c r="UX14" s="76">
        <v>24.220931960740337</v>
      </c>
      <c r="UY14" s="76">
        <v>18.14953437866615</v>
      </c>
      <c r="UZ14" s="76">
        <v>15.982384773581721</v>
      </c>
      <c r="VA14" s="76">
        <v>16.384751317622221</v>
      </c>
      <c r="VB14" s="76">
        <v>16.151035472424276</v>
      </c>
      <c r="VC14" s="76">
        <v>16.674776955127061</v>
      </c>
      <c r="VD14" s="76">
        <v>19.046381643396078</v>
      </c>
      <c r="VE14" s="76">
        <v>21.850521513133057</v>
      </c>
      <c r="VF14" s="76">
        <v>16.888984896990813</v>
      </c>
      <c r="VG14" s="76">
        <v>22.863547234880496</v>
      </c>
      <c r="VH14" s="718"/>
      <c r="VI14" s="76">
        <v>29.38825096494778</v>
      </c>
      <c r="VJ14" s="76">
        <v>24.229970046461734</v>
      </c>
      <c r="VK14" s="76">
        <v>36.176742150248245</v>
      </c>
      <c r="VL14" s="76">
        <v>31.060378607752988</v>
      </c>
      <c r="VM14" s="76">
        <v>29.097097096736125</v>
      </c>
      <c r="VN14" s="76">
        <v>37.287535344799473</v>
      </c>
      <c r="VO14" s="76">
        <v>27.516691730724105</v>
      </c>
      <c r="VP14" s="76">
        <v>24.024763578664821</v>
      </c>
      <c r="VQ14" s="76">
        <v>24.671539483647415</v>
      </c>
      <c r="VR14" s="76">
        <v>24.295840781412195</v>
      </c>
      <c r="VS14" s="76">
        <v>25.137816118323602</v>
      </c>
      <c r="VT14" s="76">
        <v>28.952478972300423</v>
      </c>
      <c r="VU14" s="76">
        <v>33.465346123306425</v>
      </c>
      <c r="VV14" s="76">
        <v>25.482106069285678</v>
      </c>
      <c r="VW14" s="76">
        <v>35.096047239825729</v>
      </c>
      <c r="VX14" s="718"/>
      <c r="VY14" s="76">
        <v>31.104694315523592</v>
      </c>
      <c r="VZ14" s="76">
        <v>25.595004865925024</v>
      </c>
      <c r="WA14" s="76">
        <v>38.334332610940116</v>
      </c>
      <c r="WB14" s="76">
        <v>32.885262010967558</v>
      </c>
      <c r="WC14" s="76">
        <v>30.782515775061434</v>
      </c>
      <c r="WD14" s="76">
        <v>39.52113119610604</v>
      </c>
      <c r="WE14" s="76">
        <v>29.102913047969185</v>
      </c>
      <c r="WF14" s="76">
        <v>25.376500617812365</v>
      </c>
      <c r="WG14" s="76">
        <v>26.065573297612048</v>
      </c>
      <c r="WH14" s="76">
        <v>25.66529291537702</v>
      </c>
      <c r="WI14" s="76">
        <v>26.562401742088369</v>
      </c>
      <c r="WJ14" s="76">
        <v>30.628337056357289</v>
      </c>
      <c r="WK14" s="76">
        <v>35.440279495721846</v>
      </c>
      <c r="WL14" s="76">
        <v>26.929181990046665</v>
      </c>
      <c r="WM14" s="76">
        <v>37.179326536174408</v>
      </c>
      <c r="WN14" s="718"/>
      <c r="WO14" s="76">
        <v>18.973458911542739</v>
      </c>
      <c r="WP14" s="76">
        <v>15.830953497708032</v>
      </c>
      <c r="WQ14" s="76">
        <v>23.117034875408695</v>
      </c>
      <c r="WR14" s="76">
        <v>19.99417893756306</v>
      </c>
      <c r="WS14" s="76">
        <v>18.800240786153442</v>
      </c>
      <c r="WT14" s="76">
        <v>23.793623941182432</v>
      </c>
      <c r="WU14" s="76">
        <v>17.834287000683691</v>
      </c>
      <c r="WV14" s="76">
        <v>15.705685146727056</v>
      </c>
      <c r="WW14" s="76">
        <v>16.100366866787663</v>
      </c>
      <c r="WX14" s="76">
        <v>15.871109038057824</v>
      </c>
      <c r="WY14" s="76">
        <v>16.384880682056817</v>
      </c>
      <c r="WZ14" s="76">
        <v>18.712028848710627</v>
      </c>
      <c r="XA14" s="76">
        <v>21.464445727264128</v>
      </c>
      <c r="XB14" s="76">
        <v>16.594985847608157</v>
      </c>
      <c r="XC14" s="76">
        <v>22.458914503486657</v>
      </c>
      <c r="XD14" s="718"/>
      <c r="XE14" s="76">
        <v>27.4721872231395</v>
      </c>
      <c r="XF14" s="76">
        <v>22.675995938605876</v>
      </c>
      <c r="XG14" s="76">
        <v>33.776473631764148</v>
      </c>
      <c r="XH14" s="76">
        <v>29.024966371291384</v>
      </c>
      <c r="XI14" s="76">
        <v>27.197439587276172</v>
      </c>
      <c r="XJ14" s="76">
        <v>34.809413597521861</v>
      </c>
      <c r="XK14" s="76">
        <v>25.731022936587365</v>
      </c>
      <c r="XL14" s="76">
        <v>22.485439795570429</v>
      </c>
      <c r="XM14" s="76">
        <v>23.086178873389155</v>
      </c>
      <c r="XN14" s="76">
        <v>22.73721755517187</v>
      </c>
      <c r="XO14" s="76">
        <v>23.519287695082504</v>
      </c>
      <c r="XP14" s="76">
        <v>27.063078083248289</v>
      </c>
      <c r="XQ14" s="76">
        <v>31.256147357020744</v>
      </c>
      <c r="XR14" s="76">
        <v>23.839062441403012</v>
      </c>
      <c r="XS14" s="76">
        <v>32.771390834155845</v>
      </c>
      <c r="XT14" s="718"/>
      <c r="XU14" s="76">
        <v>9.8744188599492162</v>
      </c>
      <c r="XV14" s="76">
        <v>8.4727379735636372</v>
      </c>
      <c r="XW14" s="76">
        <v>11.712767534405385</v>
      </c>
      <c r="XX14" s="76">
        <v>10.327171354415807</v>
      </c>
      <c r="XY14" s="76">
        <v>9.7919874548903287</v>
      </c>
      <c r="XZ14" s="76">
        <v>12.014706429885029</v>
      </c>
      <c r="YA14" s="76">
        <v>9.3650460327325664</v>
      </c>
      <c r="YB14" s="76">
        <v>8.4171783994181197</v>
      </c>
      <c r="YC14" s="76">
        <v>8.5924066206805723</v>
      </c>
      <c r="YD14" s="76">
        <v>8.4906165210373423</v>
      </c>
      <c r="YE14" s="76">
        <v>8.7187504354180678</v>
      </c>
      <c r="YF14" s="76">
        <v>9.7527761438990446</v>
      </c>
      <c r="YG14" s="76">
        <v>10.976598158204201</v>
      </c>
      <c r="YH14" s="76">
        <v>8.812020027240683</v>
      </c>
      <c r="YI14" s="76">
        <v>11.418901838507374</v>
      </c>
      <c r="YJ14" s="718"/>
      <c r="YK14" s="76">
        <v>28.820774483271482</v>
      </c>
      <c r="YL14" s="76">
        <v>23.724807516276073</v>
      </c>
      <c r="YM14" s="76">
        <v>35.478133483007298</v>
      </c>
      <c r="YN14" s="76">
        <v>30.46008939507691</v>
      </c>
      <c r="YO14" s="76">
        <v>28.507354459148715</v>
      </c>
      <c r="YP14" s="76">
        <v>36.576273947577668</v>
      </c>
      <c r="YQ14" s="76">
        <v>26.965552767403683</v>
      </c>
      <c r="YR14" s="76">
        <v>23.523651330437442</v>
      </c>
      <c r="YS14" s="76">
        <v>24.158547239654776</v>
      </c>
      <c r="YT14" s="76">
        <v>23.789720897881111</v>
      </c>
      <c r="YU14" s="76">
        <v>24.616395300937821</v>
      </c>
      <c r="YV14" s="76">
        <v>28.365155124706046</v>
      </c>
      <c r="YW14" s="76">
        <v>32.804232092400163</v>
      </c>
      <c r="YX14" s="76">
        <v>24.954303710321149</v>
      </c>
      <c r="YY14" s="76">
        <v>34.408906897566851</v>
      </c>
      <c r="YZ14" s="718"/>
      <c r="ZA14" s="76">
        <v>28.226770586537256</v>
      </c>
      <c r="ZB14" s="76">
        <v>23.301304727130638</v>
      </c>
      <c r="ZC14" s="76">
        <v>34.718106321387395</v>
      </c>
      <c r="ZD14" s="76">
        <v>29.825799867892453</v>
      </c>
      <c r="ZE14" s="76">
        <v>27.953606295724612</v>
      </c>
      <c r="ZF14" s="76">
        <v>35.778620657200761</v>
      </c>
      <c r="ZG14" s="76">
        <v>26.440862122355583</v>
      </c>
      <c r="ZH14" s="76">
        <v>23.105064610881747</v>
      </c>
      <c r="ZI14" s="76">
        <v>23.723413524318524</v>
      </c>
      <c r="ZJ14" s="76">
        <v>23.364232827743479</v>
      </c>
      <c r="ZK14" s="76">
        <v>24.169170866438122</v>
      </c>
      <c r="ZL14" s="76">
        <v>27.815389077094416</v>
      </c>
      <c r="ZM14" s="76">
        <v>32.12819572719836</v>
      </c>
      <c r="ZN14" s="76">
        <v>24.498339474875792</v>
      </c>
      <c r="ZO14" s="76">
        <v>33.686486159417754</v>
      </c>
      <c r="ZP14" s="718"/>
      <c r="ZQ14" s="76">
        <v>33.271688265643128</v>
      </c>
      <c r="ZR14" s="76">
        <v>27.33836086219651</v>
      </c>
      <c r="ZS14" s="76">
        <v>41.05280338763675</v>
      </c>
      <c r="ZT14" s="76">
        <v>35.188031552250735</v>
      </c>
      <c r="ZU14" s="76">
        <v>32.922424313421679</v>
      </c>
      <c r="ZV14" s="76">
        <v>42.330923200068128</v>
      </c>
      <c r="ZW14" s="76">
        <v>31.115428113751396</v>
      </c>
      <c r="ZX14" s="76">
        <v>27.103196878736149</v>
      </c>
      <c r="ZY14" s="76">
        <v>27.844887243535258</v>
      </c>
      <c r="ZZ14" s="76">
        <v>27.414038834097003</v>
      </c>
      <c r="AAA14" s="76">
        <v>28.379665810152886</v>
      </c>
      <c r="AAB14" s="76">
        <v>32.756451118628235</v>
      </c>
      <c r="AAC14" s="76">
        <v>37.936652872752546</v>
      </c>
      <c r="AAD14" s="76">
        <v>28.774448266159538</v>
      </c>
      <c r="AAE14" s="76">
        <v>39.808846959015696</v>
      </c>
      <c r="AAF14" s="718"/>
      <c r="AAG14" s="76">
        <v>15.747835451533424</v>
      </c>
      <c r="AAH14" s="76">
        <v>14.857956146750675</v>
      </c>
      <c r="AAI14" s="76">
        <v>17.455146271444995</v>
      </c>
      <c r="AAJ14" s="76">
        <v>16.54394359578998</v>
      </c>
      <c r="AAK14" s="76">
        <v>17.196654156669979</v>
      </c>
      <c r="AAL14" s="76">
        <v>16.317497669778504</v>
      </c>
      <c r="AAM14" s="76">
        <v>15.596963863498015</v>
      </c>
      <c r="AAN14" s="76">
        <v>14.713759995507534</v>
      </c>
      <c r="AAO14" s="76">
        <v>14.886967758008915</v>
      </c>
      <c r="AAP14" s="76">
        <v>14.88364247793708</v>
      </c>
      <c r="AAQ14" s="76">
        <v>11.47050613752158</v>
      </c>
      <c r="AAR14" s="76">
        <v>16.946216922300369</v>
      </c>
      <c r="AAS14" s="76">
        <v>16.509024030964078</v>
      </c>
      <c r="AAT14" s="76">
        <v>12.211166545101431</v>
      </c>
      <c r="AAU14" s="76">
        <v>19.213091577752145</v>
      </c>
      <c r="AAV14" s="718"/>
    </row>
    <row r="15" spans="1:727" ht="14.5" customHeight="1" x14ac:dyDescent="0.2">
      <c r="A15" s="23">
        <v>2032</v>
      </c>
      <c r="B15" s="263"/>
      <c r="C15" s="264"/>
      <c r="D15" s="65">
        <v>7.7980331491593393</v>
      </c>
      <c r="E15" s="65">
        <v>12.165180444357709</v>
      </c>
      <c r="F15" s="65">
        <v>9.319147131847318</v>
      </c>
      <c r="G15" s="65">
        <v>9.6913173186550665</v>
      </c>
      <c r="H15" s="65">
        <v>16.585159626956319</v>
      </c>
      <c r="I15" s="65">
        <v>5.6046457299776797</v>
      </c>
      <c r="J15" s="65">
        <v>25.626470626890125</v>
      </c>
      <c r="K15" s="65">
        <v>7.1479264452271796</v>
      </c>
      <c r="L15" s="65">
        <v>5.8065747716718263</v>
      </c>
      <c r="M15" s="65">
        <v>11.725128074356052</v>
      </c>
      <c r="N15" s="65">
        <v>10.743095004688183</v>
      </c>
      <c r="O15" s="65">
        <v>7.2066203299482368</v>
      </c>
      <c r="P15" s="65">
        <v>12.662612228402256</v>
      </c>
      <c r="Q15" s="65">
        <v>7.8942330583429579</v>
      </c>
      <c r="R15" s="65">
        <v>8.3689998642126096</v>
      </c>
      <c r="S15" s="65">
        <v>9.0542639930213973</v>
      </c>
      <c r="T15" s="65">
        <v>8.6413334172971439</v>
      </c>
      <c r="U15" s="65">
        <v>6.4556660457667121</v>
      </c>
      <c r="V15" s="65">
        <v>8.7524435884866314</v>
      </c>
      <c r="W15" s="65">
        <v>23.878788959198186</v>
      </c>
      <c r="X15" s="65">
        <v>4.5116352923227145</v>
      </c>
      <c r="Y15" s="65">
        <v>8.4642238670546899</v>
      </c>
      <c r="Z15" s="65">
        <v>7.5950026840205043</v>
      </c>
      <c r="AA15" s="65">
        <v>7.9047880828331323</v>
      </c>
      <c r="AB15" s="65">
        <v>4.9238898463875431</v>
      </c>
      <c r="AC15" s="65">
        <v>1.4789335321929715</v>
      </c>
      <c r="AD15" s="65">
        <v>9.193644324923099</v>
      </c>
      <c r="AE15" s="65">
        <v>7.774058356730503</v>
      </c>
      <c r="AF15" s="65">
        <v>7.5008310442167581</v>
      </c>
      <c r="AG15" s="65">
        <v>1.7935350508853873</v>
      </c>
      <c r="AH15" s="769"/>
      <c r="AI15" s="65">
        <v>6.3283132417104584</v>
      </c>
      <c r="AJ15" s="65">
        <v>11.7286800792644</v>
      </c>
      <c r="AK15" s="65">
        <v>9.3003006961813988</v>
      </c>
      <c r="AL15" s="65">
        <v>9.3864247711283824</v>
      </c>
      <c r="AM15" s="65">
        <v>15.477178887134153</v>
      </c>
      <c r="AN15" s="65">
        <v>5.3450541119635062</v>
      </c>
      <c r="AO15" s="65">
        <v>24.697246738626792</v>
      </c>
      <c r="AP15" s="65">
        <v>6.8908456192198138</v>
      </c>
      <c r="AQ15" s="65">
        <v>5.5360896998251716</v>
      </c>
      <c r="AR15" s="65">
        <v>9.7184403616636281</v>
      </c>
      <c r="AS15" s="65">
        <v>9.2824492704365493</v>
      </c>
      <c r="AT15" s="65">
        <v>7.4330816644826099</v>
      </c>
      <c r="AU15" s="65">
        <v>12.199765523758776</v>
      </c>
      <c r="AV15" s="65">
        <v>7.6101747789517455</v>
      </c>
      <c r="AW15" s="65">
        <v>8.0747160983854798</v>
      </c>
      <c r="AX15" s="65">
        <v>8.7253369179218385</v>
      </c>
      <c r="AY15" s="65">
        <v>8.3262318860632512</v>
      </c>
      <c r="AZ15" s="65">
        <v>6.2491098698529877</v>
      </c>
      <c r="BA15" s="65">
        <v>8.434048255237963</v>
      </c>
      <c r="BB15" s="65">
        <v>20.253275937052468</v>
      </c>
      <c r="BC15" s="65">
        <v>4.3769388230329618</v>
      </c>
      <c r="BD15" s="65">
        <v>8.1645105631145469</v>
      </c>
      <c r="BE15" s="65">
        <v>6.3357354619298887</v>
      </c>
      <c r="BF15" s="65">
        <v>7.620848193750926</v>
      </c>
      <c r="BG15" s="65">
        <v>4.7471669330496518</v>
      </c>
      <c r="BH15" s="65">
        <v>1.4055742250067516</v>
      </c>
      <c r="BI15" s="65">
        <v>8.0385659360529669</v>
      </c>
      <c r="BJ15" s="65">
        <v>7.7351071203522395</v>
      </c>
      <c r="BK15" s="65">
        <v>6.6872311438989094</v>
      </c>
      <c r="BL15" s="65">
        <v>1.5989217361257109</v>
      </c>
      <c r="BM15" s="770"/>
      <c r="BN15" s="65">
        <v>13.994194739145447</v>
      </c>
      <c r="BO15" s="65">
        <v>19.319700945678257</v>
      </c>
      <c r="BP15" s="65">
        <v>17.545432698672876</v>
      </c>
      <c r="BQ15" s="65">
        <v>36.79559118998246</v>
      </c>
      <c r="BR15" s="65">
        <v>36.094644059331671</v>
      </c>
      <c r="BS15" s="65">
        <v>9.9130118232723827</v>
      </c>
      <c r="BT15" s="65">
        <v>53.148116681993024</v>
      </c>
      <c r="BU15" s="65">
        <v>15.852074145655276</v>
      </c>
      <c r="BV15" s="65">
        <v>8.373078047949436</v>
      </c>
      <c r="BW15" s="65">
        <v>16.968258296166372</v>
      </c>
      <c r="BX15" s="65">
        <v>23.18239149940538</v>
      </c>
      <c r="BY15" s="65">
        <v>18.430739560963723</v>
      </c>
      <c r="BZ15" s="65">
        <v>29.07271052077704</v>
      </c>
      <c r="CA15" s="65">
        <v>14.280629413779167</v>
      </c>
      <c r="CB15" s="65">
        <v>14.195180643670673</v>
      </c>
      <c r="CC15" s="65">
        <v>17.65336684486639</v>
      </c>
      <c r="CD15" s="65">
        <v>12.371239073225539</v>
      </c>
      <c r="CE15" s="65">
        <v>27.018277692683768</v>
      </c>
      <c r="CF15" s="65">
        <v>16.175027731137629</v>
      </c>
      <c r="CG15" s="65">
        <v>44.31534275459753</v>
      </c>
      <c r="CH15" s="65">
        <v>12.873769234994265</v>
      </c>
      <c r="CI15" s="65">
        <v>19.182763972901601</v>
      </c>
      <c r="CJ15" s="65">
        <v>14.19882916840378</v>
      </c>
      <c r="CK15" s="65">
        <v>14.229862092503764</v>
      </c>
      <c r="CL15" s="65">
        <v>8.2033774697300537</v>
      </c>
      <c r="CM15" s="65">
        <v>4.8450253525741687</v>
      </c>
      <c r="CN15" s="65">
        <v>16.318363314884841</v>
      </c>
      <c r="CO15" s="65">
        <v>18.559197781934472</v>
      </c>
      <c r="CP15" s="65">
        <v>8.0963807103304681</v>
      </c>
      <c r="CQ15" s="65">
        <v>3.1657534615332072</v>
      </c>
      <c r="CR15" s="772"/>
      <c r="CS15" s="65">
        <v>16.82600130167468</v>
      </c>
      <c r="CT15" s="65">
        <v>23.225186037279791</v>
      </c>
      <c r="CU15" s="65">
        <v>21.520272855340043</v>
      </c>
      <c r="CV15" s="65">
        <v>50.821529016897117</v>
      </c>
      <c r="CW15" s="65">
        <v>38.755344955374859</v>
      </c>
      <c r="CX15" s="65">
        <v>13.910632093843994</v>
      </c>
      <c r="CY15" s="65">
        <v>65.4207598519437</v>
      </c>
      <c r="CZ15" s="65">
        <v>19.377505884337001</v>
      </c>
      <c r="DA15" s="65">
        <v>13.423857225179479</v>
      </c>
      <c r="DB15" s="65">
        <v>22.293997107908446</v>
      </c>
      <c r="DC15" s="65">
        <v>24.119125736381569</v>
      </c>
      <c r="DD15" s="65">
        <v>22.034256366246346</v>
      </c>
      <c r="DE15" s="65">
        <v>31.027875576912251</v>
      </c>
      <c r="DF15" s="65">
        <v>17.683916217186017</v>
      </c>
      <c r="DG15" s="65">
        <v>17.245204656318474</v>
      </c>
      <c r="DH15" s="65">
        <v>21.299731685982522</v>
      </c>
      <c r="DI15" s="65">
        <v>15.910074965625416</v>
      </c>
      <c r="DJ15" s="65">
        <v>32.139645846954551</v>
      </c>
      <c r="DK15" s="65">
        <v>23.356423642833153</v>
      </c>
      <c r="DL15" s="65">
        <v>54.429332176686351</v>
      </c>
      <c r="DM15" s="65">
        <v>14.889933839349666</v>
      </c>
      <c r="DN15" s="65">
        <v>23.241655355911227</v>
      </c>
      <c r="DO15" s="65">
        <v>16.917091892746196</v>
      </c>
      <c r="DP15" s="65">
        <v>17.115386679865093</v>
      </c>
      <c r="DQ15" s="65">
        <v>9.3901228842879281</v>
      </c>
      <c r="DR15" s="65">
        <v>5.5450261801365386</v>
      </c>
      <c r="DS15" s="65">
        <v>19.175639879314581</v>
      </c>
      <c r="DT15" s="65">
        <v>22.120303763521306</v>
      </c>
      <c r="DU15" s="65">
        <v>8.7827903256167321</v>
      </c>
      <c r="DV15" s="65">
        <v>4.762988343705822</v>
      </c>
      <c r="DW15" s="773"/>
      <c r="DX15" s="65">
        <v>14.5208778783248</v>
      </c>
      <c r="DY15" s="65">
        <v>19.952021608200823</v>
      </c>
      <c r="DZ15" s="65">
        <v>21.420680773709609</v>
      </c>
      <c r="EA15" s="65">
        <v>44.934015852145841</v>
      </c>
      <c r="EB15" s="65">
        <v>29.745103478099747</v>
      </c>
      <c r="EC15" s="65">
        <v>12.717601147506619</v>
      </c>
      <c r="ED15" s="65">
        <v>60.495009522082135</v>
      </c>
      <c r="EE15" s="65">
        <v>18.658380356536277</v>
      </c>
      <c r="EF15" s="65">
        <v>7.5710345359868345</v>
      </c>
      <c r="EG15" s="65">
        <v>22.855654840522664</v>
      </c>
      <c r="EH15" s="65">
        <v>25.896536796751942</v>
      </c>
      <c r="EI15" s="65">
        <v>20.348069857654863</v>
      </c>
      <c r="EJ15" s="65">
        <v>32.17336978607473</v>
      </c>
      <c r="EK15" s="65">
        <v>16.254007806687614</v>
      </c>
      <c r="EL15" s="65">
        <v>15.553715977840017</v>
      </c>
      <c r="EM15" s="65">
        <v>19.401498792620266</v>
      </c>
      <c r="EN15" s="65">
        <v>12.86620860181686</v>
      </c>
      <c r="EO15" s="65">
        <v>34.173104947949362</v>
      </c>
      <c r="EP15" s="65">
        <v>22.018586387735002</v>
      </c>
      <c r="EQ15" s="65">
        <v>52.238370026659702</v>
      </c>
      <c r="ER15" s="65">
        <v>13.883462950945962</v>
      </c>
      <c r="ES15" s="65">
        <v>21.197526124436216</v>
      </c>
      <c r="ET15" s="65">
        <v>14.421946640080153</v>
      </c>
      <c r="EU15" s="65">
        <v>14.83008682814458</v>
      </c>
      <c r="EV15" s="65">
        <v>8.6383815082232935</v>
      </c>
      <c r="EW15" s="65">
        <v>3.7245925847522132</v>
      </c>
      <c r="EX15" s="65">
        <v>16.442872811485007</v>
      </c>
      <c r="EY15" s="65">
        <v>19.205389730728143</v>
      </c>
      <c r="EZ15" s="65">
        <v>7.2138028049133673</v>
      </c>
      <c r="FA15" s="65">
        <v>2.355847090869859</v>
      </c>
      <c r="FB15" s="774"/>
      <c r="FC15" s="65">
        <v>12.463974987936622</v>
      </c>
      <c r="FD15" s="65">
        <v>16.798787820931032</v>
      </c>
      <c r="FE15" s="65">
        <v>17.095243342894506</v>
      </c>
      <c r="FF15" s="65">
        <v>31.701192502628274</v>
      </c>
      <c r="FG15" s="65">
        <v>25.548864192003563</v>
      </c>
      <c r="FH15" s="65">
        <v>9.1436539192963071</v>
      </c>
      <c r="FI15" s="65">
        <v>49.893358548153458</v>
      </c>
      <c r="FJ15" s="65">
        <v>13.537693127803065</v>
      </c>
      <c r="FK15" s="65">
        <v>6.6068119055062624</v>
      </c>
      <c r="FL15" s="65">
        <v>14.891536861987843</v>
      </c>
      <c r="FM15" s="65">
        <v>15.719601179350539</v>
      </c>
      <c r="FN15" s="65">
        <v>17.36514737580876</v>
      </c>
      <c r="FO15" s="65">
        <v>25.618087616275254</v>
      </c>
      <c r="FP15" s="65">
        <v>13.092383795251124</v>
      </c>
      <c r="FQ15" s="65">
        <v>13.183264063413525</v>
      </c>
      <c r="FR15" s="65">
        <v>16.497220975688801</v>
      </c>
      <c r="FS15" s="65">
        <v>11.287320227452458</v>
      </c>
      <c r="FT15" s="65">
        <v>24.79817786865771</v>
      </c>
      <c r="FU15" s="65">
        <v>15.885461792882387</v>
      </c>
      <c r="FV15" s="65">
        <v>42.397492726967755</v>
      </c>
      <c r="FW15" s="65">
        <v>11.997233550489053</v>
      </c>
      <c r="FX15" s="65">
        <v>17.924455662238472</v>
      </c>
      <c r="FY15" s="65">
        <v>12.888982263931084</v>
      </c>
      <c r="FZ15" s="65">
        <v>12.990628834625639</v>
      </c>
      <c r="GA15" s="65">
        <v>8.0004440509407466</v>
      </c>
      <c r="GB15" s="65">
        <v>1.9729003042733819</v>
      </c>
      <c r="GC15" s="65">
        <v>12.717560460840552</v>
      </c>
      <c r="GD15" s="65">
        <v>16.993755685797698</v>
      </c>
      <c r="GE15" s="65">
        <v>6.4190027234818379</v>
      </c>
      <c r="GF15" s="65">
        <v>2.773018440534158</v>
      </c>
      <c r="GG15" s="775"/>
      <c r="GH15" s="65">
        <v>14.684516028648035</v>
      </c>
      <c r="GI15" s="65">
        <v>20.120356424839649</v>
      </c>
      <c r="GJ15" s="65">
        <v>20.408542800803076</v>
      </c>
      <c r="GK15" s="65">
        <v>40.171220557621076</v>
      </c>
      <c r="GL15" s="65">
        <v>35.191808745783064</v>
      </c>
      <c r="GM15" s="65">
        <v>10.981054928109151</v>
      </c>
      <c r="GN15" s="65">
        <v>50.699023403082137</v>
      </c>
      <c r="GO15" s="65">
        <v>10.46631744433941</v>
      </c>
      <c r="GP15" s="65">
        <v>8.100337962999415</v>
      </c>
      <c r="GQ15" s="65">
        <v>18.914850957749355</v>
      </c>
      <c r="GR15" s="65">
        <v>27.226428759220138</v>
      </c>
      <c r="GS15" s="65">
        <v>20.212905524897728</v>
      </c>
      <c r="GT15" s="65">
        <v>31.786662575288002</v>
      </c>
      <c r="GU15" s="65">
        <v>20.820272988248266</v>
      </c>
      <c r="GV15" s="65">
        <v>15.56818468174844</v>
      </c>
      <c r="GW15" s="65">
        <v>19.35962425093355</v>
      </c>
      <c r="GX15" s="65">
        <v>13.16936888172456</v>
      </c>
      <c r="GY15" s="65">
        <v>37.30611470027354</v>
      </c>
      <c r="GZ15" s="65">
        <v>27.961938147098067</v>
      </c>
      <c r="HA15" s="65">
        <v>50.629252503551662</v>
      </c>
      <c r="HB15" s="65">
        <v>14.38212049766573</v>
      </c>
      <c r="HC15" s="65">
        <v>21.117325560403145</v>
      </c>
      <c r="HD15" s="65">
        <v>14.918345795137144</v>
      </c>
      <c r="HE15" s="65">
        <v>15.179832624889835</v>
      </c>
      <c r="HF15" s="65">
        <v>10.27509930646597</v>
      </c>
      <c r="HG15" s="65">
        <v>3.5280688697063747</v>
      </c>
      <c r="HH15" s="65">
        <v>18.829592571494473</v>
      </c>
      <c r="HI15" s="65">
        <v>19.685205945575866</v>
      </c>
      <c r="HJ15" s="65">
        <v>8.9493680456103633</v>
      </c>
      <c r="HK15" s="65">
        <v>3.1825507454556718</v>
      </c>
      <c r="HL15" s="776"/>
      <c r="HM15" s="65">
        <v>11.107005408346891</v>
      </c>
      <c r="HN15" s="65">
        <v>13.376635125471399</v>
      </c>
      <c r="HO15" s="65">
        <v>13.625000667761572</v>
      </c>
      <c r="HP15" s="65">
        <v>37.300085425940935</v>
      </c>
      <c r="HQ15" s="65">
        <v>17.944370336864552</v>
      </c>
      <c r="HR15" s="65">
        <v>11.398108985115764</v>
      </c>
      <c r="HS15" s="65">
        <v>46.081749762943211</v>
      </c>
      <c r="HT15" s="65">
        <v>14.284220308650534</v>
      </c>
      <c r="HU15" s="65">
        <v>7.5919718078827678</v>
      </c>
      <c r="HV15" s="65">
        <v>11.614630701689387</v>
      </c>
      <c r="HW15" s="65">
        <v>13.239547551826329</v>
      </c>
      <c r="HX15" s="65">
        <v>16.43998182028972</v>
      </c>
      <c r="HY15" s="65">
        <v>24.787573490793768</v>
      </c>
      <c r="HZ15" s="65">
        <v>10.181105438917314</v>
      </c>
      <c r="IA15" s="65">
        <v>11.146451563706629</v>
      </c>
      <c r="IB15" s="65">
        <v>14.466412637621836</v>
      </c>
      <c r="IC15" s="65">
        <v>8.6274044958536695</v>
      </c>
      <c r="ID15" s="65">
        <v>24.739214306304799</v>
      </c>
      <c r="IE15" s="65">
        <v>12.694154260473912</v>
      </c>
      <c r="IF15" s="65">
        <v>35.672295630622692</v>
      </c>
      <c r="IG15" s="65">
        <v>10.728085155918524</v>
      </c>
      <c r="IH15" s="65">
        <v>17.05066832007898</v>
      </c>
      <c r="II15" s="65">
        <v>12.342763749237573</v>
      </c>
      <c r="IJ15" s="65">
        <v>11.594633753852122</v>
      </c>
      <c r="IK15" s="65">
        <v>5.1669103736406345</v>
      </c>
      <c r="IL15" s="65">
        <v>4.8687197575505348</v>
      </c>
      <c r="IM15" s="65">
        <v>9.3122423180938156</v>
      </c>
      <c r="IN15" s="65">
        <v>17.841091391544118</v>
      </c>
      <c r="IO15" s="65">
        <v>5.7176466100295089</v>
      </c>
      <c r="IP15" s="65">
        <v>2.9193392238403977</v>
      </c>
      <c r="IQ15" s="777"/>
      <c r="IR15" s="65">
        <v>6.2462011199788225</v>
      </c>
      <c r="IS15" s="65">
        <v>7.6427625767446035</v>
      </c>
      <c r="IT15" s="65">
        <v>6.1281080367819296</v>
      </c>
      <c r="IU15" s="65">
        <v>12.481560887456848</v>
      </c>
      <c r="IV15" s="65">
        <v>9.2364597221123077</v>
      </c>
      <c r="IW15" s="65">
        <v>4.7792233862664366</v>
      </c>
      <c r="IX15" s="65">
        <v>16.52448068581506</v>
      </c>
      <c r="IY15" s="65">
        <v>6.4957686373721852</v>
      </c>
      <c r="IZ15" s="65">
        <v>3.7786605573716132</v>
      </c>
      <c r="JA15" s="65">
        <v>5.1630082930932018</v>
      </c>
      <c r="JB15" s="65">
        <v>6.5594121817359561</v>
      </c>
      <c r="JC15" s="65">
        <v>7.6630270216796976</v>
      </c>
      <c r="JD15" s="65">
        <v>9.830134224268523</v>
      </c>
      <c r="JE15" s="65">
        <v>4.7199302414250628</v>
      </c>
      <c r="JF15" s="65">
        <v>5.0169945109410534</v>
      </c>
      <c r="JG15" s="65">
        <v>6.7019823927300282</v>
      </c>
      <c r="JH15" s="65">
        <v>3.7074428265407557</v>
      </c>
      <c r="JI15" s="65">
        <v>14.695889991080978</v>
      </c>
      <c r="JJ15" s="65">
        <v>5.1387787407231977</v>
      </c>
      <c r="JK15" s="65">
        <v>14.612067297488379</v>
      </c>
      <c r="JL15" s="65">
        <v>6.5915138716634019</v>
      </c>
      <c r="JM15" s="65">
        <v>7.0092353225576192</v>
      </c>
      <c r="JN15" s="65">
        <v>5.7657102634380388</v>
      </c>
      <c r="JO15" s="65">
        <v>5.366233005985082</v>
      </c>
      <c r="JP15" s="65">
        <v>2.8378337639655289</v>
      </c>
      <c r="JQ15" s="65">
        <v>2.1666646112307228</v>
      </c>
      <c r="JR15" s="65">
        <v>5.4943788374957672</v>
      </c>
      <c r="JS15" s="65">
        <v>7.5830658672200189</v>
      </c>
      <c r="JT15" s="65">
        <v>3.0569676771267265</v>
      </c>
      <c r="JU15" s="65">
        <v>2.0250824474748921</v>
      </c>
      <c r="JV15" s="778"/>
      <c r="JW15" s="65">
        <v>17.700846691117619</v>
      </c>
      <c r="JX15" s="65">
        <v>24.604596800234788</v>
      </c>
      <c r="JY15" s="65">
        <v>19.992486089027238</v>
      </c>
      <c r="JZ15" s="65">
        <v>32.734941798543367</v>
      </c>
      <c r="KA15" s="65">
        <v>30.428371628049067</v>
      </c>
      <c r="KB15" s="65">
        <v>12.553433505938958</v>
      </c>
      <c r="KC15" s="65">
        <v>67.443018867868631</v>
      </c>
      <c r="KD15" s="65">
        <v>20.057179812854763</v>
      </c>
      <c r="KE15" s="65">
        <v>13.392695128977005</v>
      </c>
      <c r="KF15" s="65">
        <v>19.257132243775192</v>
      </c>
      <c r="KG15" s="65">
        <v>16.926099399783055</v>
      </c>
      <c r="KH15" s="65">
        <v>22.961460710731135</v>
      </c>
      <c r="KI15" s="65">
        <v>34.849051053468649</v>
      </c>
      <c r="KJ15" s="65">
        <v>24.432611710507047</v>
      </c>
      <c r="KK15" s="65">
        <v>18.411507761755878</v>
      </c>
      <c r="KL15" s="65">
        <v>22.517685712994471</v>
      </c>
      <c r="KM15" s="65">
        <v>17.203213240354586</v>
      </c>
      <c r="KN15" s="65">
        <v>27.915204143206783</v>
      </c>
      <c r="KO15" s="65">
        <v>19.307352350129651</v>
      </c>
      <c r="KP15" s="65">
        <v>53.382078946847557</v>
      </c>
      <c r="KQ15" s="65">
        <v>14.679841773061817</v>
      </c>
      <c r="KR15" s="65">
        <v>24.497977251820636</v>
      </c>
      <c r="KS15" s="65">
        <v>19.386086076912477</v>
      </c>
      <c r="KT15" s="65">
        <v>19.211736712014801</v>
      </c>
      <c r="KU15" s="65">
        <v>11.812693105511146</v>
      </c>
      <c r="KV15" s="65">
        <v>5.9446479454366532</v>
      </c>
      <c r="KW15" s="65">
        <v>24.425463089594817</v>
      </c>
      <c r="KX15" s="65">
        <v>24.848150874310456</v>
      </c>
      <c r="KY15" s="65">
        <v>13.333493177330656</v>
      </c>
      <c r="KZ15" s="65">
        <v>4.7131833026605694</v>
      </c>
      <c r="LA15" s="774"/>
      <c r="LB15" s="65">
        <v>18.038176033511423</v>
      </c>
      <c r="LC15" s="65">
        <v>24.521460132861257</v>
      </c>
      <c r="LD15" s="65">
        <v>17.388205231233083</v>
      </c>
      <c r="LE15" s="65">
        <v>26.317036548590671</v>
      </c>
      <c r="LF15" s="65">
        <v>27.444759012297101</v>
      </c>
      <c r="LG15" s="65">
        <v>13.43811462574635</v>
      </c>
      <c r="LH15" s="65">
        <v>62.135408579933028</v>
      </c>
      <c r="LI15" s="65">
        <v>23.92343546448652</v>
      </c>
      <c r="LJ15" s="65">
        <v>17.425520121415047</v>
      </c>
      <c r="LK15" s="65">
        <v>19.027339750133713</v>
      </c>
      <c r="LL15" s="65">
        <v>14.129906307701667</v>
      </c>
      <c r="LM15" s="65">
        <v>21.530807870571909</v>
      </c>
      <c r="LN15" s="65">
        <v>34.468769420438505</v>
      </c>
      <c r="LO15" s="65">
        <v>14.784643781826379</v>
      </c>
      <c r="LP15" s="65">
        <v>17.353462379370615</v>
      </c>
      <c r="LQ15" s="65">
        <v>21.183265435164692</v>
      </c>
      <c r="LR15" s="65">
        <v>17.799123217784075</v>
      </c>
      <c r="LS15" s="65">
        <v>25.546759575641985</v>
      </c>
      <c r="LT15" s="65">
        <v>17.880864349323996</v>
      </c>
      <c r="LU15" s="65">
        <v>47.913090231624423</v>
      </c>
      <c r="LV15" s="65">
        <v>13.795022023189373</v>
      </c>
      <c r="LW15" s="65">
        <v>22.972740763415896</v>
      </c>
      <c r="LX15" s="65">
        <v>19.017664181725369</v>
      </c>
      <c r="LY15" s="65">
        <v>18.610453336719704</v>
      </c>
      <c r="LZ15" s="65">
        <v>11.475363267063887</v>
      </c>
      <c r="MA15" s="65">
        <v>7.1731031204544804</v>
      </c>
      <c r="MB15" s="65">
        <v>16.10656099761318</v>
      </c>
      <c r="MC15" s="65">
        <v>24.164352009749493</v>
      </c>
      <c r="MD15" s="65">
        <v>10.221304475516938</v>
      </c>
      <c r="ME15" s="65">
        <v>5.4475116230776202</v>
      </c>
      <c r="MF15" s="780"/>
      <c r="MG15" s="68">
        <v>17.919347412050385</v>
      </c>
      <c r="MH15" s="68">
        <v>2.2084642662540226</v>
      </c>
      <c r="MI15" s="68">
        <v>5.7318641383600486</v>
      </c>
      <c r="MJ15" s="68">
        <v>7.7653661481530012</v>
      </c>
      <c r="MK15" s="68">
        <v>26.806294424986561</v>
      </c>
      <c r="ML15" s="68">
        <v>5.593855927648308</v>
      </c>
      <c r="MM15" s="68">
        <v>17.242309082764702</v>
      </c>
      <c r="MN15" s="68">
        <v>9.6108584503110688</v>
      </c>
      <c r="MO15" s="68">
        <v>3.1850179719122864</v>
      </c>
      <c r="MP15" s="68">
        <v>5.613965986585395</v>
      </c>
      <c r="MQ15" s="68">
        <v>8.0328807618368128</v>
      </c>
      <c r="MR15" s="68">
        <v>9.4146707672170198</v>
      </c>
      <c r="MS15" s="68">
        <v>12.196836828467047</v>
      </c>
      <c r="MT15" s="68">
        <v>17.006676179948165</v>
      </c>
      <c r="MU15" s="768"/>
      <c r="MV15" s="69">
        <v>44.57694747833235</v>
      </c>
      <c r="MW15" s="69">
        <v>9.6306629124876846</v>
      </c>
      <c r="MX15" s="69">
        <v>12.555392880212608</v>
      </c>
      <c r="MY15" s="69">
        <v>18.721682702062417</v>
      </c>
      <c r="MZ15" s="69">
        <v>41.733709206790842</v>
      </c>
      <c r="NA15" s="69">
        <v>16.217224855015591</v>
      </c>
      <c r="NB15" s="69">
        <v>26.542116389690303</v>
      </c>
      <c r="NC15" s="69">
        <v>30.367428445208688</v>
      </c>
      <c r="ND15" s="69">
        <v>18.661718530804915</v>
      </c>
      <c r="NE15" s="69">
        <v>13.592921969087771</v>
      </c>
      <c r="NF15" s="69">
        <v>20.88195431176441</v>
      </c>
      <c r="NG15" s="69">
        <v>31.320045077651116</v>
      </c>
      <c r="NH15" s="69">
        <v>20.676158472876718</v>
      </c>
      <c r="NI15" s="69">
        <v>17.319343689896488</v>
      </c>
      <c r="NJ15" s="752"/>
      <c r="NK15" s="70">
        <v>64.906160862126342</v>
      </c>
      <c r="NL15" s="70">
        <v>13.715418970638469</v>
      </c>
      <c r="NM15" s="70">
        <v>18.014222370289744</v>
      </c>
      <c r="NN15" s="70">
        <v>28.186459230528065</v>
      </c>
      <c r="NO15" s="70">
        <v>62.465028721110968</v>
      </c>
      <c r="NP15" s="70">
        <v>24.262824195845926</v>
      </c>
      <c r="NQ15" s="70">
        <v>30.483536580894164</v>
      </c>
      <c r="NR15" s="70">
        <v>44.74867808373061</v>
      </c>
      <c r="NS15" s="70">
        <v>27.924476386453776</v>
      </c>
      <c r="NT15" s="70">
        <v>22.105509505808488</v>
      </c>
      <c r="NU15" s="70">
        <v>30.841845568432483</v>
      </c>
      <c r="NV15" s="70">
        <v>45.377195677130032</v>
      </c>
      <c r="NW15" s="70">
        <v>29.25839202719105</v>
      </c>
      <c r="NX15" s="70">
        <v>26.306244080472684</v>
      </c>
      <c r="NY15" s="754"/>
      <c r="NZ15" s="71">
        <v>65.571388611965048</v>
      </c>
      <c r="OA15" s="71">
        <v>11.710235717339454</v>
      </c>
      <c r="OB15" s="71">
        <v>15.855738058258403</v>
      </c>
      <c r="OC15" s="71">
        <v>27.643858015843445</v>
      </c>
      <c r="OD15" s="71">
        <v>75.089505126065276</v>
      </c>
      <c r="OE15" s="71">
        <v>20.31450710982698</v>
      </c>
      <c r="OF15" s="71">
        <v>36.362059347533261</v>
      </c>
      <c r="OG15" s="71">
        <v>37.69251243513655</v>
      </c>
      <c r="OH15" s="71">
        <v>23.379106992153957</v>
      </c>
      <c r="OI15" s="71">
        <v>20.230597781787953</v>
      </c>
      <c r="OJ15" s="71">
        <v>25.999910429439499</v>
      </c>
      <c r="OK15" s="71">
        <v>45.198878965459208</v>
      </c>
      <c r="OL15" s="71">
        <v>25.047142860448044</v>
      </c>
      <c r="OM15" s="71">
        <v>27.827918517045639</v>
      </c>
      <c r="ON15" s="756"/>
      <c r="OO15" s="72">
        <v>32.76310645870953</v>
      </c>
      <c r="OP15" s="72">
        <v>6.9324352388621469</v>
      </c>
      <c r="OQ15" s="72">
        <v>9.6850970854830756</v>
      </c>
      <c r="OR15" s="72">
        <v>14.262283014975742</v>
      </c>
      <c r="OS15" s="72">
        <v>27.899846571651743</v>
      </c>
      <c r="OT15" s="72">
        <v>10.872823675399522</v>
      </c>
      <c r="OU15" s="72">
        <v>20.069806119698278</v>
      </c>
      <c r="OV15" s="72">
        <v>20.782182681120872</v>
      </c>
      <c r="OW15" s="72">
        <v>12.502483103726391</v>
      </c>
      <c r="OX15" s="72">
        <v>10.593950739733989</v>
      </c>
      <c r="OY15" s="72">
        <v>14.25234026422466</v>
      </c>
      <c r="OZ15" s="72">
        <v>21.950128580569942</v>
      </c>
      <c r="PA15" s="72">
        <v>16.632426070603834</v>
      </c>
      <c r="PB15" s="72">
        <v>17.008544498166113</v>
      </c>
      <c r="PC15" s="758"/>
      <c r="PD15" s="73">
        <v>57.900497263319906</v>
      </c>
      <c r="PE15" s="73">
        <v>11.403495158386269</v>
      </c>
      <c r="PF15" s="73">
        <v>11.460545022389873</v>
      </c>
      <c r="PG15" s="73">
        <v>28.838925805419613</v>
      </c>
      <c r="PH15" s="73">
        <v>84.969483471918878</v>
      </c>
      <c r="PI15" s="73">
        <v>19.713495719176052</v>
      </c>
      <c r="PJ15" s="73">
        <v>37.121419471558376</v>
      </c>
      <c r="PK15" s="73">
        <v>36.621654401780397</v>
      </c>
      <c r="PL15" s="73">
        <v>22.687844270666861</v>
      </c>
      <c r="PM15" s="73">
        <v>16.407413742034507</v>
      </c>
      <c r="PN15" s="73">
        <v>26.313556764541989</v>
      </c>
      <c r="PO15" s="73">
        <v>54.802339625698785</v>
      </c>
      <c r="PP15" s="73">
        <v>24.937606537406491</v>
      </c>
      <c r="PQ15" s="73">
        <v>24.602822140704742</v>
      </c>
      <c r="PR15" s="760"/>
      <c r="PS15" s="70">
        <v>22.926334987072746</v>
      </c>
      <c r="PT15" s="70">
        <v>5.7161650131180668</v>
      </c>
      <c r="PU15" s="70">
        <v>8.5823646343480604</v>
      </c>
      <c r="PV15" s="70">
        <v>9.9492767113573635</v>
      </c>
      <c r="PW15" s="70">
        <v>22.784374238685754</v>
      </c>
      <c r="PX15" s="70">
        <v>8.7029314894842695</v>
      </c>
      <c r="PY15" s="70">
        <v>13.928380095271512</v>
      </c>
      <c r="PZ15" s="70">
        <v>17.148286621730577</v>
      </c>
      <c r="QA15" s="70">
        <v>10.052203917491866</v>
      </c>
      <c r="QB15" s="70">
        <v>8.7006154883687223</v>
      </c>
      <c r="QC15" s="70">
        <v>11.669336091739607</v>
      </c>
      <c r="QD15" s="70">
        <v>16.562485604206405</v>
      </c>
      <c r="QE15" s="70">
        <v>12.72758910819492</v>
      </c>
      <c r="QF15" s="70">
        <v>8.8503641390163565</v>
      </c>
      <c r="QG15" s="762"/>
      <c r="QH15" s="74">
        <v>63.379818423933912</v>
      </c>
      <c r="QI15" s="74">
        <v>17.576949524153392</v>
      </c>
      <c r="QJ15" s="74">
        <v>13.169201438209981</v>
      </c>
      <c r="QK15" s="74">
        <v>27.50089544738227</v>
      </c>
      <c r="QL15" s="74">
        <v>60.925326012321229</v>
      </c>
      <c r="QM15" s="74">
        <v>23.688266072061857</v>
      </c>
      <c r="QN15" s="74">
        <v>39.262308304833134</v>
      </c>
      <c r="QO15" s="74">
        <v>58.642639244972109</v>
      </c>
      <c r="QP15" s="74">
        <v>36.822825595377019</v>
      </c>
      <c r="QQ15" s="74">
        <v>18.409693852576495</v>
      </c>
      <c r="QR15" s="74">
        <v>40.43371302884826</v>
      </c>
      <c r="QS15" s="74">
        <v>44.342912832490853</v>
      </c>
      <c r="QT15" s="74">
        <v>28.635914130718703</v>
      </c>
      <c r="QU15" s="74">
        <v>25.305036947532194</v>
      </c>
      <c r="QV15" s="764"/>
      <c r="QW15" s="69">
        <v>77.003724064180119</v>
      </c>
      <c r="QX15" s="69">
        <v>16.047865837603084</v>
      </c>
      <c r="QY15" s="69">
        <v>11.488236354053551</v>
      </c>
      <c r="QZ15" s="69">
        <v>33.776280809230194</v>
      </c>
      <c r="RA15" s="69">
        <v>74.873922888667352</v>
      </c>
      <c r="RB15" s="69">
        <v>28.978874233198013</v>
      </c>
      <c r="RC15" s="69">
        <v>37.919132011847168</v>
      </c>
      <c r="RD15" s="69">
        <v>53.310618768298163</v>
      </c>
      <c r="RE15" s="69">
        <v>33.37983864936448</v>
      </c>
      <c r="RF15" s="69">
        <v>21.77240338169371</v>
      </c>
      <c r="RG15" s="69">
        <v>36.735701922451909</v>
      </c>
      <c r="RH15" s="69">
        <v>53.748989058631743</v>
      </c>
      <c r="RI15" s="69">
        <v>34.33063262920146</v>
      </c>
      <c r="RJ15" s="69">
        <v>29.75523967510269</v>
      </c>
      <c r="RK15" s="766"/>
      <c r="RL15" s="75">
        <v>63.427254696090756</v>
      </c>
      <c r="RM15" s="75">
        <v>13.413532532059822</v>
      </c>
      <c r="RN15" s="75">
        <v>16.547452914532077</v>
      </c>
      <c r="RO15" s="75">
        <v>29.068994356438161</v>
      </c>
      <c r="RP15" s="75">
        <v>72.209307326327107</v>
      </c>
      <c r="RQ15" s="75">
        <v>24.31381698325848</v>
      </c>
      <c r="RR15" s="75">
        <v>33.277959427592336</v>
      </c>
      <c r="RS15" s="75">
        <v>43.684072773849778</v>
      </c>
      <c r="RT15" s="75">
        <v>30.839378307225381</v>
      </c>
      <c r="RU15" s="75">
        <v>17.867383370152805</v>
      </c>
      <c r="RV15" s="75">
        <v>30.69631867018699</v>
      </c>
      <c r="RW15" s="75">
        <v>47.26538164274065</v>
      </c>
      <c r="RX15" s="75">
        <v>29.51807894013438</v>
      </c>
      <c r="RY15" s="75">
        <v>25.916112483283868</v>
      </c>
      <c r="RZ15" s="756"/>
      <c r="SA15" s="76">
        <v>43.873245892846704</v>
      </c>
      <c r="SB15" s="76">
        <v>45.890877515760579</v>
      </c>
      <c r="SC15" s="76">
        <v>46.666148480792529</v>
      </c>
      <c r="SD15" s="76">
        <v>35.073568840658069</v>
      </c>
      <c r="SE15" s="76">
        <v>50.919783475759765</v>
      </c>
      <c r="SF15" s="76">
        <v>56.262775418179373</v>
      </c>
      <c r="SG15" s="721"/>
      <c r="SH15" s="76">
        <v>67.198738235956611</v>
      </c>
      <c r="SI15" s="76">
        <v>70.991885687034696</v>
      </c>
      <c r="SJ15" s="76">
        <v>72.449395101294868</v>
      </c>
      <c r="SK15" s="76">
        <v>50.655345377842053</v>
      </c>
      <c r="SL15" s="76">
        <v>80.446228891833258</v>
      </c>
      <c r="SM15" s="76">
        <v>90.491053743582128</v>
      </c>
      <c r="SN15" s="721"/>
      <c r="SO15" s="76">
        <v>58.451678607290404</v>
      </c>
      <c r="SP15" s="76">
        <v>61.579007622806905</v>
      </c>
      <c r="SQ15" s="76">
        <v>62.780677618606475</v>
      </c>
      <c r="SR15" s="76">
        <v>44.812179176398054</v>
      </c>
      <c r="SS15" s="76">
        <v>69.373811860805674</v>
      </c>
      <c r="ST15" s="76">
        <v>77.655449371556131</v>
      </c>
      <c r="SU15" s="721"/>
      <c r="SV15" s="76">
        <v>35.684541978316581</v>
      </c>
      <c r="SW15" s="76">
        <v>37.078856708342094</v>
      </c>
      <c r="SX15" s="76">
        <v>37.614619388718829</v>
      </c>
      <c r="SY15" s="76">
        <v>29.603392578202378</v>
      </c>
      <c r="SZ15" s="76">
        <v>40.554157935933588</v>
      </c>
      <c r="TA15" s="76">
        <v>44.246513013598502</v>
      </c>
      <c r="TB15" s="721"/>
      <c r="TC15" s="76">
        <v>53.116900485732224</v>
      </c>
      <c r="TD15" s="76">
        <v>55.838150913271214</v>
      </c>
      <c r="TE15" s="76">
        <v>56.883786013897243</v>
      </c>
      <c r="TF15" s="76">
        <v>41.248467879640287</v>
      </c>
      <c r="TG15" s="76">
        <v>62.620812494445914</v>
      </c>
      <c r="TH15" s="76">
        <v>69.827092839441988</v>
      </c>
      <c r="TI15" s="721"/>
      <c r="TJ15" s="76">
        <v>29.029750765413077</v>
      </c>
      <c r="TK15" s="76">
        <v>29.917508679495196</v>
      </c>
      <c r="TL15" s="76">
        <v>30.25862790410925</v>
      </c>
      <c r="TM15" s="76">
        <v>25.157892862450087</v>
      </c>
      <c r="TN15" s="76">
        <v>32.130227301894841</v>
      </c>
      <c r="TO15" s="76">
        <v>34.48114375655949</v>
      </c>
      <c r="TP15" s="721"/>
      <c r="TQ15" s="76">
        <v>51.29499345656351</v>
      </c>
      <c r="TR15" s="76">
        <v>53.877561933893297</v>
      </c>
      <c r="TS15" s="76">
        <v>54.86990876913417</v>
      </c>
      <c r="TT15" s="76">
        <v>40.031406829762062</v>
      </c>
      <c r="TU15" s="76">
        <v>60.314561562692205</v>
      </c>
      <c r="TV15" s="76">
        <v>67.153591248989386</v>
      </c>
      <c r="TW15" s="721"/>
      <c r="TX15" s="76">
        <v>71.795276985736024</v>
      </c>
      <c r="TY15" s="76">
        <v>76.024612531249034</v>
      </c>
      <c r="TZ15" s="76">
        <v>77.649726359053915</v>
      </c>
      <c r="UA15" s="76">
        <v>53.34949802232596</v>
      </c>
      <c r="UB15" s="76">
        <v>86.566145727953085</v>
      </c>
      <c r="UC15" s="76">
        <v>97.766062246325916</v>
      </c>
      <c r="UD15" s="721"/>
      <c r="UE15" s="76">
        <v>66.403550996986951</v>
      </c>
      <c r="UF15" s="76">
        <v>70.136169499377701</v>
      </c>
      <c r="UG15" s="76">
        <v>71.570420784686803</v>
      </c>
      <c r="UH15" s="76">
        <v>50.124148450438</v>
      </c>
      <c r="UI15" s="76">
        <v>67.360645127891658</v>
      </c>
      <c r="UJ15" s="76">
        <v>89.324180618852537</v>
      </c>
      <c r="UK15" s="721"/>
      <c r="UL15" s="76">
        <v>18.704959973193297</v>
      </c>
      <c r="UM15" s="76">
        <v>19.938428200502472</v>
      </c>
      <c r="UN15" s="76">
        <v>18.325020354658381</v>
      </c>
      <c r="UO15" s="76">
        <v>13.905904105993258</v>
      </c>
      <c r="UP15" s="76">
        <v>18.13369480680316</v>
      </c>
      <c r="UQ15" s="76">
        <v>15.901583501423417</v>
      </c>
      <c r="UR15" s="721"/>
      <c r="US15" s="76">
        <v>17.260210313147741</v>
      </c>
      <c r="UT15" s="76">
        <v>14.304503308976839</v>
      </c>
      <c r="UU15" s="76">
        <v>20.575045353656805</v>
      </c>
      <c r="UV15" s="76">
        <v>18.106585288872243</v>
      </c>
      <c r="UW15" s="76">
        <v>16.815075144103997</v>
      </c>
      <c r="UX15" s="76">
        <v>21.246160516700215</v>
      </c>
      <c r="UY15" s="76">
        <v>16.128545538495235</v>
      </c>
      <c r="UZ15" s="76">
        <v>14.200866466754141</v>
      </c>
      <c r="VA15" s="76">
        <v>14.534434559372725</v>
      </c>
      <c r="VB15" s="76">
        <v>14.340683046020395</v>
      </c>
      <c r="VC15" s="76">
        <v>14.774858174652861</v>
      </c>
      <c r="VD15" s="76">
        <v>16.740583814756878</v>
      </c>
      <c r="VE15" s="76">
        <v>19.064447565246148</v>
      </c>
      <c r="VF15" s="76">
        <v>14.950139512368768</v>
      </c>
      <c r="VG15" s="76">
        <v>19.903911466678728</v>
      </c>
      <c r="VH15" s="718"/>
      <c r="VI15" s="76">
        <v>26.238434242815103</v>
      </c>
      <c r="VJ15" s="76">
        <v>21.46926023880668</v>
      </c>
      <c r="VK15" s="76">
        <v>31.560727351970211</v>
      </c>
      <c r="VL15" s="76">
        <v>27.597235576127318</v>
      </c>
      <c r="VM15" s="76">
        <v>25.506291891866958</v>
      </c>
      <c r="VN15" s="76">
        <v>32.6439434916159</v>
      </c>
      <c r="VO15" s="76">
        <v>24.409035884604428</v>
      </c>
      <c r="VP15" s="76">
        <v>21.302892437440523</v>
      </c>
      <c r="VQ15" s="76">
        <v>21.838909759279471</v>
      </c>
      <c r="VR15" s="76">
        <v>21.527550371458346</v>
      </c>
      <c r="VS15" s="76">
        <v>22.225328491231181</v>
      </c>
      <c r="VT15" s="76">
        <v>25.386455499637091</v>
      </c>
      <c r="VU15" s="76">
        <v>29.1258829109237</v>
      </c>
      <c r="VV15" s="76">
        <v>22.506950041673207</v>
      </c>
      <c r="VW15" s="76">
        <v>30.47706191571535</v>
      </c>
      <c r="VX15" s="718"/>
      <c r="VY15" s="76">
        <v>27.755237333545338</v>
      </c>
      <c r="VZ15" s="76">
        <v>22.660971983469949</v>
      </c>
      <c r="WA15" s="76">
        <v>33.421155689828545</v>
      </c>
      <c r="WB15" s="76">
        <v>29.201667476349808</v>
      </c>
      <c r="WC15" s="76">
        <v>26.963079853124881</v>
      </c>
      <c r="WD15" s="76">
        <v>34.578456634439512</v>
      </c>
      <c r="WE15" s="76">
        <v>25.798661980037203</v>
      </c>
      <c r="WF15" s="76">
        <v>22.483885813993616</v>
      </c>
      <c r="WG15" s="76">
        <v>23.05483262796918</v>
      </c>
      <c r="WH15" s="76">
        <v>22.723171747206724</v>
      </c>
      <c r="WI15" s="76">
        <v>23.466488641719234</v>
      </c>
      <c r="WJ15" s="76">
        <v>26.835335896804821</v>
      </c>
      <c r="WK15" s="76">
        <v>30.822214471545891</v>
      </c>
      <c r="WL15" s="76">
        <v>23.766431647355621</v>
      </c>
      <c r="WM15" s="76">
        <v>32.26306995217525</v>
      </c>
      <c r="WN15" s="718"/>
      <c r="WO15" s="76">
        <v>16.955936401113725</v>
      </c>
      <c r="WP15" s="76">
        <v>14.05055188341068</v>
      </c>
      <c r="WQ15" s="76">
        <v>20.205403610155283</v>
      </c>
      <c r="WR15" s="76">
        <v>17.785574684496762</v>
      </c>
      <c r="WS15" s="76">
        <v>16.513670365663238</v>
      </c>
      <c r="WT15" s="76">
        <v>20.865207868236606</v>
      </c>
      <c r="WU15" s="76">
        <v>15.842385345967413</v>
      </c>
      <c r="WV15" s="76">
        <v>13.948969353756187</v>
      </c>
      <c r="WW15" s="76">
        <v>14.2761090205789</v>
      </c>
      <c r="WX15" s="76">
        <v>14.086085952830645</v>
      </c>
      <c r="WY15" s="76">
        <v>14.511925413127528</v>
      </c>
      <c r="WZ15" s="76">
        <v>16.440568935578074</v>
      </c>
      <c r="XA15" s="76">
        <v>18.721397968402975</v>
      </c>
      <c r="XB15" s="76">
        <v>14.683814688190463</v>
      </c>
      <c r="XC15" s="76">
        <v>19.545438909329121</v>
      </c>
      <c r="XD15" s="718"/>
      <c r="XE15" s="76">
        <v>24.524735616747879</v>
      </c>
      <c r="XF15" s="76">
        <v>20.090268844268664</v>
      </c>
      <c r="XG15" s="76">
        <v>29.466596273970463</v>
      </c>
      <c r="XH15" s="76">
        <v>25.78637509326013</v>
      </c>
      <c r="XI15" s="76">
        <v>23.840334036531683</v>
      </c>
      <c r="XJ15" s="76">
        <v>30.473879883739535</v>
      </c>
      <c r="XK15" s="76">
        <v>22.822834956086563</v>
      </c>
      <c r="XL15" s="76">
        <v>19.935801105763971</v>
      </c>
      <c r="XM15" s="76">
        <v>20.433620576128181</v>
      </c>
      <c r="XN15" s="76">
        <v>20.144445136049239</v>
      </c>
      <c r="XO15" s="76">
        <v>20.792522508953898</v>
      </c>
      <c r="XP15" s="76">
        <v>23.729001998912757</v>
      </c>
      <c r="XQ15" s="76">
        <v>27.203308017748295</v>
      </c>
      <c r="XR15" s="76">
        <v>21.054064104237284</v>
      </c>
      <c r="XS15" s="76">
        <v>28.458785058762384</v>
      </c>
      <c r="XT15" s="718"/>
      <c r="XU15" s="76">
        <v>8.8323693752022159</v>
      </c>
      <c r="XV15" s="76">
        <v>7.5363655946750274</v>
      </c>
      <c r="XW15" s="76">
        <v>10.273002073639402</v>
      </c>
      <c r="XX15" s="76">
        <v>9.2001386650374268</v>
      </c>
      <c r="XY15" s="76">
        <v>8.6304179924879634</v>
      </c>
      <c r="XZ15" s="76">
        <v>10.567434931106824</v>
      </c>
      <c r="YA15" s="76">
        <v>8.3345042949707153</v>
      </c>
      <c r="YB15" s="76">
        <v>7.4913401173543068</v>
      </c>
      <c r="YC15" s="76">
        <v>7.6365242330559528</v>
      </c>
      <c r="YD15" s="76">
        <v>7.5521868249291657</v>
      </c>
      <c r="YE15" s="76">
        <v>7.7412052001518727</v>
      </c>
      <c r="YF15" s="76">
        <v>8.5979302870945684</v>
      </c>
      <c r="YG15" s="76">
        <v>9.61189830643238</v>
      </c>
      <c r="YH15" s="76">
        <v>7.8174754082969287</v>
      </c>
      <c r="YI15" s="76">
        <v>9.9783568040037185</v>
      </c>
      <c r="YJ15" s="718"/>
      <c r="YK15" s="76">
        <v>25.700393592007611</v>
      </c>
      <c r="YL15" s="76">
        <v>20.988393407780041</v>
      </c>
      <c r="YM15" s="76">
        <v>30.914711687335611</v>
      </c>
      <c r="YN15" s="76">
        <v>27.031398078803566</v>
      </c>
      <c r="YO15" s="76">
        <v>24.953736257952283</v>
      </c>
      <c r="YP15" s="76">
        <v>31.985511703145715</v>
      </c>
      <c r="YQ15" s="76">
        <v>23.887221650755329</v>
      </c>
      <c r="YR15" s="76">
        <v>20.825453527525145</v>
      </c>
      <c r="YS15" s="76">
        <v>21.351339372495062</v>
      </c>
      <c r="YT15" s="76">
        <v>21.045837916187818</v>
      </c>
      <c r="YU15" s="76">
        <v>21.730584115266019</v>
      </c>
      <c r="YV15" s="76">
        <v>24.835938110118306</v>
      </c>
      <c r="YW15" s="76">
        <v>28.513376323025366</v>
      </c>
      <c r="YX15" s="76">
        <v>22.006812639683687</v>
      </c>
      <c r="YY15" s="76">
        <v>29.842765281869848</v>
      </c>
      <c r="YZ15" s="718"/>
      <c r="ZA15" s="76">
        <v>25.20866842008968</v>
      </c>
      <c r="ZB15" s="76">
        <v>20.654830094751674</v>
      </c>
      <c r="ZC15" s="76">
        <v>30.298957882254872</v>
      </c>
      <c r="ZD15" s="76">
        <v>26.508281685573415</v>
      </c>
      <c r="ZE15" s="76">
        <v>24.513963515481951</v>
      </c>
      <c r="ZF15" s="76">
        <v>31.33315798581749</v>
      </c>
      <c r="ZG15" s="76">
        <v>23.462943048212654</v>
      </c>
      <c r="ZH15" s="76">
        <v>20.495704496094142</v>
      </c>
      <c r="ZI15" s="76">
        <v>21.008216633030628</v>
      </c>
      <c r="ZJ15" s="76">
        <v>20.710515948046286</v>
      </c>
      <c r="ZK15" s="76">
        <v>21.377665887440813</v>
      </c>
      <c r="ZL15" s="76">
        <v>24.399424789150689</v>
      </c>
      <c r="ZM15" s="76">
        <v>27.973238168347798</v>
      </c>
      <c r="ZN15" s="76">
        <v>21.646951059938409</v>
      </c>
      <c r="ZO15" s="76">
        <v>29.264460869806015</v>
      </c>
      <c r="ZP15" s="718"/>
      <c r="ZQ15" s="76">
        <v>29.683772777018092</v>
      </c>
      <c r="ZR15" s="76">
        <v>24.197771838533829</v>
      </c>
      <c r="ZS15" s="76">
        <v>35.781422628782956</v>
      </c>
      <c r="ZT15" s="76">
        <v>31.240397223139475</v>
      </c>
      <c r="ZU15" s="76">
        <v>28.828610844126231</v>
      </c>
      <c r="ZV15" s="76">
        <v>37.027768077267147</v>
      </c>
      <c r="ZW15" s="76">
        <v>27.576230132064552</v>
      </c>
      <c r="ZX15" s="76">
        <v>24.007196811711104</v>
      </c>
      <c r="ZY15" s="76">
        <v>24.621715487526902</v>
      </c>
      <c r="ZZ15" s="76">
        <v>24.264741427509495</v>
      </c>
      <c r="AAA15" s="76">
        <v>25.064798753718833</v>
      </c>
      <c r="AAB15" s="76">
        <v>28.691097688024019</v>
      </c>
      <c r="AAC15" s="76">
        <v>32.983017211676682</v>
      </c>
      <c r="AAD15" s="76">
        <v>25.387625642778275</v>
      </c>
      <c r="AAE15" s="76">
        <v>34.534169016350234</v>
      </c>
      <c r="AAF15" s="718"/>
      <c r="AAG15" s="76">
        <v>13.852122528406285</v>
      </c>
      <c r="AAH15" s="76">
        <v>13.116599555134718</v>
      </c>
      <c r="AAI15" s="76">
        <v>15.262746485063369</v>
      </c>
      <c r="AAJ15" s="76">
        <v>14.509874322844334</v>
      </c>
      <c r="AAK15" s="76">
        <v>15.049167320118979</v>
      </c>
      <c r="AAL15" s="76">
        <v>14.322780009719024</v>
      </c>
      <c r="AAM15" s="76">
        <v>13.727474206404846</v>
      </c>
      <c r="AAN15" s="76">
        <v>12.997806640159167</v>
      </c>
      <c r="AAO15" s="76">
        <v>13.140900195658254</v>
      </c>
      <c r="AAP15" s="76">
        <v>13.138153035880777</v>
      </c>
      <c r="AAQ15" s="76">
        <v>10.319086479553826</v>
      </c>
      <c r="AAR15" s="76">
        <v>14.842245401798206</v>
      </c>
      <c r="AAS15" s="76">
        <v>14.48102293004786</v>
      </c>
      <c r="AAT15" s="76">
        <v>10.930657259463429</v>
      </c>
      <c r="AAU15" s="76">
        <v>16.715292141351465</v>
      </c>
      <c r="AAV15" s="718"/>
    </row>
    <row r="16" spans="1:727" ht="14.5" customHeight="1" x14ac:dyDescent="0.2">
      <c r="A16" s="24">
        <v>2033</v>
      </c>
      <c r="B16" s="265"/>
      <c r="C16" s="266"/>
      <c r="D16" s="65">
        <v>6.7538157090052175</v>
      </c>
      <c r="E16" s="65">
        <v>10.500199363333143</v>
      </c>
      <c r="F16" s="65">
        <v>8.2235811618336285</v>
      </c>
      <c r="G16" s="65">
        <v>8.6766736250212482</v>
      </c>
      <c r="H16" s="65">
        <v>14.301184020274349</v>
      </c>
      <c r="I16" s="65">
        <v>4.8860062501210093</v>
      </c>
      <c r="J16" s="65">
        <v>22.188945781660021</v>
      </c>
      <c r="K16" s="65">
        <v>6.2409064170340569</v>
      </c>
      <c r="L16" s="65">
        <v>5.0799898148560843</v>
      </c>
      <c r="M16" s="65">
        <v>10.094723515326473</v>
      </c>
      <c r="N16" s="65">
        <v>9.3073421430527237</v>
      </c>
      <c r="O16" s="65">
        <v>6.3079887322738841</v>
      </c>
      <c r="P16" s="65">
        <v>11.000504450700113</v>
      </c>
      <c r="Q16" s="65">
        <v>6.8523259167828119</v>
      </c>
      <c r="R16" s="65">
        <v>7.2864151250351759</v>
      </c>
      <c r="S16" s="65">
        <v>7.8463855327059493</v>
      </c>
      <c r="T16" s="65">
        <v>7.4168585472735904</v>
      </c>
      <c r="U16" s="65">
        <v>5.7507248017627406</v>
      </c>
      <c r="V16" s="65">
        <v>7.5933235587040873</v>
      </c>
      <c r="W16" s="65">
        <v>20.587461647714207</v>
      </c>
      <c r="X16" s="65">
        <v>4.0616715553563782</v>
      </c>
      <c r="Y16" s="65">
        <v>7.3826833839951185</v>
      </c>
      <c r="Z16" s="65">
        <v>6.5937478810350862</v>
      </c>
      <c r="AA16" s="65">
        <v>6.8631260520225812</v>
      </c>
      <c r="AB16" s="65">
        <v>4.2903246401260127</v>
      </c>
      <c r="AC16" s="65">
        <v>1.329516598118174</v>
      </c>
      <c r="AD16" s="65">
        <v>7.9540187894109113</v>
      </c>
      <c r="AE16" s="65">
        <v>6.9138502712043852</v>
      </c>
      <c r="AF16" s="65">
        <v>6.4792538248127887</v>
      </c>
      <c r="AG16" s="65">
        <v>1.620286189571174</v>
      </c>
      <c r="AH16" s="769"/>
      <c r="AI16" s="65">
        <v>5.5196773464015925</v>
      </c>
      <c r="AJ16" s="65">
        <v>10.093457777770899</v>
      </c>
      <c r="AK16" s="65">
        <v>8.1711702638751191</v>
      </c>
      <c r="AL16" s="65">
        <v>8.3863034147914455</v>
      </c>
      <c r="AM16" s="65">
        <v>13.332570492509534</v>
      </c>
      <c r="AN16" s="65">
        <v>4.6482358196655644</v>
      </c>
      <c r="AO16" s="65">
        <v>21.318959700620759</v>
      </c>
      <c r="AP16" s="65">
        <v>5.9985089958898303</v>
      </c>
      <c r="AQ16" s="65">
        <v>4.833706981266892</v>
      </c>
      <c r="AR16" s="65">
        <v>8.4122291529754083</v>
      </c>
      <c r="AS16" s="65">
        <v>8.0714598239931394</v>
      </c>
      <c r="AT16" s="65">
        <v>6.4623643439959597</v>
      </c>
      <c r="AU16" s="65">
        <v>10.565150872757922</v>
      </c>
      <c r="AV16" s="65">
        <v>6.5859806775694372</v>
      </c>
      <c r="AW16" s="65">
        <v>7.0106125880281942</v>
      </c>
      <c r="AX16" s="65">
        <v>7.538065090946195</v>
      </c>
      <c r="AY16" s="65">
        <v>7.1241347325532285</v>
      </c>
      <c r="AZ16" s="65">
        <v>5.5544995403458399</v>
      </c>
      <c r="BA16" s="65">
        <v>7.2944554473844372</v>
      </c>
      <c r="BB16" s="65">
        <v>17.530297139824437</v>
      </c>
      <c r="BC16" s="65">
        <v>3.9337723175109125</v>
      </c>
      <c r="BD16" s="65">
        <v>7.1009651789532136</v>
      </c>
      <c r="BE16" s="65">
        <v>5.5300517503374511</v>
      </c>
      <c r="BF16" s="65">
        <v>6.5969186541057043</v>
      </c>
      <c r="BG16" s="65">
        <v>4.1240564290602801</v>
      </c>
      <c r="BH16" s="65">
        <v>1.261043144423911</v>
      </c>
      <c r="BI16" s="65">
        <v>6.9757491905382549</v>
      </c>
      <c r="BJ16" s="65">
        <v>6.8514856495010727</v>
      </c>
      <c r="BK16" s="65">
        <v>5.7843659849574971</v>
      </c>
      <c r="BL16" s="65">
        <v>1.4486617135972417</v>
      </c>
      <c r="BM16" s="770"/>
      <c r="BN16" s="65">
        <v>12.590370607455496</v>
      </c>
      <c r="BO16" s="65">
        <v>17.210313320152601</v>
      </c>
      <c r="BP16" s="65">
        <v>15.36856845915443</v>
      </c>
      <c r="BQ16" s="65">
        <v>31.717820651415185</v>
      </c>
      <c r="BR16" s="65">
        <v>31.581070516472145</v>
      </c>
      <c r="BS16" s="65">
        <v>8.7204936010780951</v>
      </c>
      <c r="BT16" s="65">
        <v>45.625074291638256</v>
      </c>
      <c r="BU16" s="65">
        <v>13.971791770625202</v>
      </c>
      <c r="BV16" s="65">
        <v>7.469515968434127</v>
      </c>
      <c r="BW16" s="65">
        <v>14.796243933697019</v>
      </c>
      <c r="BX16" s="65">
        <v>20.361206620442029</v>
      </c>
      <c r="BY16" s="65">
        <v>16.323570165188194</v>
      </c>
      <c r="BZ16" s="65">
        <v>25.259235176946156</v>
      </c>
      <c r="CA16" s="65">
        <v>12.5138991594257</v>
      </c>
      <c r="CB16" s="65">
        <v>12.430930212582288</v>
      </c>
      <c r="CC16" s="65">
        <v>15.520337546609356</v>
      </c>
      <c r="CD16" s="65">
        <v>10.700831352667706</v>
      </c>
      <c r="CE16" s="65">
        <v>24.632732985837549</v>
      </c>
      <c r="CF16" s="65">
        <v>13.958044256445994</v>
      </c>
      <c r="CG16" s="65">
        <v>38.473453115082606</v>
      </c>
      <c r="CH16" s="65">
        <v>11.778483091596243</v>
      </c>
      <c r="CI16" s="65">
        <v>16.69479142115069</v>
      </c>
      <c r="CJ16" s="65">
        <v>12.538477220603202</v>
      </c>
      <c r="CK16" s="65">
        <v>12.508027144297136</v>
      </c>
      <c r="CL16" s="65">
        <v>7.3077896659576709</v>
      </c>
      <c r="CM16" s="65">
        <v>4.3183005359484063</v>
      </c>
      <c r="CN16" s="65">
        <v>14.331934773594975</v>
      </c>
      <c r="CO16" s="65">
        <v>16.274959612326981</v>
      </c>
      <c r="CP16" s="65">
        <v>7.1993821535538656</v>
      </c>
      <c r="CQ16" s="65">
        <v>2.945010229035967</v>
      </c>
      <c r="CR16" s="772"/>
      <c r="CS16" s="65">
        <v>15.054593634983075</v>
      </c>
      <c r="CT16" s="65">
        <v>20.611302630620607</v>
      </c>
      <c r="CU16" s="65">
        <v>18.797158043699586</v>
      </c>
      <c r="CV16" s="65">
        <v>43.635108827403549</v>
      </c>
      <c r="CW16" s="65">
        <v>33.898932712967913</v>
      </c>
      <c r="CX16" s="65">
        <v>12.17638794372373</v>
      </c>
      <c r="CY16" s="65">
        <v>56.122874070813502</v>
      </c>
      <c r="CZ16" s="65">
        <v>17.007576725881655</v>
      </c>
      <c r="DA16" s="65">
        <v>11.828487738201865</v>
      </c>
      <c r="DB16" s="65">
        <v>19.417751046285645</v>
      </c>
      <c r="DC16" s="65">
        <v>21.191237176809324</v>
      </c>
      <c r="DD16" s="65">
        <v>19.428802487095528</v>
      </c>
      <c r="DE16" s="65">
        <v>26.954517924625282</v>
      </c>
      <c r="DF16" s="65">
        <v>15.461033444559041</v>
      </c>
      <c r="DG16" s="65">
        <v>15.075812475017315</v>
      </c>
      <c r="DH16" s="65">
        <v>18.671290941399846</v>
      </c>
      <c r="DI16" s="65">
        <v>13.757864351482315</v>
      </c>
      <c r="DJ16" s="65">
        <v>29.016403665229106</v>
      </c>
      <c r="DK16" s="65">
        <v>20.133179865391231</v>
      </c>
      <c r="DL16" s="65">
        <v>47.164085354708448</v>
      </c>
      <c r="DM16" s="65">
        <v>13.524455477398259</v>
      </c>
      <c r="DN16" s="65">
        <v>20.178435785315163</v>
      </c>
      <c r="DO16" s="65">
        <v>14.894217438463782</v>
      </c>
      <c r="DP16" s="65">
        <v>15.011433477897933</v>
      </c>
      <c r="DQ16" s="65">
        <v>8.3549456756236715</v>
      </c>
      <c r="DR16" s="65">
        <v>4.9548773228548058</v>
      </c>
      <c r="DS16" s="65">
        <v>16.823381217303723</v>
      </c>
      <c r="DT16" s="65">
        <v>19.335133582656475</v>
      </c>
      <c r="DU16" s="65">
        <v>7.8147759557430545</v>
      </c>
      <c r="DV16" s="65">
        <v>4.3569475146968131</v>
      </c>
      <c r="DW16" s="773"/>
      <c r="DX16" s="65">
        <v>13.056104868464535</v>
      </c>
      <c r="DY16" s="65">
        <v>17.768213357445486</v>
      </c>
      <c r="DZ16" s="65">
        <v>18.700011847445882</v>
      </c>
      <c r="EA16" s="65">
        <v>38.630585718827255</v>
      </c>
      <c r="EB16" s="65">
        <v>26.110668060589575</v>
      </c>
      <c r="EC16" s="65">
        <v>11.140197657399733</v>
      </c>
      <c r="ED16" s="65">
        <v>51.907158969202861</v>
      </c>
      <c r="EE16" s="65">
        <v>16.381383571549005</v>
      </c>
      <c r="EF16" s="65">
        <v>6.7924008409376402</v>
      </c>
      <c r="EG16" s="65">
        <v>19.891792958283538</v>
      </c>
      <c r="EH16" s="65">
        <v>22.711676110455539</v>
      </c>
      <c r="EI16" s="65">
        <v>17.974975659070267</v>
      </c>
      <c r="EJ16" s="65">
        <v>27.922095873994522</v>
      </c>
      <c r="EK16" s="65">
        <v>14.220850643139656</v>
      </c>
      <c r="EL16" s="65">
        <v>13.610249022475825</v>
      </c>
      <c r="EM16" s="65">
        <v>17.031432020231069</v>
      </c>
      <c r="EN16" s="65">
        <v>11.134144652418248</v>
      </c>
      <c r="EO16" s="65">
        <v>30.733863860086888</v>
      </c>
      <c r="EP16" s="65">
        <v>18.975759995135558</v>
      </c>
      <c r="EQ16" s="65">
        <v>45.274649010660454</v>
      </c>
      <c r="ER16" s="65">
        <v>12.652838077553245</v>
      </c>
      <c r="ES16" s="65">
        <v>18.424096780518813</v>
      </c>
      <c r="ET16" s="65">
        <v>12.741888093818231</v>
      </c>
      <c r="EU16" s="65">
        <v>13.035267720636849</v>
      </c>
      <c r="EV16" s="65">
        <v>7.6947394575077599</v>
      </c>
      <c r="EW16" s="65">
        <v>3.3819561840175254</v>
      </c>
      <c r="EX16" s="65">
        <v>14.450271736702094</v>
      </c>
      <c r="EY16" s="65">
        <v>16.837800350410099</v>
      </c>
      <c r="EZ16" s="65">
        <v>6.4471581790779888</v>
      </c>
      <c r="FA16" s="65">
        <v>2.2534594633989928</v>
      </c>
      <c r="FB16" s="774"/>
      <c r="FC16" s="65">
        <v>11.261343561038702</v>
      </c>
      <c r="FD16" s="65">
        <v>15.019630083953402</v>
      </c>
      <c r="FE16" s="65">
        <v>14.972707763566778</v>
      </c>
      <c r="FF16" s="65">
        <v>27.387486503870374</v>
      </c>
      <c r="FG16" s="65">
        <v>22.468762331177071</v>
      </c>
      <c r="FH16" s="65">
        <v>8.0496610629550744</v>
      </c>
      <c r="FI16" s="65">
        <v>42.837106136537884</v>
      </c>
      <c r="FJ16" s="65">
        <v>11.984118354713278</v>
      </c>
      <c r="FK16" s="65">
        <v>5.9432925525012825</v>
      </c>
      <c r="FL16" s="65">
        <v>12.993204305768957</v>
      </c>
      <c r="FM16" s="65">
        <v>13.919792136248631</v>
      </c>
      <c r="FN16" s="65">
        <v>15.401946521486199</v>
      </c>
      <c r="FO16" s="65">
        <v>22.295336548772926</v>
      </c>
      <c r="FP16" s="65">
        <v>11.482922336184108</v>
      </c>
      <c r="FQ16" s="65">
        <v>11.551139368626426</v>
      </c>
      <c r="FR16" s="65">
        <v>14.518603698472871</v>
      </c>
      <c r="FS16" s="65">
        <v>9.7624827195850035</v>
      </c>
      <c r="FT16" s="65">
        <v>22.732461739372312</v>
      </c>
      <c r="FU16" s="65">
        <v>13.700268920743952</v>
      </c>
      <c r="FV16" s="65">
        <v>36.819684357632681</v>
      </c>
      <c r="FW16" s="65">
        <v>11.019483825677373</v>
      </c>
      <c r="FX16" s="65">
        <v>15.611701431227019</v>
      </c>
      <c r="FY16" s="65">
        <v>11.404518755237062</v>
      </c>
      <c r="FZ16" s="65">
        <v>11.432844094837765</v>
      </c>
      <c r="GA16" s="65">
        <v>7.1226265357544278</v>
      </c>
      <c r="GB16" s="65">
        <v>1.8578246806834975</v>
      </c>
      <c r="GC16" s="65">
        <v>11.209896085191236</v>
      </c>
      <c r="GD16" s="65">
        <v>14.92990456790832</v>
      </c>
      <c r="GE16" s="65">
        <v>5.7395335603513544</v>
      </c>
      <c r="GF16" s="65">
        <v>2.5940925619593909</v>
      </c>
      <c r="GG16" s="775"/>
      <c r="GH16" s="65">
        <v>13.194786611426995</v>
      </c>
      <c r="GI16" s="65">
        <v>17.91174155982786</v>
      </c>
      <c r="GJ16" s="65">
        <v>17.830641789197326</v>
      </c>
      <c r="GK16" s="65">
        <v>34.590194647814194</v>
      </c>
      <c r="GL16" s="65">
        <v>30.81019714440982</v>
      </c>
      <c r="GM16" s="65">
        <v>9.6469912286037509</v>
      </c>
      <c r="GN16" s="65">
        <v>43.54421358961622</v>
      </c>
      <c r="GO16" s="65">
        <v>9.3792692699108304</v>
      </c>
      <c r="GP16" s="65">
        <v>7.2445325425608349</v>
      </c>
      <c r="GQ16" s="65">
        <v>16.486203442002438</v>
      </c>
      <c r="GR16" s="65">
        <v>23.855546838566433</v>
      </c>
      <c r="GS16" s="65">
        <v>17.856967953293704</v>
      </c>
      <c r="GT16" s="65">
        <v>27.589114925199603</v>
      </c>
      <c r="GU16" s="65">
        <v>18.140380444062902</v>
      </c>
      <c r="GV16" s="65">
        <v>13.620417485082134</v>
      </c>
      <c r="GW16" s="65">
        <v>16.993207213342387</v>
      </c>
      <c r="GX16" s="65">
        <v>11.39308297531538</v>
      </c>
      <c r="GY16" s="65">
        <v>33.397283997065877</v>
      </c>
      <c r="GZ16" s="65">
        <v>24.06553890766849</v>
      </c>
      <c r="HA16" s="65">
        <v>43.893419495709921</v>
      </c>
      <c r="HB16" s="65">
        <v>13.075961554045374</v>
      </c>
      <c r="HC16" s="65">
        <v>18.353229330105602</v>
      </c>
      <c r="HD16" s="65">
        <v>13.165299653718055</v>
      </c>
      <c r="HE16" s="65">
        <v>13.333782538925744</v>
      </c>
      <c r="HF16" s="65">
        <v>9.1043870407695398</v>
      </c>
      <c r="HG16" s="65">
        <v>3.2110842843813172</v>
      </c>
      <c r="HH16" s="65">
        <v>16.511392103852565</v>
      </c>
      <c r="HI16" s="65">
        <v>17.244570881902682</v>
      </c>
      <c r="HJ16" s="65">
        <v>7.9457014839821731</v>
      </c>
      <c r="HK16" s="65">
        <v>2.9692748941400908</v>
      </c>
      <c r="HL16" s="776"/>
      <c r="HM16" s="65">
        <v>10.034686061387642</v>
      </c>
      <c r="HN16" s="65">
        <v>11.913730884568272</v>
      </c>
      <c r="HO16" s="65">
        <v>11.993820651124246</v>
      </c>
      <c r="HP16" s="65">
        <v>32.967604396825543</v>
      </c>
      <c r="HQ16" s="65">
        <v>15.750819567712028</v>
      </c>
      <c r="HR16" s="65">
        <v>9.9602644410497234</v>
      </c>
      <c r="HS16" s="65">
        <v>39.931236376078161</v>
      </c>
      <c r="HT16" s="65">
        <v>12.681584369740406</v>
      </c>
      <c r="HU16" s="65">
        <v>6.745890603962116</v>
      </c>
      <c r="HV16" s="65">
        <v>10.049534051582286</v>
      </c>
      <c r="HW16" s="65">
        <v>11.704556802996109</v>
      </c>
      <c r="HX16" s="65">
        <v>14.680413519426928</v>
      </c>
      <c r="HY16" s="65">
        <v>21.748237296416033</v>
      </c>
      <c r="HZ16" s="65">
        <v>8.9280468977035241</v>
      </c>
      <c r="IA16" s="65">
        <v>9.7422023400173465</v>
      </c>
      <c r="IB16" s="65">
        <v>12.750095143664234</v>
      </c>
      <c r="IC16" s="65">
        <v>7.3900715454983263</v>
      </c>
      <c r="ID16" s="65">
        <v>22.879379327055346</v>
      </c>
      <c r="IE16" s="65">
        <v>10.970523386660982</v>
      </c>
      <c r="IF16" s="65">
        <v>31.161001118324442</v>
      </c>
      <c r="IG16" s="65">
        <v>9.9392922694509132</v>
      </c>
      <c r="IH16" s="65">
        <v>14.954414538820087</v>
      </c>
      <c r="II16" s="65">
        <v>10.914052227094661</v>
      </c>
      <c r="IJ16" s="65">
        <v>10.176781982159726</v>
      </c>
      <c r="IK16" s="65">
        <v>4.6049428287309215</v>
      </c>
      <c r="IL16" s="65">
        <v>4.3081090440826566</v>
      </c>
      <c r="IM16" s="65">
        <v>8.1478998536462299</v>
      </c>
      <c r="IN16" s="65">
        <v>15.793664054264895</v>
      </c>
      <c r="IO16" s="65">
        <v>5.0448322428455263</v>
      </c>
      <c r="IP16" s="65">
        <v>2.6397231396765375</v>
      </c>
      <c r="IQ16" s="777"/>
      <c r="IR16" s="65">
        <v>5.8546011677553729</v>
      </c>
      <c r="IS16" s="65">
        <v>7.0531151228463091</v>
      </c>
      <c r="IT16" s="65">
        <v>5.5300151877724142</v>
      </c>
      <c r="IU16" s="65">
        <v>11.039844763051576</v>
      </c>
      <c r="IV16" s="65">
        <v>8.3449173598053861</v>
      </c>
      <c r="IW16" s="65">
        <v>4.2542271594953949</v>
      </c>
      <c r="IX16" s="65">
        <v>14.310113271323853</v>
      </c>
      <c r="IY16" s="65">
        <v>5.9194971718971576</v>
      </c>
      <c r="IZ16" s="65">
        <v>3.4688822979012848</v>
      </c>
      <c r="JA16" s="65">
        <v>4.54662964683863</v>
      </c>
      <c r="JB16" s="65">
        <v>5.9792094787362924</v>
      </c>
      <c r="JC16" s="65">
        <v>7.057845241135202</v>
      </c>
      <c r="JD16" s="65">
        <v>8.7487371872494606</v>
      </c>
      <c r="JE16" s="65">
        <v>4.2430260214653366</v>
      </c>
      <c r="JF16" s="65">
        <v>4.4844182514601743</v>
      </c>
      <c r="JG16" s="65">
        <v>6.069434827786738</v>
      </c>
      <c r="JH16" s="65">
        <v>3.2163773493815286</v>
      </c>
      <c r="JI16" s="65">
        <v>14.083875849139716</v>
      </c>
      <c r="JJ16" s="65">
        <v>4.4474643978047661</v>
      </c>
      <c r="JK16" s="65">
        <v>12.961783316703967</v>
      </c>
      <c r="JL16" s="65">
        <v>6.3545708101585987</v>
      </c>
      <c r="JM16" s="65">
        <v>6.2602949813418061</v>
      </c>
      <c r="JN16" s="65">
        <v>5.2454691783948215</v>
      </c>
      <c r="JO16" s="65">
        <v>4.8317743883605662</v>
      </c>
      <c r="JP16" s="65">
        <v>2.621499511460657</v>
      </c>
      <c r="JQ16" s="65">
        <v>1.9762007933063528</v>
      </c>
      <c r="JR16" s="65">
        <v>4.9222090771613001</v>
      </c>
      <c r="JS16" s="65">
        <v>6.8575342974012861</v>
      </c>
      <c r="JT16" s="65">
        <v>2.7880593645162008</v>
      </c>
      <c r="JU16" s="65">
        <v>1.8921480588227197</v>
      </c>
      <c r="JV16" s="778"/>
      <c r="JW16" s="65">
        <v>15.812066238615802</v>
      </c>
      <c r="JX16" s="65">
        <v>21.808108788986651</v>
      </c>
      <c r="JY16" s="65">
        <v>17.491914786366859</v>
      </c>
      <c r="JZ16" s="65">
        <v>28.305752233334637</v>
      </c>
      <c r="KA16" s="65">
        <v>26.714158910685544</v>
      </c>
      <c r="KB16" s="65">
        <v>11.014762873651941</v>
      </c>
      <c r="KC16" s="65">
        <v>57.852276963094205</v>
      </c>
      <c r="KD16" s="65">
        <v>17.591792159737409</v>
      </c>
      <c r="KE16" s="65">
        <v>11.80511424360305</v>
      </c>
      <c r="KF16" s="65">
        <v>16.798273912664492</v>
      </c>
      <c r="KG16" s="65">
        <v>14.995487851001004</v>
      </c>
      <c r="KH16" s="65">
        <v>20.225076877610523</v>
      </c>
      <c r="KI16" s="65">
        <v>30.225101263945984</v>
      </c>
      <c r="KJ16" s="65">
        <v>21.260981074982368</v>
      </c>
      <c r="KK16" s="65">
        <v>16.081830198585369</v>
      </c>
      <c r="KL16" s="65">
        <v>19.719443009926795</v>
      </c>
      <c r="KM16" s="65">
        <v>14.871476351603826</v>
      </c>
      <c r="KN16" s="65">
        <v>25.4254917494534</v>
      </c>
      <c r="KO16" s="65">
        <v>16.667421229810419</v>
      </c>
      <c r="KP16" s="65">
        <v>46.270246002004534</v>
      </c>
      <c r="KQ16" s="65">
        <v>13.348843657885251</v>
      </c>
      <c r="KR16" s="65">
        <v>21.252570547447259</v>
      </c>
      <c r="KS16" s="65">
        <v>17.015630111291323</v>
      </c>
      <c r="KT16" s="65">
        <v>16.817272281995418</v>
      </c>
      <c r="KU16" s="65">
        <v>10.448307963033526</v>
      </c>
      <c r="KV16" s="65">
        <v>5.3000301218523465</v>
      </c>
      <c r="KW16" s="65">
        <v>21.364859399039666</v>
      </c>
      <c r="KX16" s="65">
        <v>21.6645983716685</v>
      </c>
      <c r="KY16" s="65">
        <v>11.752925829794023</v>
      </c>
      <c r="KZ16" s="65">
        <v>4.3140154277495881</v>
      </c>
      <c r="LA16" s="774"/>
      <c r="LB16" s="65">
        <v>16.090693720763117</v>
      </c>
      <c r="LC16" s="65">
        <v>21.725170953403143</v>
      </c>
      <c r="LD16" s="65">
        <v>15.248925421080397</v>
      </c>
      <c r="LE16" s="65">
        <v>22.851273688572178</v>
      </c>
      <c r="LF16" s="65">
        <v>24.127873563834946</v>
      </c>
      <c r="LG16" s="65">
        <v>11.762017815099076</v>
      </c>
      <c r="LH16" s="65">
        <v>53.310385158994762</v>
      </c>
      <c r="LI16" s="65">
        <v>20.883351117732364</v>
      </c>
      <c r="LJ16" s="65">
        <v>15.255574027144787</v>
      </c>
      <c r="LK16" s="65">
        <v>16.588541673041284</v>
      </c>
      <c r="LL16" s="65">
        <v>12.574034544973122</v>
      </c>
      <c r="LM16" s="65">
        <v>18.989406295697233</v>
      </c>
      <c r="LN16" s="65">
        <v>29.887872996250209</v>
      </c>
      <c r="LO16" s="65">
        <v>12.962106250429976</v>
      </c>
      <c r="LP16" s="65">
        <v>15.160561379392721</v>
      </c>
      <c r="LQ16" s="65">
        <v>18.562939506383024</v>
      </c>
      <c r="LR16" s="65">
        <v>15.37542039273756</v>
      </c>
      <c r="LS16" s="65">
        <v>23.396936520246712</v>
      </c>
      <c r="LT16" s="65">
        <v>15.433791447241825</v>
      </c>
      <c r="LU16" s="65">
        <v>41.571612331573817</v>
      </c>
      <c r="LV16" s="65">
        <v>12.580770450154752</v>
      </c>
      <c r="LW16" s="65">
        <v>19.940025302349575</v>
      </c>
      <c r="LX16" s="65">
        <v>16.687290407320393</v>
      </c>
      <c r="LY16" s="65">
        <v>16.288853559831658</v>
      </c>
      <c r="LZ16" s="65">
        <v>10.145339201951293</v>
      </c>
      <c r="MA16" s="65">
        <v>6.3155958258332063</v>
      </c>
      <c r="MB16" s="65">
        <v>14.162455794054944</v>
      </c>
      <c r="MC16" s="65">
        <v>21.069406176001301</v>
      </c>
      <c r="MD16" s="65">
        <v>9.0506747889329766</v>
      </c>
      <c r="ME16" s="65">
        <v>4.9385981686696283</v>
      </c>
      <c r="MF16" s="780"/>
      <c r="MG16" s="68">
        <v>15.476269260024605</v>
      </c>
      <c r="MH16" s="68">
        <v>1.9639524637665096</v>
      </c>
      <c r="MI16" s="68">
        <v>5.0045037444622889</v>
      </c>
      <c r="MJ16" s="68">
        <v>6.8261425701073373</v>
      </c>
      <c r="MK16" s="68">
        <v>23.094531735688054</v>
      </c>
      <c r="ML16" s="68">
        <v>4.8178983717429027</v>
      </c>
      <c r="MM16" s="68">
        <v>14.867441662273553</v>
      </c>
      <c r="MN16" s="68">
        <v>8.4044265124227255</v>
      </c>
      <c r="MO16" s="68">
        <v>2.8284059761609344</v>
      </c>
      <c r="MP16" s="68">
        <v>4.9538282952526815</v>
      </c>
      <c r="MQ16" s="68">
        <v>7.0479529067189226</v>
      </c>
      <c r="MR16" s="68">
        <v>8.3660024554448817</v>
      </c>
      <c r="MS16" s="68">
        <v>10.79019062520222</v>
      </c>
      <c r="MT16" s="68">
        <v>14.722494459768605</v>
      </c>
      <c r="MU16" s="768"/>
      <c r="MV16" s="69">
        <v>38.719881003478612</v>
      </c>
      <c r="MW16" s="69">
        <v>8.5017260584003136</v>
      </c>
      <c r="MX16" s="69">
        <v>11.100811008487842</v>
      </c>
      <c r="MY16" s="69">
        <v>16.167360495487863</v>
      </c>
      <c r="MZ16" s="69">
        <v>36.374992757336187</v>
      </c>
      <c r="NA16" s="69">
        <v>13.771301350133367</v>
      </c>
      <c r="NB16" s="69">
        <v>22.960598911893353</v>
      </c>
      <c r="NC16" s="69">
        <v>26.360059983770409</v>
      </c>
      <c r="ND16" s="69">
        <v>16.038388048716495</v>
      </c>
      <c r="NE16" s="69">
        <v>12.152445939366343</v>
      </c>
      <c r="NF16" s="69">
        <v>18.122262666241955</v>
      </c>
      <c r="NG16" s="69">
        <v>27.423590805656886</v>
      </c>
      <c r="NH16" s="69">
        <v>18.34877766354461</v>
      </c>
      <c r="NI16" s="69">
        <v>15.255263160111653</v>
      </c>
      <c r="NJ16" s="752"/>
      <c r="NK16" s="70">
        <v>55.982644956652756</v>
      </c>
      <c r="NL16" s="70">
        <v>11.998754910511732</v>
      </c>
      <c r="NM16" s="70">
        <v>15.802669815617268</v>
      </c>
      <c r="NN16" s="70">
        <v>24.274251655649575</v>
      </c>
      <c r="NO16" s="70">
        <v>54.265433033817793</v>
      </c>
      <c r="NP16" s="70">
        <v>20.529179103688183</v>
      </c>
      <c r="NQ16" s="70">
        <v>26.371774940987851</v>
      </c>
      <c r="NR16" s="70">
        <v>38.644594328253596</v>
      </c>
      <c r="NS16" s="70">
        <v>23.914024919513718</v>
      </c>
      <c r="NT16" s="70">
        <v>19.431020799791479</v>
      </c>
      <c r="NU16" s="70">
        <v>26.634613169172965</v>
      </c>
      <c r="NV16" s="70">
        <v>39.420940611250948</v>
      </c>
      <c r="NW16" s="70">
        <v>25.697370637969215</v>
      </c>
      <c r="NX16" s="70">
        <v>22.996793178999837</v>
      </c>
      <c r="NY16" s="754"/>
      <c r="NZ16" s="71">
        <v>56.532408354131363</v>
      </c>
      <c r="OA16" s="71">
        <v>10.28182412014811</v>
      </c>
      <c r="OB16" s="71">
        <v>13.941074391993503</v>
      </c>
      <c r="OC16" s="71">
        <v>23.798092882642447</v>
      </c>
      <c r="OD16" s="71">
        <v>65.135809218013932</v>
      </c>
      <c r="OE16" s="71">
        <v>17.212510017608793</v>
      </c>
      <c r="OF16" s="71">
        <v>31.41484580380822</v>
      </c>
      <c r="OG16" s="71">
        <v>32.616944737037805</v>
      </c>
      <c r="OH16" s="71">
        <v>20.049059708718282</v>
      </c>
      <c r="OI16" s="71">
        <v>17.8206471643032</v>
      </c>
      <c r="OJ16" s="71">
        <v>22.496043961052973</v>
      </c>
      <c r="OK16" s="71">
        <v>39.257047520169721</v>
      </c>
      <c r="OL16" s="71">
        <v>22.091245034097916</v>
      </c>
      <c r="OM16" s="71">
        <v>24.292561215904012</v>
      </c>
      <c r="ON16" s="756"/>
      <c r="OO16" s="72">
        <v>28.6922655378883</v>
      </c>
      <c r="OP16" s="72">
        <v>6.1980573248052231</v>
      </c>
      <c r="OQ16" s="72">
        <v>8.6307070369457595</v>
      </c>
      <c r="OR16" s="72">
        <v>12.348746754100054</v>
      </c>
      <c r="OS16" s="72">
        <v>24.441946876996475</v>
      </c>
      <c r="OT16" s="72">
        <v>9.2894023446668026</v>
      </c>
      <c r="OU16" s="72">
        <v>17.386118673645601</v>
      </c>
      <c r="OV16" s="72">
        <v>18.178104925988706</v>
      </c>
      <c r="OW16" s="72">
        <v>10.808251166325594</v>
      </c>
      <c r="OX16" s="72">
        <v>9.5861504133631836</v>
      </c>
      <c r="OY16" s="72">
        <v>12.461909064534213</v>
      </c>
      <c r="OZ16" s="72">
        <v>19.432283627326424</v>
      </c>
      <c r="PA16" s="72">
        <v>14.887191161435803</v>
      </c>
      <c r="PB16" s="72">
        <v>14.978607622127182</v>
      </c>
      <c r="PC16" s="758"/>
      <c r="PD16" s="73">
        <v>50.026477156049538</v>
      </c>
      <c r="PE16" s="73">
        <v>10.018546096220874</v>
      </c>
      <c r="PF16" s="73">
        <v>10.171689229605082</v>
      </c>
      <c r="PG16" s="73">
        <v>24.815898815205077</v>
      </c>
      <c r="PH16" s="73">
        <v>73.64937457745927</v>
      </c>
      <c r="PI16" s="73">
        <v>16.706936587130656</v>
      </c>
      <c r="PJ16" s="73">
        <v>32.065507963978106</v>
      </c>
      <c r="PK16" s="73">
        <v>31.701595574153753</v>
      </c>
      <c r="PL16" s="73">
        <v>19.46059972221185</v>
      </c>
      <c r="PM16" s="73">
        <v>14.560746794399748</v>
      </c>
      <c r="PN16" s="73">
        <v>22.760895262036453</v>
      </c>
      <c r="PO16" s="73">
        <v>47.434522280118316</v>
      </c>
      <c r="PP16" s="73">
        <v>21.995496398662421</v>
      </c>
      <c r="PQ16" s="73">
        <v>21.52021460340579</v>
      </c>
      <c r="PR16" s="760"/>
      <c r="PS16" s="70">
        <v>20.295419153484879</v>
      </c>
      <c r="PT16" s="70">
        <v>5.1088330701997409</v>
      </c>
      <c r="PU16" s="70">
        <v>7.6386068260749989</v>
      </c>
      <c r="PV16" s="70">
        <v>8.6140014868034722</v>
      </c>
      <c r="PW16" s="70">
        <v>19.988688064990971</v>
      </c>
      <c r="PX16" s="70">
        <v>7.4129016962864096</v>
      </c>
      <c r="PY16" s="70">
        <v>12.060352863070237</v>
      </c>
      <c r="PZ16" s="70">
        <v>15.030002062136941</v>
      </c>
      <c r="QA16" s="70">
        <v>8.6738610845138897</v>
      </c>
      <c r="QB16" s="70">
        <v>7.9204591276277352</v>
      </c>
      <c r="QC16" s="70">
        <v>10.210882864841356</v>
      </c>
      <c r="QD16" s="70">
        <v>14.794576047332228</v>
      </c>
      <c r="QE16" s="70">
        <v>11.508064521785906</v>
      </c>
      <c r="QF16" s="70">
        <v>7.9257658809663347</v>
      </c>
      <c r="QG16" s="762"/>
      <c r="QH16" s="74">
        <v>54.692854311603703</v>
      </c>
      <c r="QI16" s="74">
        <v>15.282585403508348</v>
      </c>
      <c r="QJ16" s="74">
        <v>11.653455995978103</v>
      </c>
      <c r="QK16" s="74">
        <v>23.692709465265679</v>
      </c>
      <c r="QL16" s="74">
        <v>52.94154769982547</v>
      </c>
      <c r="QM16" s="74">
        <v>20.053291077559024</v>
      </c>
      <c r="QN16" s="74">
        <v>33.922951252961617</v>
      </c>
      <c r="QO16" s="74">
        <v>50.492610003854011</v>
      </c>
      <c r="QP16" s="74">
        <v>31.456308828774834</v>
      </c>
      <c r="QQ16" s="74">
        <v>16.286037554284587</v>
      </c>
      <c r="QR16" s="74">
        <v>34.812421389100855</v>
      </c>
      <c r="QS16" s="74">
        <v>38.543522443934556</v>
      </c>
      <c r="QT16" s="74">
        <v>25.169346225317597</v>
      </c>
      <c r="QU16" s="74">
        <v>22.140147605810807</v>
      </c>
      <c r="QV16" s="764"/>
      <c r="QW16" s="69">
        <v>66.228203023828144</v>
      </c>
      <c r="QX16" s="69">
        <v>13.969705392472786</v>
      </c>
      <c r="QY16" s="69">
        <v>10.20087263614483</v>
      </c>
      <c r="QZ16" s="69">
        <v>29.037538576994702</v>
      </c>
      <c r="RA16" s="69">
        <v>64.952956531285082</v>
      </c>
      <c r="RB16" s="69">
        <v>24.4613009578187</v>
      </c>
      <c r="RC16" s="69">
        <v>32.756645032378437</v>
      </c>
      <c r="RD16" s="69">
        <v>45.934479226658624</v>
      </c>
      <c r="RE16" s="69">
        <v>28.524866819750031</v>
      </c>
      <c r="RF16" s="69">
        <v>19.137782212643067</v>
      </c>
      <c r="RG16" s="69">
        <v>31.648421790345363</v>
      </c>
      <c r="RH16" s="69">
        <v>46.542972521898278</v>
      </c>
      <c r="RI16" s="69">
        <v>30.018921512543653</v>
      </c>
      <c r="RJ16" s="69">
        <v>25.951042671115552</v>
      </c>
      <c r="RK16" s="766"/>
      <c r="RL16" s="75">
        <v>55.420077119943024</v>
      </c>
      <c r="RM16" s="75">
        <v>11.830690444828274</v>
      </c>
      <c r="RN16" s="75">
        <v>14.546775231343936</v>
      </c>
      <c r="RO16" s="75">
        <v>25.503158761781794</v>
      </c>
      <c r="RP16" s="75">
        <v>62.324516640799018</v>
      </c>
      <c r="RQ16" s="75">
        <v>20.868207562456895</v>
      </c>
      <c r="RR16" s="75">
        <v>28.701066525041483</v>
      </c>
      <c r="RS16" s="75">
        <v>38.217835032602579</v>
      </c>
      <c r="RT16" s="75">
        <v>27.06314144266457</v>
      </c>
      <c r="RU16" s="75">
        <v>15.907806423357254</v>
      </c>
      <c r="RV16" s="75">
        <v>26.8961428379836</v>
      </c>
      <c r="RW16" s="75">
        <v>41.82181033567435</v>
      </c>
      <c r="RX16" s="75">
        <v>26.288737281759065</v>
      </c>
      <c r="RY16" s="75">
        <v>22.627874035725448</v>
      </c>
      <c r="RZ16" s="756"/>
      <c r="SA16" s="76">
        <v>38.313949166016911</v>
      </c>
      <c r="SB16" s="76">
        <v>39.964941628885256</v>
      </c>
      <c r="SC16" s="76">
        <v>40.599332221009249</v>
      </c>
      <c r="SD16" s="76">
        <v>31.113328238071063</v>
      </c>
      <c r="SE16" s="76">
        <v>44.080006907472431</v>
      </c>
      <c r="SF16" s="76">
        <v>48.452083220075714</v>
      </c>
      <c r="SG16" s="721"/>
      <c r="SH16" s="76">
        <v>57.40078920847774</v>
      </c>
      <c r="SI16" s="76">
        <v>60.504655038670236</v>
      </c>
      <c r="SJ16" s="76">
        <v>61.697309351863424</v>
      </c>
      <c r="SK16" s="76">
        <v>43.863621863939613</v>
      </c>
      <c r="SL16" s="76">
        <v>68.24097776241419</v>
      </c>
      <c r="SM16" s="76">
        <v>76.460481230108371</v>
      </c>
      <c r="SN16" s="721"/>
      <c r="SO16" s="76">
        <v>50.243224192554941</v>
      </c>
      <c r="SP16" s="76">
        <v>52.802262510000865</v>
      </c>
      <c r="SQ16" s="76">
        <v>53.785567927793096</v>
      </c>
      <c r="SR16" s="76">
        <v>39.082261754238907</v>
      </c>
      <c r="SS16" s="76">
        <v>59.180613691811011</v>
      </c>
      <c r="ST16" s="76">
        <v>65.957331976346154</v>
      </c>
      <c r="SU16" s="721"/>
      <c r="SV16" s="76">
        <v>31.613276808381659</v>
      </c>
      <c r="SW16" s="76">
        <v>32.754220023186079</v>
      </c>
      <c r="SX16" s="76">
        <v>33.192625199404858</v>
      </c>
      <c r="SY16" s="76">
        <v>26.637179233807963</v>
      </c>
      <c r="SZ16" s="76">
        <v>35.597997880248151</v>
      </c>
      <c r="TA16" s="76">
        <v>38.619387084415408</v>
      </c>
      <c r="TB16" s="721"/>
      <c r="TC16" s="76">
        <v>45.877869105065081</v>
      </c>
      <c r="TD16" s="76">
        <v>48.104620457700833</v>
      </c>
      <c r="TE16" s="76">
        <v>48.960245265737385</v>
      </c>
      <c r="TF16" s="76">
        <v>36.166139492887432</v>
      </c>
      <c r="TG16" s="76">
        <v>53.654753109038708</v>
      </c>
      <c r="TH16" s="76">
        <v>59.551525542513154</v>
      </c>
      <c r="TI16" s="721"/>
      <c r="TJ16" s="76">
        <v>26.16777822990543</v>
      </c>
      <c r="TK16" s="76">
        <v>26.894214913567513</v>
      </c>
      <c r="TL16" s="76">
        <v>27.173346774102065</v>
      </c>
      <c r="TM16" s="76">
        <v>22.999505021609266</v>
      </c>
      <c r="TN16" s="76">
        <v>28.704843636145871</v>
      </c>
      <c r="TO16" s="76">
        <v>30.62855721369133</v>
      </c>
      <c r="TP16" s="721"/>
      <c r="TQ16" s="76">
        <v>44.387034634072648</v>
      </c>
      <c r="TR16" s="76">
        <v>46.500304986544151</v>
      </c>
      <c r="TS16" s="76">
        <v>47.312324944462844</v>
      </c>
      <c r="TT16" s="76">
        <v>35.170239846301968</v>
      </c>
      <c r="TU16" s="76">
        <v>51.767588543135687</v>
      </c>
      <c r="TV16" s="76">
        <v>57.363846223267963</v>
      </c>
      <c r="TW16" s="721"/>
      <c r="TX16" s="76">
        <v>63.849291561630416</v>
      </c>
      <c r="TY16" s="76">
        <v>67.522260047381181</v>
      </c>
      <c r="TZ16" s="76">
        <v>68.933590931642129</v>
      </c>
      <c r="UA16" s="76">
        <v>47.830045961784911</v>
      </c>
      <c r="UB16" s="76">
        <v>76.677059614908273</v>
      </c>
      <c r="UC16" s="76">
        <v>86.403632494344578</v>
      </c>
      <c r="UD16" s="721"/>
      <c r="UE16" s="76">
        <v>56.75010147975749</v>
      </c>
      <c r="UF16" s="76">
        <v>59.804437536063986</v>
      </c>
      <c r="UG16" s="76">
        <v>60.978060131493365</v>
      </c>
      <c r="UH16" s="76">
        <v>43.428952763057694</v>
      </c>
      <c r="UI16" s="76">
        <v>57.533274769883235</v>
      </c>
      <c r="UJ16" s="76">
        <v>75.50564947976639</v>
      </c>
      <c r="UK16" s="721"/>
      <c r="UL16" s="76">
        <v>16.078812373543478</v>
      </c>
      <c r="UM16" s="76">
        <v>17.085022523084366</v>
      </c>
      <c r="UN16" s="76">
        <v>15.768874029029721</v>
      </c>
      <c r="UO16" s="76">
        <v>12.163949700246535</v>
      </c>
      <c r="UP16" s="76">
        <v>15.612798903739817</v>
      </c>
      <c r="UQ16" s="76">
        <v>13.791938827532034</v>
      </c>
      <c r="UR16" s="721"/>
      <c r="US16" s="76">
        <v>15.479006065451468</v>
      </c>
      <c r="UT16" s="76">
        <v>12.788500380458053</v>
      </c>
      <c r="UU16" s="76">
        <v>18.021628105052919</v>
      </c>
      <c r="UV16" s="76">
        <v>16.15631639011638</v>
      </c>
      <c r="UW16" s="76">
        <v>14.843454485052298</v>
      </c>
      <c r="UX16" s="76">
        <v>18.660519842420747</v>
      </c>
      <c r="UY16" s="76">
        <v>14.399617747737388</v>
      </c>
      <c r="UZ16" s="76">
        <v>12.705783054887213</v>
      </c>
      <c r="VA16" s="76">
        <v>12.978592092983472</v>
      </c>
      <c r="VB16" s="76">
        <v>12.820134473115406</v>
      </c>
      <c r="VC16" s="76">
        <v>13.175211965496569</v>
      </c>
      <c r="VD16" s="76">
        <v>14.782550620089644</v>
      </c>
      <c r="VE16" s="76">
        <v>16.68239902368774</v>
      </c>
      <c r="VF16" s="76">
        <v>13.316507795571571</v>
      </c>
      <c r="VG16" s="76">
        <v>17.36864226883856</v>
      </c>
      <c r="VH16" s="718"/>
      <c r="VI16" s="76">
        <v>23.382005139014449</v>
      </c>
      <c r="VJ16" s="76">
        <v>19.04053570532885</v>
      </c>
      <c r="VK16" s="76">
        <v>27.46153353963609</v>
      </c>
      <c r="VL16" s="76">
        <v>24.468770229765237</v>
      </c>
      <c r="VM16" s="76">
        <v>22.344112657768569</v>
      </c>
      <c r="VN16" s="76">
        <v>28.492704142803905</v>
      </c>
      <c r="VO16" s="76">
        <v>21.637231083213951</v>
      </c>
      <c r="VP16" s="76">
        <v>18.907828234454609</v>
      </c>
      <c r="VQ16" s="76">
        <v>19.346058573946092</v>
      </c>
      <c r="VR16" s="76">
        <v>19.091503005834152</v>
      </c>
      <c r="VS16" s="76">
        <v>19.661973627464164</v>
      </c>
      <c r="VT16" s="76">
        <v>22.246152888434839</v>
      </c>
      <c r="VU16" s="76">
        <v>25.302828940694113</v>
      </c>
      <c r="VV16" s="76">
        <v>19.888898012131548</v>
      </c>
      <c r="VW16" s="76">
        <v>26.407268162821111</v>
      </c>
      <c r="VX16" s="718"/>
      <c r="VY16" s="76">
        <v>24.704167739630769</v>
      </c>
      <c r="VZ16" s="76">
        <v>20.066608446047887</v>
      </c>
      <c r="WA16" s="76">
        <v>29.044963523538971</v>
      </c>
      <c r="WB16" s="76">
        <v>25.860569400502904</v>
      </c>
      <c r="WC16" s="76">
        <v>23.586506789809693</v>
      </c>
      <c r="WD16" s="76">
        <v>30.146633773219005</v>
      </c>
      <c r="WE16" s="76">
        <v>22.838184258510275</v>
      </c>
      <c r="WF16" s="76">
        <v>19.925408463389672</v>
      </c>
      <c r="WG16" s="76">
        <v>20.392084969293453</v>
      </c>
      <c r="WH16" s="76">
        <v>20.120994786538329</v>
      </c>
      <c r="WI16" s="76">
        <v>20.728559262191439</v>
      </c>
      <c r="WJ16" s="76">
        <v>23.482096198726602</v>
      </c>
      <c r="WK16" s="76">
        <v>26.740714835179961</v>
      </c>
      <c r="WL16" s="76">
        <v>20.970178558539075</v>
      </c>
      <c r="WM16" s="76">
        <v>27.91836724704314</v>
      </c>
      <c r="WN16" s="718"/>
      <c r="WO16" s="76">
        <v>15.203444451520479</v>
      </c>
      <c r="WP16" s="76">
        <v>12.558674754085423</v>
      </c>
      <c r="WQ16" s="76">
        <v>17.694943343856067</v>
      </c>
      <c r="WR16" s="76">
        <v>15.867153275731379</v>
      </c>
      <c r="WS16" s="76">
        <v>14.574510913015935</v>
      </c>
      <c r="WT16" s="76">
        <v>18.323055341120877</v>
      </c>
      <c r="WU16" s="76">
        <v>14.141372598961322</v>
      </c>
      <c r="WV16" s="76">
        <v>12.47762361271451</v>
      </c>
      <c r="WW16" s="76">
        <v>12.745123629918627</v>
      </c>
      <c r="WX16" s="76">
        <v>12.589744564175422</v>
      </c>
      <c r="WY16" s="76">
        <v>12.937941626354966</v>
      </c>
      <c r="WZ16" s="76">
        <v>14.514749549226497</v>
      </c>
      <c r="XA16" s="76">
        <v>16.379262778493281</v>
      </c>
      <c r="XB16" s="76">
        <v>13.076471487886749</v>
      </c>
      <c r="XC16" s="76">
        <v>17.052857474464634</v>
      </c>
      <c r="XD16" s="718"/>
      <c r="XE16" s="76">
        <v>21.865603617951336</v>
      </c>
      <c r="XF16" s="76">
        <v>17.828769375167685</v>
      </c>
      <c r="XG16" s="76">
        <v>25.652767118106375</v>
      </c>
      <c r="XH16" s="76">
        <v>22.874497303024178</v>
      </c>
      <c r="XI16" s="76">
        <v>20.897301924819587</v>
      </c>
      <c r="XJ16" s="76">
        <v>26.611644319926249</v>
      </c>
      <c r="XK16" s="76">
        <v>20.242459958191642</v>
      </c>
      <c r="XL16" s="76">
        <v>17.705574921246772</v>
      </c>
      <c r="XM16" s="76">
        <v>18.112535928600639</v>
      </c>
      <c r="XN16" s="76">
        <v>17.876139849208688</v>
      </c>
      <c r="XO16" s="76">
        <v>18.405928291448149</v>
      </c>
      <c r="XP16" s="76">
        <v>20.806298755542343</v>
      </c>
      <c r="XQ16" s="76">
        <v>23.646141398859932</v>
      </c>
      <c r="XR16" s="76">
        <v>18.616648155552781</v>
      </c>
      <c r="XS16" s="76">
        <v>24.672323373543936</v>
      </c>
      <c r="XT16" s="718"/>
      <c r="XU16" s="76">
        <v>8.0309208071318992</v>
      </c>
      <c r="XV16" s="76">
        <v>6.8510986758726551</v>
      </c>
      <c r="XW16" s="76">
        <v>9.1345349846628316</v>
      </c>
      <c r="XX16" s="76">
        <v>8.3249286229389448</v>
      </c>
      <c r="XY16" s="76">
        <v>7.7462054269902829</v>
      </c>
      <c r="XZ16" s="76">
        <v>9.4148135778686104</v>
      </c>
      <c r="YA16" s="76">
        <v>7.5561110356706411</v>
      </c>
      <c r="YB16" s="76">
        <v>6.8151999334573956</v>
      </c>
      <c r="YC16" s="76">
        <v>6.9338648485418011</v>
      </c>
      <c r="YD16" s="76">
        <v>6.8649324951149255</v>
      </c>
      <c r="YE16" s="76">
        <v>7.0194246010917967</v>
      </c>
      <c r="YF16" s="76">
        <v>7.7196523907370862</v>
      </c>
      <c r="YG16" s="76">
        <v>8.5483909930697379</v>
      </c>
      <c r="YH16" s="76">
        <v>7.0808612618214992</v>
      </c>
      <c r="YI16" s="76">
        <v>8.8479043452974686</v>
      </c>
      <c r="YJ16" s="718"/>
      <c r="YK16" s="76">
        <v>22.872663131214367</v>
      </c>
      <c r="YL16" s="76">
        <v>18.58288745274869</v>
      </c>
      <c r="YM16" s="76">
        <v>26.864542208966462</v>
      </c>
      <c r="YN16" s="76">
        <v>23.936162545671937</v>
      </c>
      <c r="YO16" s="76">
        <v>21.826428384171358</v>
      </c>
      <c r="YP16" s="76">
        <v>27.883834287411986</v>
      </c>
      <c r="YQ16" s="76">
        <v>21.143559864696357</v>
      </c>
      <c r="YR16" s="76">
        <v>18.453046298563383</v>
      </c>
      <c r="YS16" s="76">
        <v>18.882737589009643</v>
      </c>
      <c r="YT16" s="76">
        <v>18.633116665082142</v>
      </c>
      <c r="YU16" s="76">
        <v>19.192618455953728</v>
      </c>
      <c r="YV16" s="76">
        <v>21.730165148364222</v>
      </c>
      <c r="YW16" s="76">
        <v>24.735413168632583</v>
      </c>
      <c r="YX16" s="76">
        <v>19.41504032248659</v>
      </c>
      <c r="YY16" s="76">
        <v>25.821840055713508</v>
      </c>
      <c r="YZ16" s="718"/>
      <c r="ZA16" s="76">
        <v>22.480655226454221</v>
      </c>
      <c r="ZB16" s="76">
        <v>18.335276256923908</v>
      </c>
      <c r="ZC16" s="76">
        <v>26.383272172879941</v>
      </c>
      <c r="ZD16" s="76">
        <v>23.520276298742662</v>
      </c>
      <c r="ZE16" s="76">
        <v>21.49353378672156</v>
      </c>
      <c r="ZF16" s="76">
        <v>27.367792912459727</v>
      </c>
      <c r="ZG16" s="76">
        <v>20.815646947452237</v>
      </c>
      <c r="ZH16" s="76">
        <v>18.208320898598256</v>
      </c>
      <c r="ZI16" s="76">
        <v>18.627382281722277</v>
      </c>
      <c r="ZJ16" s="76">
        <v>18.383966201713513</v>
      </c>
      <c r="ZK16" s="76">
        <v>18.929455811523418</v>
      </c>
      <c r="ZL16" s="76">
        <v>21.399898859969973</v>
      </c>
      <c r="ZM16" s="76">
        <v>24.321341328167428</v>
      </c>
      <c r="ZN16" s="76">
        <v>19.1464693292269</v>
      </c>
      <c r="ZO16" s="76">
        <v>25.376810781714791</v>
      </c>
      <c r="ZP16" s="718"/>
      <c r="ZQ16" s="76">
        <v>26.400216606290485</v>
      </c>
      <c r="ZR16" s="76">
        <v>21.406009578941234</v>
      </c>
      <c r="ZS16" s="76">
        <v>31.071332344896817</v>
      </c>
      <c r="ZT16" s="76">
        <v>27.644624076205449</v>
      </c>
      <c r="ZU16" s="76">
        <v>25.194745787049534</v>
      </c>
      <c r="ZV16" s="76">
        <v>32.257761499204079</v>
      </c>
      <c r="ZW16" s="76">
        <v>24.39027327688148</v>
      </c>
      <c r="ZX16" s="76">
        <v>21.25406611037868</v>
      </c>
      <c r="ZY16" s="76">
        <v>21.756334058388219</v>
      </c>
      <c r="ZZ16" s="76">
        <v>21.464566684721451</v>
      </c>
      <c r="AAA16" s="76">
        <v>22.118480756344717</v>
      </c>
      <c r="AAB16" s="76">
        <v>25.082353142766088</v>
      </c>
      <c r="AAC16" s="76">
        <v>28.590224636362581</v>
      </c>
      <c r="AAD16" s="76">
        <v>22.378520060236571</v>
      </c>
      <c r="AAE16" s="76">
        <v>29.858007292248427</v>
      </c>
      <c r="AAF16" s="718"/>
      <c r="AAG16" s="76">
        <v>12.096776457587856</v>
      </c>
      <c r="AAH16" s="76">
        <v>11.497197246996013</v>
      </c>
      <c r="AAI16" s="76">
        <v>13.246195105802085</v>
      </c>
      <c r="AAJ16" s="76">
        <v>12.632720506721252</v>
      </c>
      <c r="AAK16" s="76">
        <v>13.072158700500486</v>
      </c>
      <c r="AAL16" s="76">
        <v>12.480271457533535</v>
      </c>
      <c r="AAM16" s="76">
        <v>11.995214344593069</v>
      </c>
      <c r="AAN16" s="76">
        <v>11.400711522353649</v>
      </c>
      <c r="AAO16" s="76">
        <v>11.517294847671204</v>
      </c>
      <c r="AAP16" s="76">
        <v>11.515056623654504</v>
      </c>
      <c r="AAQ16" s="76">
        <v>9.2188533669924215</v>
      </c>
      <c r="AAR16" s="76">
        <v>12.903548702612598</v>
      </c>
      <c r="AAS16" s="76">
        <v>12.609211569629027</v>
      </c>
      <c r="AAT16" s="76">
        <v>9.7168367644528129</v>
      </c>
      <c r="AAU16" s="76">
        <v>14.429850187146865</v>
      </c>
      <c r="AAV16" s="718"/>
    </row>
    <row r="17" spans="1:724" ht="14.5" customHeight="1" x14ac:dyDescent="0.2">
      <c r="A17" s="23">
        <v>2034</v>
      </c>
      <c r="B17" s="263"/>
      <c r="C17" s="264"/>
      <c r="D17" s="65">
        <v>5.7819963123538507</v>
      </c>
      <c r="E17" s="65">
        <v>8.9523630650085089</v>
      </c>
      <c r="F17" s="65">
        <v>7.1945224132814083</v>
      </c>
      <c r="G17" s="65">
        <v>7.6996443490940649</v>
      </c>
      <c r="H17" s="65">
        <v>12.179348505469433</v>
      </c>
      <c r="I17" s="65">
        <v>4.2107318638809224</v>
      </c>
      <c r="J17" s="65">
        <v>18.955953209903171</v>
      </c>
      <c r="K17" s="65">
        <v>5.3847792876681648</v>
      </c>
      <c r="L17" s="65">
        <v>4.3991614864100175</v>
      </c>
      <c r="M17" s="65">
        <v>8.580816169735801</v>
      </c>
      <c r="N17" s="65">
        <v>7.9697279619427244</v>
      </c>
      <c r="O17" s="65">
        <v>5.4564726379476278</v>
      </c>
      <c r="P17" s="65">
        <v>9.4292279264509862</v>
      </c>
      <c r="Q17" s="65">
        <v>5.8780267018559975</v>
      </c>
      <c r="R17" s="65">
        <v>6.2736663153368077</v>
      </c>
      <c r="S17" s="65">
        <v>6.7148316215695658</v>
      </c>
      <c r="T17" s="65">
        <v>6.2841043238964502</v>
      </c>
      <c r="U17" s="65">
        <v>5.0779949624925571</v>
      </c>
      <c r="V17" s="65">
        <v>6.5047464904841634</v>
      </c>
      <c r="W17" s="65">
        <v>17.506965768912384</v>
      </c>
      <c r="X17" s="65">
        <v>3.6373355672056613</v>
      </c>
      <c r="Y17" s="65">
        <v>6.366201985803202</v>
      </c>
      <c r="Z17" s="65">
        <v>5.6565256561579798</v>
      </c>
      <c r="AA17" s="65">
        <v>5.8882305921148514</v>
      </c>
      <c r="AB17" s="65">
        <v>3.6988130127206986</v>
      </c>
      <c r="AC17" s="65">
        <v>1.1880439494831243</v>
      </c>
      <c r="AD17" s="65">
        <v>6.8025300372893565</v>
      </c>
      <c r="AE17" s="65">
        <v>6.0977556598853173</v>
      </c>
      <c r="AF17" s="65">
        <v>5.5313050582862022</v>
      </c>
      <c r="AG17" s="65">
        <v>1.4585119119661605</v>
      </c>
      <c r="AH17" s="769"/>
      <c r="AI17" s="65">
        <v>4.7593697825524481</v>
      </c>
      <c r="AJ17" s="65">
        <v>8.5804852211789004</v>
      </c>
      <c r="AK17" s="65">
        <v>7.1188176099370413</v>
      </c>
      <c r="AL17" s="65">
        <v>7.4282798331883484</v>
      </c>
      <c r="AM17" s="65">
        <v>11.344137845683475</v>
      </c>
      <c r="AN17" s="65">
        <v>3.9960617400680292</v>
      </c>
      <c r="AO17" s="65">
        <v>18.157353363184892</v>
      </c>
      <c r="AP17" s="65">
        <v>5.1604109311424784</v>
      </c>
      <c r="AQ17" s="65">
        <v>4.1780283327600687</v>
      </c>
      <c r="AR17" s="65">
        <v>7.1895087320929907</v>
      </c>
      <c r="AS17" s="65">
        <v>6.9378472659761492</v>
      </c>
      <c r="AT17" s="65">
        <v>5.5523737046620045</v>
      </c>
      <c r="AU17" s="65">
        <v>9.0275813993417735</v>
      </c>
      <c r="AV17" s="65">
        <v>5.6328300681043189</v>
      </c>
      <c r="AW17" s="65">
        <v>6.0199479300871754</v>
      </c>
      <c r="AX17" s="65">
        <v>6.431195792602459</v>
      </c>
      <c r="AY17" s="65">
        <v>6.0172751760881216</v>
      </c>
      <c r="AZ17" s="65">
        <v>4.8949007592708913</v>
      </c>
      <c r="BA17" s="65">
        <v>6.2294311894742229</v>
      </c>
      <c r="BB17" s="65">
        <v>14.96607275498072</v>
      </c>
      <c r="BC17" s="65">
        <v>3.5179185397674466</v>
      </c>
      <c r="BD17" s="65">
        <v>6.1062701042560432</v>
      </c>
      <c r="BE17" s="65">
        <v>4.7698914975479028</v>
      </c>
      <c r="BF17" s="65">
        <v>5.6432302599828823</v>
      </c>
      <c r="BG17" s="65">
        <v>3.545054389511054</v>
      </c>
      <c r="BH17" s="65">
        <v>1.1246645965119182</v>
      </c>
      <c r="BI17" s="65">
        <v>5.984704330546978</v>
      </c>
      <c r="BJ17" s="65">
        <v>6.0195913393275795</v>
      </c>
      <c r="BK17" s="65">
        <v>4.9450909985268767</v>
      </c>
      <c r="BL17" s="65">
        <v>1.3079701254712082</v>
      </c>
      <c r="BM17" s="770"/>
      <c r="BN17" s="65">
        <v>11.274276309166952</v>
      </c>
      <c r="BO17" s="65">
        <v>15.216978900396727</v>
      </c>
      <c r="BP17" s="65">
        <v>13.345488273278292</v>
      </c>
      <c r="BQ17" s="65">
        <v>27.057817576017737</v>
      </c>
      <c r="BR17" s="65">
        <v>27.329916659930738</v>
      </c>
      <c r="BS17" s="65">
        <v>7.6087128317994557</v>
      </c>
      <c r="BT17" s="65">
        <v>38.669224165174974</v>
      </c>
      <c r="BU17" s="65">
        <v>12.234511800144158</v>
      </c>
      <c r="BV17" s="65">
        <v>6.6274583617972453</v>
      </c>
      <c r="BW17" s="65">
        <v>12.749849640324404</v>
      </c>
      <c r="BX17" s="65">
        <v>17.715223253463698</v>
      </c>
      <c r="BY17" s="65">
        <v>14.37290028755938</v>
      </c>
      <c r="BZ17" s="65">
        <v>21.722726160664202</v>
      </c>
      <c r="CA17" s="65">
        <v>10.864596089781177</v>
      </c>
      <c r="CB17" s="65">
        <v>10.780833977547008</v>
      </c>
      <c r="CC17" s="65">
        <v>13.534088622735934</v>
      </c>
      <c r="CD17" s="65">
        <v>9.1399942060694315</v>
      </c>
      <c r="CE17" s="65">
        <v>22.444247404552947</v>
      </c>
      <c r="CF17" s="65">
        <v>11.896364808574713</v>
      </c>
      <c r="CG17" s="65">
        <v>33.037581733420545</v>
      </c>
      <c r="CH17" s="65">
        <v>10.772436254765134</v>
      </c>
      <c r="CI17" s="65">
        <v>14.400896779773639</v>
      </c>
      <c r="CJ17" s="65">
        <v>10.991327285623818</v>
      </c>
      <c r="CK17" s="65">
        <v>10.897854509870971</v>
      </c>
      <c r="CL17" s="65">
        <v>6.4651560135626864</v>
      </c>
      <c r="CM17" s="65">
        <v>3.8301544339967206</v>
      </c>
      <c r="CN17" s="65">
        <v>12.455072647693923</v>
      </c>
      <c r="CO17" s="65">
        <v>14.16503940774771</v>
      </c>
      <c r="CP17" s="65">
        <v>6.3520191034768727</v>
      </c>
      <c r="CQ17" s="65">
        <v>2.727223897150413</v>
      </c>
      <c r="CR17" s="772"/>
      <c r="CS17" s="65">
        <v>13.393306152135953</v>
      </c>
      <c r="CT17" s="65">
        <v>18.140892891783416</v>
      </c>
      <c r="CU17" s="65">
        <v>16.266253704025797</v>
      </c>
      <c r="CV17" s="65">
        <v>37.039233802334756</v>
      </c>
      <c r="CW17" s="65">
        <v>29.324952044254573</v>
      </c>
      <c r="CX17" s="65">
        <v>10.55910012354915</v>
      </c>
      <c r="CY17" s="65">
        <v>47.525878061885116</v>
      </c>
      <c r="CZ17" s="65">
        <v>14.81683004280773</v>
      </c>
      <c r="DA17" s="65">
        <v>10.34116216647856</v>
      </c>
      <c r="DB17" s="65">
        <v>16.707783784617085</v>
      </c>
      <c r="DC17" s="65">
        <v>18.44510891898528</v>
      </c>
      <c r="DD17" s="65">
        <v>17.016100351406546</v>
      </c>
      <c r="DE17" s="65">
        <v>23.17691251384035</v>
      </c>
      <c r="DF17" s="65">
        <v>13.38593919726326</v>
      </c>
      <c r="DG17" s="65">
        <v>13.046732995367515</v>
      </c>
      <c r="DH17" s="65">
        <v>16.223456170001011</v>
      </c>
      <c r="DI17" s="65">
        <v>11.746799483670264</v>
      </c>
      <c r="DJ17" s="65">
        <v>26.14922173341882</v>
      </c>
      <c r="DK17" s="65">
        <v>17.135736926613021</v>
      </c>
      <c r="DL17" s="65">
        <v>40.403217347518734</v>
      </c>
      <c r="DM17" s="65">
        <v>12.268734270700858</v>
      </c>
      <c r="DN17" s="65">
        <v>17.354159212908229</v>
      </c>
      <c r="DO17" s="65">
        <v>13.009023715452583</v>
      </c>
      <c r="DP17" s="65">
        <v>13.043820824133775</v>
      </c>
      <c r="DQ17" s="65">
        <v>7.3809256843899016</v>
      </c>
      <c r="DR17" s="65">
        <v>4.4079060706096529</v>
      </c>
      <c r="DS17" s="65">
        <v>14.600979282519511</v>
      </c>
      <c r="DT17" s="65">
        <v>16.762627660342531</v>
      </c>
      <c r="DU17" s="65">
        <v>6.9003390103204891</v>
      </c>
      <c r="DV17" s="65">
        <v>3.9573171716002831</v>
      </c>
      <c r="DW17" s="773"/>
      <c r="DX17" s="65">
        <v>11.682774227011743</v>
      </c>
      <c r="DY17" s="65">
        <v>15.704503238119029</v>
      </c>
      <c r="DZ17" s="65">
        <v>16.171381335453226</v>
      </c>
      <c r="EA17" s="65">
        <v>32.845350659879429</v>
      </c>
      <c r="EB17" s="65">
        <v>22.687336030580603</v>
      </c>
      <c r="EC17" s="65">
        <v>9.6692643966376597</v>
      </c>
      <c r="ED17" s="65">
        <v>43.966711812587626</v>
      </c>
      <c r="EE17" s="65">
        <v>14.276702475581001</v>
      </c>
      <c r="EF17" s="65">
        <v>6.0668674049824336</v>
      </c>
      <c r="EG17" s="65">
        <v>17.099268364665924</v>
      </c>
      <c r="EH17" s="65">
        <v>19.724371115012598</v>
      </c>
      <c r="EI17" s="65">
        <v>15.777728090954669</v>
      </c>
      <c r="EJ17" s="65">
        <v>23.979435100209169</v>
      </c>
      <c r="EK17" s="65">
        <v>12.322853939503425</v>
      </c>
      <c r="EL17" s="65">
        <v>11.792507611837403</v>
      </c>
      <c r="EM17" s="65">
        <v>14.824330017156365</v>
      </c>
      <c r="EN17" s="65">
        <v>9.5156919460564087</v>
      </c>
      <c r="EO17" s="65">
        <v>27.575956649055044</v>
      </c>
      <c r="EP17" s="65">
        <v>16.146094719253384</v>
      </c>
      <c r="EQ17" s="65">
        <v>38.794469983267014</v>
      </c>
      <c r="ER17" s="65">
        <v>11.521729859195887</v>
      </c>
      <c r="ES17" s="65">
        <v>15.867008902679963</v>
      </c>
      <c r="ET17" s="65">
        <v>11.17636221507264</v>
      </c>
      <c r="EU17" s="65">
        <v>11.356824442096665</v>
      </c>
      <c r="EV17" s="65">
        <v>6.806875498583377</v>
      </c>
      <c r="EW17" s="65">
        <v>3.0645502086815233</v>
      </c>
      <c r="EX17" s="65">
        <v>12.567579429187486</v>
      </c>
      <c r="EY17" s="65">
        <v>14.650909461657907</v>
      </c>
      <c r="EZ17" s="65">
        <v>5.7229134253427336</v>
      </c>
      <c r="FA17" s="65">
        <v>2.1518228192182698</v>
      </c>
      <c r="FB17" s="774"/>
      <c r="FC17" s="65">
        <v>10.134186861592296</v>
      </c>
      <c r="FD17" s="65">
        <v>13.338576827570714</v>
      </c>
      <c r="FE17" s="65">
        <v>13.000134446326282</v>
      </c>
      <c r="FF17" s="65">
        <v>23.428942350160444</v>
      </c>
      <c r="FG17" s="65">
        <v>19.56740677354524</v>
      </c>
      <c r="FH17" s="65">
        <v>7.0298184206210017</v>
      </c>
      <c r="FI17" s="65">
        <v>36.312883079575698</v>
      </c>
      <c r="FJ17" s="65">
        <v>10.549405514755573</v>
      </c>
      <c r="FK17" s="65">
        <v>5.3251294575425732</v>
      </c>
      <c r="FL17" s="65">
        <v>11.204690833098571</v>
      </c>
      <c r="FM17" s="65">
        <v>12.23240336517468</v>
      </c>
      <c r="FN17" s="65">
        <v>13.584770887640698</v>
      </c>
      <c r="FO17" s="65">
        <v>19.214079197834284</v>
      </c>
      <c r="FP17" s="65">
        <v>9.980420309765794</v>
      </c>
      <c r="FQ17" s="65">
        <v>10.024637999373915</v>
      </c>
      <c r="FR17" s="65">
        <v>12.676223884061883</v>
      </c>
      <c r="FS17" s="65">
        <v>8.3376757753968622</v>
      </c>
      <c r="FT17" s="65">
        <v>20.838224811195651</v>
      </c>
      <c r="FU17" s="65">
        <v>11.668152882203151</v>
      </c>
      <c r="FV17" s="65">
        <v>31.629645010378063</v>
      </c>
      <c r="FW17" s="65">
        <v>10.122047930360438</v>
      </c>
      <c r="FX17" s="65">
        <v>13.479359354680593</v>
      </c>
      <c r="FY17" s="65">
        <v>10.021380690316738</v>
      </c>
      <c r="FZ17" s="65">
        <v>9.976126860912693</v>
      </c>
      <c r="GA17" s="65">
        <v>6.2967188888842882</v>
      </c>
      <c r="GB17" s="65">
        <v>1.7514790032722569</v>
      </c>
      <c r="GC17" s="65">
        <v>9.7852440670021945</v>
      </c>
      <c r="GD17" s="65">
        <v>13.023500809088949</v>
      </c>
      <c r="GE17" s="65">
        <v>5.0976253681108883</v>
      </c>
      <c r="GF17" s="65">
        <v>2.4173441901911907</v>
      </c>
      <c r="GG17" s="775"/>
      <c r="GH17" s="65">
        <v>11.798019714234485</v>
      </c>
      <c r="GI17" s="65">
        <v>15.82457312062183</v>
      </c>
      <c r="GJ17" s="65">
        <v>15.434736072657056</v>
      </c>
      <c r="GK17" s="65">
        <v>29.468171740778882</v>
      </c>
      <c r="GL17" s="65">
        <v>26.683302459759673</v>
      </c>
      <c r="GM17" s="65">
        <v>8.403128472632801</v>
      </c>
      <c r="GN17" s="65">
        <v>36.928857379681887</v>
      </c>
      <c r="GO17" s="65">
        <v>8.3766113115396728</v>
      </c>
      <c r="GP17" s="65">
        <v>6.4470188969879239</v>
      </c>
      <c r="GQ17" s="65">
        <v>14.197992679010166</v>
      </c>
      <c r="GR17" s="65">
        <v>20.693654836345548</v>
      </c>
      <c r="GS17" s="65">
        <v>15.675628797679398</v>
      </c>
      <c r="GT17" s="65">
        <v>23.696296744137474</v>
      </c>
      <c r="GU17" s="65">
        <v>15.638694824288276</v>
      </c>
      <c r="GV17" s="65">
        <v>11.798653483830813</v>
      </c>
      <c r="GW17" s="65">
        <v>14.789505749238861</v>
      </c>
      <c r="GX17" s="65">
        <v>9.7333064180643856</v>
      </c>
      <c r="GY17" s="65">
        <v>29.807344999248109</v>
      </c>
      <c r="GZ17" s="65">
        <v>20.442100584484312</v>
      </c>
      <c r="HA17" s="65">
        <v>37.62538036231301</v>
      </c>
      <c r="HB17" s="65">
        <v>11.87505516944735</v>
      </c>
      <c r="HC17" s="65">
        <v>15.804746650837201</v>
      </c>
      <c r="HD17" s="65">
        <v>11.531714543600307</v>
      </c>
      <c r="HE17" s="65">
        <v>11.607416917629278</v>
      </c>
      <c r="HF17" s="65">
        <v>8.0027968020549078</v>
      </c>
      <c r="HG17" s="65">
        <v>2.9174701059911596</v>
      </c>
      <c r="HH17" s="65">
        <v>14.321159368121616</v>
      </c>
      <c r="HI17" s="65">
        <v>14.990225949282452</v>
      </c>
      <c r="HJ17" s="65">
        <v>6.9975913146071704</v>
      </c>
      <c r="HK17" s="65">
        <v>2.7588167660352481</v>
      </c>
      <c r="HL17" s="776"/>
      <c r="HM17" s="65">
        <v>9.0299038362502628</v>
      </c>
      <c r="HN17" s="65">
        <v>10.556572637176552</v>
      </c>
      <c r="HO17" s="65">
        <v>10.465408589934283</v>
      </c>
      <c r="HP17" s="65">
        <v>28.803441967451121</v>
      </c>
      <c r="HQ17" s="65">
        <v>13.711015975972114</v>
      </c>
      <c r="HR17" s="65">
        <v>8.6109751197029158</v>
      </c>
      <c r="HS17" s="65">
        <v>34.152155371700488</v>
      </c>
      <c r="HT17" s="65">
        <v>11.173491916329542</v>
      </c>
      <c r="HU17" s="65">
        <v>5.9542724073950506</v>
      </c>
      <c r="HV17" s="65">
        <v>8.5908192006783466</v>
      </c>
      <c r="HW17" s="65">
        <v>10.271581027416321</v>
      </c>
      <c r="HX17" s="65">
        <v>13.020859411111632</v>
      </c>
      <c r="HY17" s="65">
        <v>18.87876188281826</v>
      </c>
      <c r="HZ17" s="65">
        <v>7.757243981029994</v>
      </c>
      <c r="IA17" s="65">
        <v>8.4295594234722504</v>
      </c>
      <c r="IB17" s="65">
        <v>11.144708519581007</v>
      </c>
      <c r="IC17" s="65">
        <v>6.2465274654568166</v>
      </c>
      <c r="ID17" s="65">
        <v>21.114831089085236</v>
      </c>
      <c r="IE17" s="65">
        <v>9.3532363659836459</v>
      </c>
      <c r="IF17" s="65">
        <v>26.925271811527921</v>
      </c>
      <c r="IG17" s="65">
        <v>9.1996093686512452</v>
      </c>
      <c r="IH17" s="65">
        <v>12.986019387915151</v>
      </c>
      <c r="II17" s="65">
        <v>9.5736995296082803</v>
      </c>
      <c r="IJ17" s="65">
        <v>8.8514318296388534</v>
      </c>
      <c r="IK17" s="65">
        <v>4.081011750915331</v>
      </c>
      <c r="IL17" s="65">
        <v>3.7777830374400017</v>
      </c>
      <c r="IM17" s="65">
        <v>7.0655399791890252</v>
      </c>
      <c r="IN17" s="65">
        <v>13.855825810017981</v>
      </c>
      <c r="IO17" s="65">
        <v>4.4188749057701724</v>
      </c>
      <c r="IP17" s="65">
        <v>2.3771167501075472</v>
      </c>
      <c r="IQ17" s="777"/>
      <c r="IR17" s="65">
        <v>5.4890741683956783</v>
      </c>
      <c r="IS17" s="65">
        <v>6.4969196335108297</v>
      </c>
      <c r="IT17" s="65">
        <v>4.9746464997728435</v>
      </c>
      <c r="IU17" s="65">
        <v>9.71796651306685</v>
      </c>
      <c r="IV17" s="65">
        <v>7.5043725772942729</v>
      </c>
      <c r="IW17" s="65">
        <v>3.7653389968277655</v>
      </c>
      <c r="IX17" s="65">
        <v>12.263039954840108</v>
      </c>
      <c r="IY17" s="65">
        <v>5.3898745584289225</v>
      </c>
      <c r="IZ17" s="65">
        <v>3.1806633364259813</v>
      </c>
      <c r="JA17" s="65">
        <v>3.9660566322251456</v>
      </c>
      <c r="JB17" s="65">
        <v>5.4364611090741199</v>
      </c>
      <c r="JC17" s="65">
        <v>6.4998872632284179</v>
      </c>
      <c r="JD17" s="65">
        <v>7.7468148197675575</v>
      </c>
      <c r="JE17" s="65">
        <v>3.797698648871481</v>
      </c>
      <c r="JF17" s="65">
        <v>3.9864715384590124</v>
      </c>
      <c r="JG17" s="65">
        <v>5.4812180602247622</v>
      </c>
      <c r="JH17" s="65">
        <v>2.757593714387006</v>
      </c>
      <c r="JI17" s="65">
        <v>13.527073665095685</v>
      </c>
      <c r="JJ17" s="65">
        <v>3.8045684086617864</v>
      </c>
      <c r="JK17" s="65">
        <v>11.427858278369483</v>
      </c>
      <c r="JL17" s="65">
        <v>6.1416862236994083</v>
      </c>
      <c r="JM17" s="65">
        <v>5.5698006736135168</v>
      </c>
      <c r="JN17" s="65">
        <v>4.7614460505286651</v>
      </c>
      <c r="JO17" s="65">
        <v>4.332294096914481</v>
      </c>
      <c r="JP17" s="65">
        <v>2.4182026146984357</v>
      </c>
      <c r="JQ17" s="65">
        <v>1.7999333351915712</v>
      </c>
      <c r="JR17" s="65">
        <v>4.3811656310330749</v>
      </c>
      <c r="JS17" s="65">
        <v>6.1870018640112603</v>
      </c>
      <c r="JT17" s="65">
        <v>2.5339227729912146</v>
      </c>
      <c r="JU17" s="65">
        <v>1.7605339854293103</v>
      </c>
      <c r="JV17" s="778"/>
      <c r="JW17" s="65">
        <v>14.040555413708057</v>
      </c>
      <c r="JX17" s="65">
        <v>19.165019409887144</v>
      </c>
      <c r="JY17" s="65">
        <v>15.167898960680247</v>
      </c>
      <c r="JZ17" s="65">
        <v>24.241186959975003</v>
      </c>
      <c r="KA17" s="65">
        <v>23.215706273144992</v>
      </c>
      <c r="KB17" s="65">
        <v>9.5799728575085172</v>
      </c>
      <c r="KC17" s="65">
        <v>48.984485443997784</v>
      </c>
      <c r="KD17" s="65">
        <v>15.312640423819808</v>
      </c>
      <c r="KE17" s="65">
        <v>10.325053316712184</v>
      </c>
      <c r="KF17" s="65">
        <v>14.481596552031576</v>
      </c>
      <c r="KG17" s="65">
        <v>13.185336654311232</v>
      </c>
      <c r="KH17" s="65">
        <v>17.690970475285322</v>
      </c>
      <c r="KI17" s="65">
        <v>25.936703949249484</v>
      </c>
      <c r="KJ17" s="65">
        <v>18.300287266894273</v>
      </c>
      <c r="KK17" s="65">
        <v>13.902814371834284</v>
      </c>
      <c r="KL17" s="65">
        <v>17.113399982541782</v>
      </c>
      <c r="KM17" s="65">
        <v>12.692650545468767</v>
      </c>
      <c r="KN17" s="65">
        <v>23.141169824201132</v>
      </c>
      <c r="KO17" s="65">
        <v>14.212425098113282</v>
      </c>
      <c r="KP17" s="65">
        <v>39.652190264298085</v>
      </c>
      <c r="KQ17" s="65">
        <v>12.124984338004701</v>
      </c>
      <c r="KR17" s="65">
        <v>18.260316113954495</v>
      </c>
      <c r="KS17" s="65">
        <v>14.806324729991518</v>
      </c>
      <c r="KT17" s="65">
        <v>14.577910404133824</v>
      </c>
      <c r="KU17" s="65">
        <v>9.1644261654977548</v>
      </c>
      <c r="KV17" s="65">
        <v>4.7025394593655969</v>
      </c>
      <c r="KW17" s="65">
        <v>18.473399910153184</v>
      </c>
      <c r="KX17" s="65">
        <v>18.724206253003246</v>
      </c>
      <c r="KY17" s="65">
        <v>10.259937255859938</v>
      </c>
      <c r="KZ17" s="65">
        <v>3.9211299403100224</v>
      </c>
      <c r="LA17" s="774"/>
      <c r="LB17" s="65">
        <v>14.264056699634677</v>
      </c>
      <c r="LC17" s="65">
        <v>19.082269599145892</v>
      </c>
      <c r="LD17" s="65">
        <v>13.260785758862641</v>
      </c>
      <c r="LE17" s="65">
        <v>19.671194244009552</v>
      </c>
      <c r="LF17" s="65">
        <v>21.003555747648392</v>
      </c>
      <c r="LG17" s="65">
        <v>10.198989701870724</v>
      </c>
      <c r="LH17" s="65">
        <v>45.15063117346692</v>
      </c>
      <c r="LI17" s="65">
        <v>18.071967109035509</v>
      </c>
      <c r="LJ17" s="65">
        <v>13.232324910552263</v>
      </c>
      <c r="LK17" s="65">
        <v>14.29076639011898</v>
      </c>
      <c r="LL17" s="65">
        <v>11.115588882297946</v>
      </c>
      <c r="LM17" s="65">
        <v>16.636096398309938</v>
      </c>
      <c r="LN17" s="65">
        <v>25.639416881149028</v>
      </c>
      <c r="LO17" s="65">
        <v>11.260710415182492</v>
      </c>
      <c r="LP17" s="65">
        <v>13.109490958610627</v>
      </c>
      <c r="LQ17" s="65">
        <v>16.122665489094341</v>
      </c>
      <c r="LR17" s="65">
        <v>13.110655679885667</v>
      </c>
      <c r="LS17" s="65">
        <v>21.425319547067112</v>
      </c>
      <c r="LT17" s="65">
        <v>13.158142229116006</v>
      </c>
      <c r="LU17" s="65">
        <v>35.670676546177496</v>
      </c>
      <c r="LV17" s="65">
        <v>11.464792176958007</v>
      </c>
      <c r="LW17" s="65">
        <v>17.143873740567141</v>
      </c>
      <c r="LX17" s="65">
        <v>14.51536073513952</v>
      </c>
      <c r="LY17" s="65">
        <v>14.117650537947254</v>
      </c>
      <c r="LZ17" s="65">
        <v>8.8937992297642534</v>
      </c>
      <c r="MA17" s="65">
        <v>5.5206523520761053</v>
      </c>
      <c r="MB17" s="65">
        <v>12.325569594691217</v>
      </c>
      <c r="MC17" s="65">
        <v>18.210837894913176</v>
      </c>
      <c r="MD17" s="65">
        <v>7.9448692179078604</v>
      </c>
      <c r="ME17" s="65">
        <v>4.438012544994665</v>
      </c>
      <c r="MF17" s="780"/>
      <c r="MG17" s="68">
        <v>13.183391249800987</v>
      </c>
      <c r="MH17" s="68">
        <v>1.6893580555975984</v>
      </c>
      <c r="MI17" s="68">
        <v>4.2327137969680537</v>
      </c>
      <c r="MJ17" s="68">
        <v>5.8793165835144325</v>
      </c>
      <c r="MK17" s="68">
        <v>19.464298388825839</v>
      </c>
      <c r="ML17" s="68">
        <v>4.0910748727249393</v>
      </c>
      <c r="MM17" s="68">
        <v>12.609290650143405</v>
      </c>
      <c r="MN17" s="68">
        <v>7.1208470873400236</v>
      </c>
      <c r="MO17" s="68">
        <v>2.4537443603253579</v>
      </c>
      <c r="MP17" s="68">
        <v>4.1193223369288052</v>
      </c>
      <c r="MQ17" s="68">
        <v>5.9825811988154802</v>
      </c>
      <c r="MR17" s="68">
        <v>6.9789040475525734</v>
      </c>
      <c r="MS17" s="68">
        <v>9.0259853518812534</v>
      </c>
      <c r="MT17" s="68">
        <v>12.396512638408074</v>
      </c>
      <c r="MU17" s="768"/>
      <c r="MV17" s="69">
        <v>31.03594479398059</v>
      </c>
      <c r="MW17" s="69">
        <v>6.8174537502075774</v>
      </c>
      <c r="MX17" s="69">
        <v>8.9719371976002655</v>
      </c>
      <c r="MY17" s="69">
        <v>13.505217266467049</v>
      </c>
      <c r="MZ17" s="69">
        <v>30.385808307511965</v>
      </c>
      <c r="NA17" s="69">
        <v>11.271780343595397</v>
      </c>
      <c r="NB17" s="69">
        <v>19.431253856745688</v>
      </c>
      <c r="NC17" s="69">
        <v>21.505607967567354</v>
      </c>
      <c r="ND17" s="69">
        <v>13.270493562382343</v>
      </c>
      <c r="NE17" s="69">
        <v>9.4377795623736223</v>
      </c>
      <c r="NF17" s="69">
        <v>14.853848289107903</v>
      </c>
      <c r="NG17" s="69">
        <v>22.025708143035644</v>
      </c>
      <c r="NH17" s="69">
        <v>14.504926395096859</v>
      </c>
      <c r="NI17" s="69">
        <v>12.414713401469022</v>
      </c>
      <c r="NJ17" s="752"/>
      <c r="NK17" s="70">
        <v>45.490223594827427</v>
      </c>
      <c r="NL17" s="70">
        <v>9.7770337584004814</v>
      </c>
      <c r="NM17" s="70">
        <v>12.969548365947974</v>
      </c>
      <c r="NN17" s="70">
        <v>20.335151470672422</v>
      </c>
      <c r="NO17" s="70">
        <v>45.608439406767388</v>
      </c>
      <c r="NP17" s="70">
        <v>16.872228066018025</v>
      </c>
      <c r="NQ17" s="70">
        <v>22.346524904697869</v>
      </c>
      <c r="NR17" s="70">
        <v>31.853642740786217</v>
      </c>
      <c r="NS17" s="70">
        <v>19.877312321204176</v>
      </c>
      <c r="NT17" s="70">
        <v>15.579868239204856</v>
      </c>
      <c r="NU17" s="70">
        <v>22.029731164435603</v>
      </c>
      <c r="NV17" s="70">
        <v>32.122308686699718</v>
      </c>
      <c r="NW17" s="70">
        <v>20.711994239892196</v>
      </c>
      <c r="NX17" s="70">
        <v>18.993420227734532</v>
      </c>
      <c r="NY17" s="754"/>
      <c r="NZ17" s="71">
        <v>45.934236049215848</v>
      </c>
      <c r="OA17" s="71">
        <v>8.3236962667124281</v>
      </c>
      <c r="OB17" s="71">
        <v>11.384163505496051</v>
      </c>
      <c r="OC17" s="71">
        <v>19.921475245935746</v>
      </c>
      <c r="OD17" s="71">
        <v>54.8315774386394</v>
      </c>
      <c r="OE17" s="71">
        <v>14.123296891191192</v>
      </c>
      <c r="OF17" s="71">
        <v>26.608248625551806</v>
      </c>
      <c r="OG17" s="71">
        <v>26.775917495433813</v>
      </c>
      <c r="OH17" s="71">
        <v>16.634721914713595</v>
      </c>
      <c r="OI17" s="71">
        <v>14.213125717420988</v>
      </c>
      <c r="OJ17" s="71">
        <v>18.540557004119272</v>
      </c>
      <c r="OK17" s="71">
        <v>31.971725468238898</v>
      </c>
      <c r="OL17" s="71">
        <v>17.665807863709574</v>
      </c>
      <c r="OM17" s="71">
        <v>20.078255672320257</v>
      </c>
      <c r="ON17" s="756"/>
      <c r="OO17" s="72">
        <v>22.644289112078582</v>
      </c>
      <c r="OP17" s="72">
        <v>4.874590580823301</v>
      </c>
      <c r="OQ17" s="72">
        <v>6.8741516696761398</v>
      </c>
      <c r="OR17" s="72">
        <v>10.289199362503483</v>
      </c>
      <c r="OS17" s="72">
        <v>20.237778951330213</v>
      </c>
      <c r="OT17" s="72">
        <v>7.5651156186921895</v>
      </c>
      <c r="OU17" s="72">
        <v>14.69645921388469</v>
      </c>
      <c r="OV17" s="72">
        <v>14.619714353533951</v>
      </c>
      <c r="OW17" s="72">
        <v>8.8902155417515978</v>
      </c>
      <c r="OX17" s="72">
        <v>7.2699645125280483</v>
      </c>
      <c r="OY17" s="72">
        <v>10.088381553435939</v>
      </c>
      <c r="OZ17" s="72">
        <v>15.306558278599159</v>
      </c>
      <c r="PA17" s="72">
        <v>11.582017190882517</v>
      </c>
      <c r="PB17" s="72">
        <v>12.16993836534907</v>
      </c>
      <c r="PC17" s="758"/>
      <c r="PD17" s="73">
        <v>40.495263025379437</v>
      </c>
      <c r="PE17" s="73">
        <v>8.1001626836812939</v>
      </c>
      <c r="PF17" s="73">
        <v>8.1969986683561071</v>
      </c>
      <c r="PG17" s="73">
        <v>20.772583925090377</v>
      </c>
      <c r="PH17" s="73">
        <v>62.061973469213697</v>
      </c>
      <c r="PI17" s="73">
        <v>13.70350501652878</v>
      </c>
      <c r="PJ17" s="73">
        <v>27.157252218654396</v>
      </c>
      <c r="PK17" s="73">
        <v>26.004194346941517</v>
      </c>
      <c r="PL17" s="73">
        <v>16.140296964464664</v>
      </c>
      <c r="PM17" s="73">
        <v>11.471991581062492</v>
      </c>
      <c r="PN17" s="73">
        <v>18.760357426003502</v>
      </c>
      <c r="PO17" s="73">
        <v>38.833324607813211</v>
      </c>
      <c r="PP17" s="73">
        <v>17.5828173947436</v>
      </c>
      <c r="PQ17" s="73">
        <v>17.728649103924027</v>
      </c>
      <c r="PR17" s="760"/>
      <c r="PS17" s="70">
        <v>15.566234483240184</v>
      </c>
      <c r="PT17" s="70">
        <v>3.901543882082692</v>
      </c>
      <c r="PU17" s="70">
        <v>5.9849781582593584</v>
      </c>
      <c r="PV17" s="70">
        <v>7.0982514362239542</v>
      </c>
      <c r="PW17" s="70">
        <v>16.406390750708319</v>
      </c>
      <c r="PX17" s="70">
        <v>5.9523211780654091</v>
      </c>
      <c r="PY17" s="70">
        <v>10.133530586390071</v>
      </c>
      <c r="PZ17" s="70">
        <v>11.920283904844206</v>
      </c>
      <c r="QA17" s="70">
        <v>7.0447734474942969</v>
      </c>
      <c r="QB17" s="70">
        <v>5.813926034001561</v>
      </c>
      <c r="QC17" s="70">
        <v>8.1438598943363019</v>
      </c>
      <c r="QD17" s="70">
        <v>11.360878372046031</v>
      </c>
      <c r="QE17" s="70">
        <v>8.6893462937865635</v>
      </c>
      <c r="QF17" s="70">
        <v>6.1491698209809584</v>
      </c>
      <c r="QG17" s="762"/>
      <c r="QH17" s="74">
        <v>44.417084883498767</v>
      </c>
      <c r="QI17" s="74">
        <v>12.532584759709888</v>
      </c>
      <c r="QJ17" s="74">
        <v>9.4676786601860208</v>
      </c>
      <c r="QK17" s="74">
        <v>19.851431305289697</v>
      </c>
      <c r="QL17" s="74">
        <v>44.487223572210553</v>
      </c>
      <c r="QM17" s="74">
        <v>16.48502670580255</v>
      </c>
      <c r="QN17" s="74">
        <v>28.749606200973133</v>
      </c>
      <c r="QO17" s="74">
        <v>41.812049194267352</v>
      </c>
      <c r="QP17" s="74">
        <v>26.179185168976893</v>
      </c>
      <c r="QQ17" s="74">
        <v>12.942184013295227</v>
      </c>
      <c r="QR17" s="74">
        <v>28.901984156611569</v>
      </c>
      <c r="QS17" s="74">
        <v>31.389642584985655</v>
      </c>
      <c r="QT17" s="74">
        <v>20.271370507082057</v>
      </c>
      <c r="QU17" s="74">
        <v>18.271754206221249</v>
      </c>
      <c r="QV17" s="764"/>
      <c r="QW17" s="69">
        <v>54.039575987973976</v>
      </c>
      <c r="QX17" s="69">
        <v>11.417412825248466</v>
      </c>
      <c r="QY17" s="69">
        <v>8.2275702266856534</v>
      </c>
      <c r="QZ17" s="69">
        <v>24.321164253354922</v>
      </c>
      <c r="RA17" s="69">
        <v>54.6794603757549</v>
      </c>
      <c r="RB17" s="69">
        <v>20.09973952107056</v>
      </c>
      <c r="RC17" s="69">
        <v>27.748715757096708</v>
      </c>
      <c r="RD17" s="69">
        <v>37.968673098123283</v>
      </c>
      <c r="RE17" s="69">
        <v>23.715660153658863</v>
      </c>
      <c r="RF17" s="69">
        <v>15.323346377748608</v>
      </c>
      <c r="RG17" s="69">
        <v>26.231020136223837</v>
      </c>
      <c r="RH17" s="69">
        <v>38.09108189370572</v>
      </c>
      <c r="RI17" s="69">
        <v>24.33890908968597</v>
      </c>
      <c r="RJ17" s="69">
        <v>21.485716990331309</v>
      </c>
      <c r="RK17" s="766"/>
      <c r="RL17" s="75">
        <v>45.596614785972491</v>
      </c>
      <c r="RM17" s="75">
        <v>9.6888796531296322</v>
      </c>
      <c r="RN17" s="75">
        <v>11.896499191348912</v>
      </c>
      <c r="RO17" s="75">
        <v>21.760317158272713</v>
      </c>
      <c r="RP17" s="75">
        <v>52.158879133198447</v>
      </c>
      <c r="RQ17" s="75">
        <v>17.381368397699564</v>
      </c>
      <c r="RR17" s="75">
        <v>24.246907863765468</v>
      </c>
      <c r="RS17" s="75">
        <v>31.894609500209441</v>
      </c>
      <c r="RT17" s="75">
        <v>23.070382992561321</v>
      </c>
      <c r="RU17" s="75">
        <v>12.677551841212921</v>
      </c>
      <c r="RV17" s="75">
        <v>22.568379694573224</v>
      </c>
      <c r="RW17" s="75">
        <v>34.812848640217211</v>
      </c>
      <c r="RX17" s="75">
        <v>21.515906026641943</v>
      </c>
      <c r="RY17" s="75">
        <v>18.640538917529234</v>
      </c>
      <c r="RZ17" s="756"/>
      <c r="SA17" s="76">
        <v>30.858860956530258</v>
      </c>
      <c r="SB17" s="76">
        <v>32.187555453786622</v>
      </c>
      <c r="SC17" s="76">
        <v>32.698103689362412</v>
      </c>
      <c r="SD17" s="76">
        <v>25.063906940102623</v>
      </c>
      <c r="SE17" s="76">
        <v>35.499299580110666</v>
      </c>
      <c r="SF17" s="76">
        <v>39.01788241364364</v>
      </c>
      <c r="SG17" s="721"/>
      <c r="SH17" s="76">
        <v>46.219669624529907</v>
      </c>
      <c r="SI17" s="76">
        <v>48.717615279371863</v>
      </c>
      <c r="SJ17" s="76">
        <v>49.677445962254417</v>
      </c>
      <c r="SK17" s="76">
        <v>35.325156073645999</v>
      </c>
      <c r="SL17" s="76">
        <v>54.943694236861127</v>
      </c>
      <c r="SM17" s="76">
        <v>61.558629963903122</v>
      </c>
      <c r="SN17" s="721"/>
      <c r="SO17" s="76">
        <v>40.45936637403004</v>
      </c>
      <c r="SP17" s="76">
        <v>42.518842844777403</v>
      </c>
      <c r="SQ17" s="76">
        <v>43.310192609919902</v>
      </c>
      <c r="SR17" s="76">
        <v>31.477187648567234</v>
      </c>
      <c r="SS17" s="76">
        <v>47.652046240579686</v>
      </c>
      <c r="ST17" s="76">
        <v>53.105849632555845</v>
      </c>
      <c r="SU17" s="721"/>
      <c r="SV17" s="76">
        <v>25.466258210155541</v>
      </c>
      <c r="SW17" s="76">
        <v>26.384472560182839</v>
      </c>
      <c r="SX17" s="76">
        <v>26.737294610138523</v>
      </c>
      <c r="SY17" s="76">
        <v>21.46156793212727</v>
      </c>
      <c r="SZ17" s="76">
        <v>28.673103232386687</v>
      </c>
      <c r="TA17" s="76">
        <v>31.104672909374937</v>
      </c>
      <c r="TB17" s="721"/>
      <c r="TC17" s="76">
        <v>36.94619268379958</v>
      </c>
      <c r="TD17" s="76">
        <v>38.738249483298873</v>
      </c>
      <c r="TE17" s="76">
        <v>39.426843768083842</v>
      </c>
      <c r="TF17" s="76">
        <v>29.130335261819859</v>
      </c>
      <c r="TG17" s="76">
        <v>43.204914764170944</v>
      </c>
      <c r="TH17" s="76">
        <v>47.95055065297349</v>
      </c>
      <c r="TI17" s="721"/>
      <c r="TJ17" s="76">
        <v>21.083800895075903</v>
      </c>
      <c r="TK17" s="76">
        <v>21.668426473868713</v>
      </c>
      <c r="TL17" s="76">
        <v>21.893067697522056</v>
      </c>
      <c r="TM17" s="76">
        <v>18.534021127847755</v>
      </c>
      <c r="TN17" s="76">
        <v>23.125593889451295</v>
      </c>
      <c r="TO17" s="76">
        <v>24.673770336205813</v>
      </c>
      <c r="TP17" s="721"/>
      <c r="TQ17" s="76">
        <v>35.746390987257428</v>
      </c>
      <c r="TR17" s="76">
        <v>37.447119943745598</v>
      </c>
      <c r="TS17" s="76">
        <v>38.100621685282583</v>
      </c>
      <c r="TT17" s="76">
        <v>28.32884984623006</v>
      </c>
      <c r="TU17" s="76">
        <v>41.686152425440334</v>
      </c>
      <c r="TV17" s="76">
        <v>46.189938452362597</v>
      </c>
      <c r="TW17" s="721"/>
      <c r="TX17" s="76">
        <v>53.905880308994746</v>
      </c>
      <c r="TY17" s="76">
        <v>57.057243311779594</v>
      </c>
      <c r="TZ17" s="76">
        <v>58.268148319704942</v>
      </c>
      <c r="UA17" s="76">
        <v>40.161559302233272</v>
      </c>
      <c r="UB17" s="76">
        <v>64.911951776319711</v>
      </c>
      <c r="UC17" s="76">
        <v>73.257234899510124</v>
      </c>
      <c r="UD17" s="721"/>
      <c r="UE17" s="76">
        <v>45.696005692666276</v>
      </c>
      <c r="UF17" s="76">
        <v>48.154090512590599</v>
      </c>
      <c r="UG17" s="76">
        <v>49.098604748405798</v>
      </c>
      <c r="UH17" s="76">
        <v>34.975340762275167</v>
      </c>
      <c r="UI17" s="76">
        <v>46.326292059437662</v>
      </c>
      <c r="UJ17" s="76">
        <v>60.790195388326126</v>
      </c>
      <c r="UK17" s="721"/>
      <c r="UL17" s="76">
        <v>13.632591468011443</v>
      </c>
      <c r="UM17" s="76">
        <v>14.439572607175455</v>
      </c>
      <c r="UN17" s="76">
        <v>13.384020731132631</v>
      </c>
      <c r="UO17" s="76">
        <v>10.49286927259401</v>
      </c>
      <c r="UP17" s="76">
        <v>13.258848387702105</v>
      </c>
      <c r="UQ17" s="76">
        <v>11.798517522199633</v>
      </c>
      <c r="UR17" s="721"/>
      <c r="US17" s="76">
        <v>12.834438722892299</v>
      </c>
      <c r="UT17" s="76">
        <v>10.429229287623469</v>
      </c>
      <c r="UU17" s="76">
        <v>14.731632265070662</v>
      </c>
      <c r="UV17" s="76">
        <v>13.366217488890964</v>
      </c>
      <c r="UW17" s="76">
        <v>12.083944074133848</v>
      </c>
      <c r="UX17" s="76">
        <v>15.324934237089046</v>
      </c>
      <c r="UY17" s="76">
        <v>11.8305137038063</v>
      </c>
      <c r="UZ17" s="76">
        <v>10.364481369948523</v>
      </c>
      <c r="VA17" s="76">
        <v>10.583959433241132</v>
      </c>
      <c r="VB17" s="76">
        <v>10.456480425812188</v>
      </c>
      <c r="VC17" s="76">
        <v>10.74213286218065</v>
      </c>
      <c r="VD17" s="76">
        <v>12.03496289877071</v>
      </c>
      <c r="VE17" s="76">
        <v>13.562773424789819</v>
      </c>
      <c r="VF17" s="76">
        <v>10.853993753114072</v>
      </c>
      <c r="VG17" s="76">
        <v>14.114588178529155</v>
      </c>
      <c r="VH17" s="718"/>
      <c r="VI17" s="76">
        <v>19.691553202689075</v>
      </c>
      <c r="VJ17" s="76">
        <v>15.81027863345701</v>
      </c>
      <c r="VK17" s="76">
        <v>22.732794201653871</v>
      </c>
      <c r="VL17" s="76">
        <v>20.544255937012817</v>
      </c>
      <c r="VM17" s="76">
        <v>18.469706573987757</v>
      </c>
      <c r="VN17" s="76">
        <v>23.690356339831865</v>
      </c>
      <c r="VO17" s="76">
        <v>18.068849604356092</v>
      </c>
      <c r="VP17" s="76">
        <v>15.706471065276626</v>
      </c>
      <c r="VQ17" s="76">
        <v>16.058898566727166</v>
      </c>
      <c r="VR17" s="76">
        <v>15.854184971822811</v>
      </c>
      <c r="VS17" s="76">
        <v>16.312952020791641</v>
      </c>
      <c r="VT17" s="76">
        <v>18.390939572586717</v>
      </c>
      <c r="VU17" s="76">
        <v>20.848645040307023</v>
      </c>
      <c r="VV17" s="76">
        <v>16.492519880880565</v>
      </c>
      <c r="VW17" s="76">
        <v>21.736629545495394</v>
      </c>
      <c r="VX17" s="718"/>
      <c r="VY17" s="76">
        <v>20.824386577164919</v>
      </c>
      <c r="VZ17" s="76">
        <v>16.678286473297984</v>
      </c>
      <c r="WA17" s="76">
        <v>24.058405824183506</v>
      </c>
      <c r="WB17" s="76">
        <v>21.731323679846358</v>
      </c>
      <c r="WC17" s="76">
        <v>19.511332127739617</v>
      </c>
      <c r="WD17" s="76">
        <v>25.081415736657338</v>
      </c>
      <c r="WE17" s="76">
        <v>19.089017711277265</v>
      </c>
      <c r="WF17" s="76">
        <v>16.567887545837738</v>
      </c>
      <c r="WG17" s="76">
        <v>16.94309375855196</v>
      </c>
      <c r="WH17" s="76">
        <v>16.725138646883583</v>
      </c>
      <c r="WI17" s="76">
        <v>17.213615913275365</v>
      </c>
      <c r="WJ17" s="76">
        <v>19.42738980274828</v>
      </c>
      <c r="WK17" s="76">
        <v>22.047176660087455</v>
      </c>
      <c r="WL17" s="76">
        <v>17.40475112214137</v>
      </c>
      <c r="WM17" s="76">
        <v>22.993948547283551</v>
      </c>
      <c r="WN17" s="718"/>
      <c r="WO17" s="76">
        <v>12.586805918518763</v>
      </c>
      <c r="WP17" s="76">
        <v>10.222426270463178</v>
      </c>
      <c r="WQ17" s="76">
        <v>14.444930047557486</v>
      </c>
      <c r="WR17" s="76">
        <v>13.107718431336304</v>
      </c>
      <c r="WS17" s="76">
        <v>11.845398719635613</v>
      </c>
      <c r="WT17" s="76">
        <v>15.028212469762334</v>
      </c>
      <c r="WU17" s="76">
        <v>11.599016554105603</v>
      </c>
      <c r="WV17" s="76">
        <v>10.159006538578391</v>
      </c>
      <c r="WW17" s="76">
        <v>10.37416803893549</v>
      </c>
      <c r="WX17" s="76">
        <v>10.249191525051375</v>
      </c>
      <c r="WY17" s="76">
        <v>10.529252989273726</v>
      </c>
      <c r="WZ17" s="76">
        <v>11.797341783583194</v>
      </c>
      <c r="XA17" s="76">
        <v>13.296602130402073</v>
      </c>
      <c r="XB17" s="76">
        <v>10.638895879940495</v>
      </c>
      <c r="XC17" s="76">
        <v>13.838210263846488</v>
      </c>
      <c r="XD17" s="718"/>
      <c r="XE17" s="76">
        <v>18.367065030119495</v>
      </c>
      <c r="XF17" s="76">
        <v>14.758090739507374</v>
      </c>
      <c r="XG17" s="76">
        <v>21.18963314230178</v>
      </c>
      <c r="XH17" s="76">
        <v>19.158522305889136</v>
      </c>
      <c r="XI17" s="76">
        <v>17.228115629119447</v>
      </c>
      <c r="XJ17" s="76">
        <v>22.080055450074568</v>
      </c>
      <c r="XK17" s="76">
        <v>16.857505174001773</v>
      </c>
      <c r="XL17" s="76">
        <v>14.66174316060432</v>
      </c>
      <c r="XM17" s="76">
        <v>14.988988414279149</v>
      </c>
      <c r="XN17" s="76">
        <v>14.798898720218208</v>
      </c>
      <c r="XO17" s="76">
        <v>15.224906202116134</v>
      </c>
      <c r="XP17" s="76">
        <v>17.154946442772768</v>
      </c>
      <c r="XQ17" s="76">
        <v>19.438203740806994</v>
      </c>
      <c r="XR17" s="76">
        <v>15.391629297235333</v>
      </c>
      <c r="XS17" s="76">
        <v>20.263240572809845</v>
      </c>
      <c r="XT17" s="718"/>
      <c r="XU17" s="76">
        <v>6.3393740027030772</v>
      </c>
      <c r="XV17" s="76">
        <v>5.2845768866735572</v>
      </c>
      <c r="XW17" s="76">
        <v>7.1615149547194914</v>
      </c>
      <c r="XX17" s="76">
        <v>6.5699400518009989</v>
      </c>
      <c r="XY17" s="76">
        <v>6.0049956722082536</v>
      </c>
      <c r="XZ17" s="76">
        <v>7.4217805709664937</v>
      </c>
      <c r="YA17" s="76">
        <v>5.8978025109813164</v>
      </c>
      <c r="YB17" s="76">
        <v>5.256511190313284</v>
      </c>
      <c r="YC17" s="76">
        <v>5.351913242435729</v>
      </c>
      <c r="YD17" s="76">
        <v>5.2964943195413028</v>
      </c>
      <c r="YE17" s="76">
        <v>5.4206997610433296</v>
      </c>
      <c r="YF17" s="76">
        <v>5.9836484823036225</v>
      </c>
      <c r="YG17" s="76">
        <v>6.6499059304479751</v>
      </c>
      <c r="YH17" s="76">
        <v>5.4692972506619828</v>
      </c>
      <c r="YI17" s="76">
        <v>6.8906960104999433</v>
      </c>
      <c r="YJ17" s="718"/>
      <c r="YK17" s="76">
        <v>19.210126721965064</v>
      </c>
      <c r="YL17" s="76">
        <v>15.374787253432718</v>
      </c>
      <c r="YM17" s="76">
        <v>22.18143264917526</v>
      </c>
      <c r="YN17" s="76">
        <v>20.043643266707569</v>
      </c>
      <c r="YO17" s="76">
        <v>17.984677500680238</v>
      </c>
      <c r="YP17" s="76">
        <v>23.127919565320571</v>
      </c>
      <c r="YQ17" s="76">
        <v>17.602144825682167</v>
      </c>
      <c r="YR17" s="76">
        <v>15.273340985689474</v>
      </c>
      <c r="YS17" s="76">
        <v>15.618675823964649</v>
      </c>
      <c r="YT17" s="76">
        <v>15.41805883104783</v>
      </c>
      <c r="YU17" s="76">
        <v>15.867727639614182</v>
      </c>
      <c r="YV17" s="76">
        <v>17.907301416260729</v>
      </c>
      <c r="YW17" s="76">
        <v>20.322989223758924</v>
      </c>
      <c r="YX17" s="76">
        <v>16.043592273746803</v>
      </c>
      <c r="YY17" s="76">
        <v>21.196314042553684</v>
      </c>
      <c r="YZ17" s="718"/>
      <c r="ZA17" s="76">
        <v>18.915115043492552</v>
      </c>
      <c r="ZB17" s="76">
        <v>15.209197879537145</v>
      </c>
      <c r="ZC17" s="76">
        <v>21.825334421723248</v>
      </c>
      <c r="ZD17" s="76">
        <v>19.731002559727546</v>
      </c>
      <c r="ZE17" s="76">
        <v>17.751868681372247</v>
      </c>
      <c r="ZF17" s="76">
        <v>22.739585114320949</v>
      </c>
      <c r="ZG17" s="76">
        <v>17.366568832004596</v>
      </c>
      <c r="ZH17" s="76">
        <v>15.109867364933161</v>
      </c>
      <c r="ZI17" s="76">
        <v>15.446921482017384</v>
      </c>
      <c r="ZJ17" s="76">
        <v>15.251142163069497</v>
      </c>
      <c r="ZK17" s="76">
        <v>15.689871849440737</v>
      </c>
      <c r="ZL17" s="76">
        <v>17.676574142388173</v>
      </c>
      <c r="ZM17" s="76">
        <v>20.02567117396163</v>
      </c>
      <c r="ZN17" s="76">
        <v>15.86162351660524</v>
      </c>
      <c r="ZO17" s="76">
        <v>20.874316686028816</v>
      </c>
      <c r="ZP17" s="718"/>
      <c r="ZQ17" s="76">
        <v>22.29429285833125</v>
      </c>
      <c r="ZR17" s="76">
        <v>17.829315249980784</v>
      </c>
      <c r="ZS17" s="76">
        <v>25.773996388865495</v>
      </c>
      <c r="ZT17" s="76">
        <v>23.270166853624549</v>
      </c>
      <c r="ZU17" s="76">
        <v>20.878630665165812</v>
      </c>
      <c r="ZV17" s="76">
        <v>26.875709334081169</v>
      </c>
      <c r="ZW17" s="76">
        <v>20.425054205705372</v>
      </c>
      <c r="ZX17" s="76">
        <v>17.710527131695205</v>
      </c>
      <c r="ZY17" s="76">
        <v>18.114328441266085</v>
      </c>
      <c r="ZZ17" s="76">
        <v>17.879760507052755</v>
      </c>
      <c r="AAA17" s="76">
        <v>18.405477556676047</v>
      </c>
      <c r="AAB17" s="76">
        <v>20.788273466633111</v>
      </c>
      <c r="AAC17" s="76">
        <v>23.608388743855283</v>
      </c>
      <c r="AAD17" s="76">
        <v>18.611171455079258</v>
      </c>
      <c r="AAE17" s="76">
        <v>24.627604751392241</v>
      </c>
      <c r="AAF17" s="718"/>
      <c r="AAG17" s="76">
        <v>10.243007110502889</v>
      </c>
      <c r="AAH17" s="76">
        <v>9.7623733537509416</v>
      </c>
      <c r="AAI17" s="76">
        <v>11.163973323637949</v>
      </c>
      <c r="AAJ17" s="76">
        <v>10.672419279829457</v>
      </c>
      <c r="AAK17" s="76">
        <v>11.024522438778028</v>
      </c>
      <c r="AAL17" s="76">
        <v>10.550271090642985</v>
      </c>
      <c r="AAM17" s="76">
        <v>10.161635437392096</v>
      </c>
      <c r="AAN17" s="76">
        <v>9.6853390113787672</v>
      </c>
      <c r="AAO17" s="76">
        <v>9.7787388286241477</v>
      </c>
      <c r="AAP17" s="76">
        <v>9.7769456780997182</v>
      </c>
      <c r="AAQ17" s="76">
        <v>7.9378812205920841</v>
      </c>
      <c r="AAR17" s="76">
        <v>10.889421102469212</v>
      </c>
      <c r="AAS17" s="76">
        <v>10.653582893055855</v>
      </c>
      <c r="AAT17" s="76">
        <v>8.336584929869554</v>
      </c>
      <c r="AAU17" s="76">
        <v>12.112439736366177</v>
      </c>
      <c r="AAV17" s="718"/>
    </row>
    <row r="18" spans="1:724" ht="14.5" customHeight="1" x14ac:dyDescent="0.2">
      <c r="A18" s="24">
        <v>2035</v>
      </c>
      <c r="B18" s="265"/>
      <c r="C18" s="266"/>
      <c r="D18" s="65">
        <v>4.8818635846924545</v>
      </c>
      <c r="E18" s="65">
        <v>7.5201336190351471</v>
      </c>
      <c r="F18" s="65">
        <v>6.2325189164790906</v>
      </c>
      <c r="G18" s="65">
        <v>6.7627639344190253</v>
      </c>
      <c r="H18" s="65">
        <v>10.217526322916836</v>
      </c>
      <c r="I18" s="65">
        <v>3.579300118974353</v>
      </c>
      <c r="J18" s="65">
        <v>15.929198552720345</v>
      </c>
      <c r="K18" s="65">
        <v>4.5804378571785564</v>
      </c>
      <c r="L18" s="65">
        <v>3.7641384958842132</v>
      </c>
      <c r="M18" s="65">
        <v>7.1817964209417005</v>
      </c>
      <c r="N18" s="65">
        <v>6.7291736197305925</v>
      </c>
      <c r="O18" s="65">
        <v>4.6534608613832633</v>
      </c>
      <c r="P18" s="65">
        <v>7.9509656863869989</v>
      </c>
      <c r="Q18" s="65">
        <v>4.97116889253543</v>
      </c>
      <c r="R18" s="65">
        <v>5.3309614827049012</v>
      </c>
      <c r="S18" s="65">
        <v>5.6597733347080412</v>
      </c>
      <c r="T18" s="65">
        <v>5.2411420811044866</v>
      </c>
      <c r="U18" s="65">
        <v>4.4391003236655173</v>
      </c>
      <c r="V18" s="65">
        <v>5.4872322008602588</v>
      </c>
      <c r="W18" s="65">
        <v>14.638367820968023</v>
      </c>
      <c r="X18" s="65">
        <v>3.2392244041020199</v>
      </c>
      <c r="Y18" s="65">
        <v>5.4154221316715265</v>
      </c>
      <c r="Z18" s="65">
        <v>4.7838138902006593</v>
      </c>
      <c r="AA18" s="65">
        <v>4.9801457600595027</v>
      </c>
      <c r="AB18" s="65">
        <v>3.1492364828341239</v>
      </c>
      <c r="AC18" s="65">
        <v>1.0547447184439636</v>
      </c>
      <c r="AD18" s="65">
        <v>5.738102887999597</v>
      </c>
      <c r="AE18" s="65">
        <v>5.3270501918074249</v>
      </c>
      <c r="AF18" s="65">
        <v>4.6557110469480065</v>
      </c>
      <c r="AG18" s="65">
        <v>1.3083974091151163</v>
      </c>
      <c r="AH18" s="769"/>
      <c r="AI18" s="65">
        <v>4.0478733092223029</v>
      </c>
      <c r="AJ18" s="65">
        <v>7.1872172793049902</v>
      </c>
      <c r="AK18" s="65">
        <v>6.1427416464858933</v>
      </c>
      <c r="AL18" s="65">
        <v>6.5144218981090587</v>
      </c>
      <c r="AM18" s="65">
        <v>9.5093207399855153</v>
      </c>
      <c r="AN18" s="65">
        <v>3.3886618960582298</v>
      </c>
      <c r="AO18" s="65">
        <v>15.212169289462707</v>
      </c>
      <c r="AP18" s="65">
        <v>4.3769340934360086</v>
      </c>
      <c r="AQ18" s="65">
        <v>3.568776657221199</v>
      </c>
      <c r="AR18" s="65">
        <v>6.0503461183456322</v>
      </c>
      <c r="AS18" s="65">
        <v>5.8814193214887487</v>
      </c>
      <c r="AT18" s="65">
        <v>4.7034568189274264</v>
      </c>
      <c r="AU18" s="65">
        <v>7.5883013863659476</v>
      </c>
      <c r="AV18" s="65">
        <v>4.7499414560201645</v>
      </c>
      <c r="AW18" s="65">
        <v>5.1022793673332618</v>
      </c>
      <c r="AX18" s="65">
        <v>5.4041890159064581</v>
      </c>
      <c r="AY18" s="65">
        <v>5.002970011013284</v>
      </c>
      <c r="AZ18" s="65">
        <v>4.2716839901218302</v>
      </c>
      <c r="BA18" s="65">
        <v>5.2388213078389017</v>
      </c>
      <c r="BB18" s="65">
        <v>12.563466945211454</v>
      </c>
      <c r="BC18" s="65">
        <v>3.129711657509008</v>
      </c>
      <c r="BD18" s="65">
        <v>5.1804377574706546</v>
      </c>
      <c r="BE18" s="65">
        <v>4.056417621711879</v>
      </c>
      <c r="BF18" s="65">
        <v>4.7592102088479384</v>
      </c>
      <c r="BG18" s="65">
        <v>3.0096609892758779</v>
      </c>
      <c r="BH18" s="65">
        <v>0.99660218362677744</v>
      </c>
      <c r="BI18" s="65">
        <v>5.0650577208257976</v>
      </c>
      <c r="BJ18" s="65">
        <v>5.2400075263101993</v>
      </c>
      <c r="BK18" s="65">
        <v>4.1684899925450756</v>
      </c>
      <c r="BL18" s="65">
        <v>1.1770950803758227</v>
      </c>
      <c r="BM18" s="770"/>
      <c r="BN18" s="65">
        <v>10.046623508426878</v>
      </c>
      <c r="BO18" s="65">
        <v>13.342645744565313</v>
      </c>
      <c r="BP18" s="65">
        <v>11.474450003928331</v>
      </c>
      <c r="BQ18" s="65">
        <v>22.808632003953715</v>
      </c>
      <c r="BR18" s="65">
        <v>23.345149803031557</v>
      </c>
      <c r="BS18" s="65">
        <v>6.5774933708460681</v>
      </c>
      <c r="BT18" s="65">
        <v>32.269548038485219</v>
      </c>
      <c r="BU18" s="65">
        <v>10.637890684544335</v>
      </c>
      <c r="BV18" s="65">
        <v>5.846340485451238</v>
      </c>
      <c r="BW18" s="65">
        <v>10.831011350903966</v>
      </c>
      <c r="BX18" s="65">
        <v>15.244825979559714</v>
      </c>
      <c r="BY18" s="65">
        <v>12.576366911400131</v>
      </c>
      <c r="BZ18" s="65">
        <v>18.460202706087035</v>
      </c>
      <c r="CA18" s="65">
        <v>9.3320106339789088</v>
      </c>
      <c r="CB18" s="65">
        <v>9.2451854526092561</v>
      </c>
      <c r="CC18" s="65">
        <v>11.693258652318232</v>
      </c>
      <c r="CD18" s="65">
        <v>7.6884937318384656</v>
      </c>
      <c r="CE18" s="65">
        <v>20.442460156683048</v>
      </c>
      <c r="CF18" s="65">
        <v>9.9883821247156419</v>
      </c>
      <c r="CG18" s="65">
        <v>28.005932845290729</v>
      </c>
      <c r="CH18" s="65">
        <v>9.8546019946411008</v>
      </c>
      <c r="CI18" s="65">
        <v>12.296991965876527</v>
      </c>
      <c r="CJ18" s="65">
        <v>9.5572291134025775</v>
      </c>
      <c r="CK18" s="65">
        <v>9.3992609697254412</v>
      </c>
      <c r="CL18" s="65">
        <v>5.6762539746694767</v>
      </c>
      <c r="CM18" s="65">
        <v>3.3800800995843661</v>
      </c>
      <c r="CN18" s="65">
        <v>10.690564928946861</v>
      </c>
      <c r="CO18" s="65">
        <v>12.226462662834091</v>
      </c>
      <c r="CP18" s="65">
        <v>5.5552926900095736</v>
      </c>
      <c r="CQ18" s="65">
        <v>2.5152081011232839</v>
      </c>
      <c r="CR18" s="772"/>
      <c r="CS18" s="65">
        <v>11.843016962454378</v>
      </c>
      <c r="CT18" s="65">
        <v>15.817601828004392</v>
      </c>
      <c r="CU18" s="65">
        <v>13.925392735235858</v>
      </c>
      <c r="CV18" s="65">
        <v>31.0242099223981</v>
      </c>
      <c r="CW18" s="65">
        <v>25.037673073842285</v>
      </c>
      <c r="CX18" s="65">
        <v>9.0585013654688442</v>
      </c>
      <c r="CY18" s="65">
        <v>39.616158025952615</v>
      </c>
      <c r="CZ18" s="65">
        <v>12.802359448769517</v>
      </c>
      <c r="DA18" s="65">
        <v>8.9609709807869109</v>
      </c>
      <c r="DB18" s="65">
        <v>14.166681205978037</v>
      </c>
      <c r="DC18" s="65">
        <v>15.881141266024159</v>
      </c>
      <c r="DD18" s="65">
        <v>14.793371723880169</v>
      </c>
      <c r="DE18" s="65">
        <v>19.691883711431021</v>
      </c>
      <c r="DF18" s="65">
        <v>11.457749734038419</v>
      </c>
      <c r="DG18" s="65">
        <v>11.158328624753349</v>
      </c>
      <c r="DH18" s="65">
        <v>13.954604164766829</v>
      </c>
      <c r="DI18" s="65">
        <v>9.8765745360477091</v>
      </c>
      <c r="DJ18" s="65">
        <v>23.524560121600665</v>
      </c>
      <c r="DK18" s="65">
        <v>14.361758335357399</v>
      </c>
      <c r="DL18" s="65">
        <v>34.144484279156181</v>
      </c>
      <c r="DM18" s="65">
        <v>11.121472463078437</v>
      </c>
      <c r="DN18" s="65">
        <v>14.763790768961531</v>
      </c>
      <c r="DO18" s="65">
        <v>11.26136561964336</v>
      </c>
      <c r="DP18" s="65">
        <v>11.212456562749532</v>
      </c>
      <c r="DQ18" s="65">
        <v>6.4689615274393066</v>
      </c>
      <c r="DR18" s="65">
        <v>3.903551708291138</v>
      </c>
      <c r="DS18" s="65">
        <v>12.511739423452537</v>
      </c>
      <c r="DT18" s="65">
        <v>14.39914995388661</v>
      </c>
      <c r="DU18" s="65">
        <v>6.0405592161314914</v>
      </c>
      <c r="DV18" s="65">
        <v>3.5681789142842</v>
      </c>
      <c r="DW18" s="773"/>
      <c r="DX18" s="65">
        <v>10.401625216320872</v>
      </c>
      <c r="DY18" s="65">
        <v>13.763942118723282</v>
      </c>
      <c r="DZ18" s="65">
        <v>13.832624039462669</v>
      </c>
      <c r="EA18" s="65">
        <v>27.569765721816985</v>
      </c>
      <c r="EB18" s="65">
        <v>19.478298205206922</v>
      </c>
      <c r="EC18" s="65">
        <v>8.3045604794039978</v>
      </c>
      <c r="ED18" s="65">
        <v>36.661092610193833</v>
      </c>
      <c r="EE18" s="65">
        <v>12.341537505715451</v>
      </c>
      <c r="EF18" s="65">
        <v>5.3939317480027293</v>
      </c>
      <c r="EG18" s="65">
        <v>14.480747804976522</v>
      </c>
      <c r="EH18" s="65">
        <v>16.935059976545755</v>
      </c>
      <c r="EI18" s="65">
        <v>13.753742542473603</v>
      </c>
      <c r="EJ18" s="65">
        <v>20.342078424827367</v>
      </c>
      <c r="EK18" s="65">
        <v>10.559206396481999</v>
      </c>
      <c r="EL18" s="65">
        <v>10.100815735290247</v>
      </c>
      <c r="EM18" s="65">
        <v>12.778706106755454</v>
      </c>
      <c r="EN18" s="65">
        <v>8.0106073769675792</v>
      </c>
      <c r="EO18" s="65">
        <v>24.684481574576377</v>
      </c>
      <c r="EP18" s="65">
        <v>13.527384815900623</v>
      </c>
      <c r="EQ18" s="65">
        <v>32.795683997061381</v>
      </c>
      <c r="ER18" s="65">
        <v>10.488975809484746</v>
      </c>
      <c r="ES18" s="65">
        <v>13.521704580762107</v>
      </c>
      <c r="ET18" s="65">
        <v>9.7252190335147795</v>
      </c>
      <c r="EU18" s="65">
        <v>9.7946720661964566</v>
      </c>
      <c r="EV18" s="65">
        <v>5.975608801605568</v>
      </c>
      <c r="EW18" s="65">
        <v>2.7720237732743689</v>
      </c>
      <c r="EX18" s="65">
        <v>10.797592609899322</v>
      </c>
      <c r="EY18" s="65">
        <v>12.641632484415883</v>
      </c>
      <c r="EZ18" s="65">
        <v>5.0419254041821029</v>
      </c>
      <c r="FA18" s="65">
        <v>2.0529409033075141</v>
      </c>
      <c r="FB18" s="774"/>
      <c r="FC18" s="65">
        <v>9.0831254518544977</v>
      </c>
      <c r="FD18" s="65">
        <v>11.758119905096844</v>
      </c>
      <c r="FE18" s="65">
        <v>11.175823519866974</v>
      </c>
      <c r="FF18" s="65">
        <v>19.819604385540263</v>
      </c>
      <c r="FG18" s="65">
        <v>16.847498722741896</v>
      </c>
      <c r="FH18" s="65">
        <v>6.083966420572307</v>
      </c>
      <c r="FI18" s="65">
        <v>30.310353747895672</v>
      </c>
      <c r="FJ18" s="65">
        <v>9.2315866004438654</v>
      </c>
      <c r="FK18" s="65">
        <v>4.7518775118063488</v>
      </c>
      <c r="FL18" s="65">
        <v>9.5276797929246975</v>
      </c>
      <c r="FM18" s="65">
        <v>10.657668954781961</v>
      </c>
      <c r="FN18" s="65">
        <v>11.911377426049674</v>
      </c>
      <c r="FO18" s="65">
        <v>16.371702756891263</v>
      </c>
      <c r="FP18" s="65">
        <v>8.5842281942728622</v>
      </c>
      <c r="FQ18" s="65">
        <v>8.6040310020499007</v>
      </c>
      <c r="FR18" s="65">
        <v>10.968801706169616</v>
      </c>
      <c r="FS18" s="65">
        <v>7.0126872243233116</v>
      </c>
      <c r="FT18" s="65">
        <v>19.106484606462622</v>
      </c>
      <c r="FU18" s="65">
        <v>9.7875294528327021</v>
      </c>
      <c r="FV18" s="65">
        <v>26.825662060865781</v>
      </c>
      <c r="FW18" s="65">
        <v>9.3040170339394237</v>
      </c>
      <c r="FX18" s="65">
        <v>11.523629737813149</v>
      </c>
      <c r="FY18" s="65">
        <v>8.7394153223770541</v>
      </c>
      <c r="FZ18" s="65">
        <v>8.6203977498741828</v>
      </c>
      <c r="GA18" s="65">
        <v>5.5234831489740541</v>
      </c>
      <c r="GB18" s="65">
        <v>1.6537053020967232</v>
      </c>
      <c r="GC18" s="65">
        <v>8.4457153300582792</v>
      </c>
      <c r="GD18" s="65">
        <v>11.271860949984358</v>
      </c>
      <c r="GE18" s="65">
        <v>4.4940385256427851</v>
      </c>
      <c r="GF18" s="65">
        <v>2.2453008103786956</v>
      </c>
      <c r="GG18" s="775"/>
      <c r="GH18" s="65">
        <v>10.494965899913609</v>
      </c>
      <c r="GI18" s="65">
        <v>13.861936245478795</v>
      </c>
      <c r="GJ18" s="65">
        <v>13.218771521390698</v>
      </c>
      <c r="GK18" s="65">
        <v>24.797546972882969</v>
      </c>
      <c r="GL18" s="65">
        <v>22.814975450156048</v>
      </c>
      <c r="GM18" s="65">
        <v>7.2492667063606575</v>
      </c>
      <c r="GN18" s="65">
        <v>30.842475013335029</v>
      </c>
      <c r="GO18" s="65">
        <v>7.4569118223461182</v>
      </c>
      <c r="GP18" s="65">
        <v>5.7072560849094902</v>
      </c>
      <c r="GQ18" s="65">
        <v>12.052391455024074</v>
      </c>
      <c r="GR18" s="65">
        <v>17.741218327580668</v>
      </c>
      <c r="GS18" s="65">
        <v>13.666317743774329</v>
      </c>
      <c r="GT18" s="65">
        <v>20.104939277717715</v>
      </c>
      <c r="GU18" s="65">
        <v>13.3141578899499</v>
      </c>
      <c r="GV18" s="65">
        <v>10.103217398605235</v>
      </c>
      <c r="GW18" s="65">
        <v>12.747035110580828</v>
      </c>
      <c r="GX18" s="65">
        <v>8.189789502661057</v>
      </c>
      <c r="GY18" s="65">
        <v>26.519372250675154</v>
      </c>
      <c r="GZ18" s="65">
        <v>17.088798856332957</v>
      </c>
      <c r="HA18" s="65">
        <v>31.823057901299929</v>
      </c>
      <c r="HB18" s="65">
        <v>10.7781630902338</v>
      </c>
      <c r="HC18" s="65">
        <v>13.46733497361361</v>
      </c>
      <c r="HD18" s="65">
        <v>10.01744153051156</v>
      </c>
      <c r="HE18" s="65">
        <v>10.000649636571019</v>
      </c>
      <c r="HF18" s="65">
        <v>6.9713448429869027</v>
      </c>
      <c r="HG18" s="65">
        <v>2.6468971954915581</v>
      </c>
      <c r="HH18" s="65">
        <v>12.262151547715279</v>
      </c>
      <c r="HI18" s="65">
        <v>12.91899010257986</v>
      </c>
      <c r="HJ18" s="65">
        <v>6.1061567223918898</v>
      </c>
      <c r="HK18" s="65">
        <v>2.5539388981797573</v>
      </c>
      <c r="HL18" s="776"/>
      <c r="HM18" s="65">
        <v>8.093220288694674</v>
      </c>
      <c r="HN18" s="65">
        <v>9.3036468982922553</v>
      </c>
      <c r="HO18" s="65">
        <v>9.0400803715534472</v>
      </c>
      <c r="HP18" s="65">
        <v>24.817738110469815</v>
      </c>
      <c r="HQ18" s="65">
        <v>11.823053177255796</v>
      </c>
      <c r="HR18" s="65">
        <v>7.3511246790680547</v>
      </c>
      <c r="HS18" s="65">
        <v>28.746899157761735</v>
      </c>
      <c r="HT18" s="65">
        <v>9.7612423581726535</v>
      </c>
      <c r="HU18" s="65">
        <v>5.2169975718434181</v>
      </c>
      <c r="HV18" s="65">
        <v>7.237676913393603</v>
      </c>
      <c r="HW18" s="65">
        <v>8.9400377848731853</v>
      </c>
      <c r="HX18" s="65">
        <v>11.462906405584999</v>
      </c>
      <c r="HY18" s="65">
        <v>16.182729852963863</v>
      </c>
      <c r="HZ18" s="65">
        <v>6.6683155279368762</v>
      </c>
      <c r="IA18" s="65">
        <v>7.2086611172339152</v>
      </c>
      <c r="IB18" s="65">
        <v>9.6500852379977999</v>
      </c>
      <c r="IC18" s="65">
        <v>5.1946868094862158</v>
      </c>
      <c r="ID18" s="65">
        <v>19.44237994224985</v>
      </c>
      <c r="IE18" s="65">
        <v>7.8428802634598753</v>
      </c>
      <c r="IF18" s="65">
        <v>22.968599475206098</v>
      </c>
      <c r="IG18" s="65">
        <v>8.5103825419777159</v>
      </c>
      <c r="IH18" s="65">
        <v>11.146568870187812</v>
      </c>
      <c r="II18" s="65">
        <v>8.322745535442083</v>
      </c>
      <c r="IJ18" s="65">
        <v>7.6184442043394274</v>
      </c>
      <c r="IK18" s="65">
        <v>3.5949512642667951</v>
      </c>
      <c r="IL18" s="65">
        <v>3.2785376521952907</v>
      </c>
      <c r="IM18" s="65">
        <v>6.0641746345963687</v>
      </c>
      <c r="IN18" s="65">
        <v>12.03020958331571</v>
      </c>
      <c r="IO18" s="65">
        <v>3.8391574934234942</v>
      </c>
      <c r="IP18" s="65">
        <v>2.1328057185828935</v>
      </c>
      <c r="IQ18" s="777"/>
      <c r="IR18" s="65">
        <v>5.14987344171512</v>
      </c>
      <c r="IS18" s="65">
        <v>5.9750246815128349</v>
      </c>
      <c r="IT18" s="65">
        <v>4.461488064957563</v>
      </c>
      <c r="IU18" s="65">
        <v>8.5137079023006308</v>
      </c>
      <c r="IV18" s="65">
        <v>6.7155935394066972</v>
      </c>
      <c r="IW18" s="65">
        <v>3.3124950369844823</v>
      </c>
      <c r="IX18" s="65">
        <v>10.380005890833825</v>
      </c>
      <c r="IY18" s="65">
        <v>4.9060561750841822</v>
      </c>
      <c r="IZ18" s="65">
        <v>2.9137348634792533</v>
      </c>
      <c r="JA18" s="65">
        <v>3.4217894596645717</v>
      </c>
      <c r="JB18" s="65">
        <v>4.9312214611173708</v>
      </c>
      <c r="JC18" s="65">
        <v>5.9880416720218737</v>
      </c>
      <c r="JD18" s="65">
        <v>6.8234349474269465</v>
      </c>
      <c r="JE18" s="65">
        <v>3.3837310404844017</v>
      </c>
      <c r="JF18" s="65">
        <v>3.5232384428741343</v>
      </c>
      <c r="JG18" s="65">
        <v>4.9367635560205381</v>
      </c>
      <c r="JH18" s="65">
        <v>2.3310340746554932</v>
      </c>
      <c r="JI18" s="65">
        <v>13.022765750117387</v>
      </c>
      <c r="JJ18" s="65">
        <v>3.2095891500056264</v>
      </c>
      <c r="JK18" s="65">
        <v>10.00981604988494</v>
      </c>
      <c r="JL18" s="65">
        <v>5.9526943752677886</v>
      </c>
      <c r="JM18" s="65">
        <v>4.9365265526114657</v>
      </c>
      <c r="JN18" s="65">
        <v>4.3134744459442276</v>
      </c>
      <c r="JO18" s="65">
        <v>3.8677366804585702</v>
      </c>
      <c r="JP18" s="65">
        <v>2.2281309869079049</v>
      </c>
      <c r="JQ18" s="65">
        <v>1.6376403563107975</v>
      </c>
      <c r="JR18" s="65">
        <v>3.8720364470024782</v>
      </c>
      <c r="JS18" s="65">
        <v>5.5705525098990725</v>
      </c>
      <c r="JT18" s="65">
        <v>2.2948638925119695</v>
      </c>
      <c r="JU18" s="65">
        <v>1.6324529993379806</v>
      </c>
      <c r="JV18" s="778"/>
      <c r="JW18" s="65">
        <v>12.38724547318235</v>
      </c>
      <c r="JX18" s="65">
        <v>16.679225934148093</v>
      </c>
      <c r="JY18" s="65">
        <v>13.018444642002731</v>
      </c>
      <c r="JZ18" s="65">
        <v>20.535140039706803</v>
      </c>
      <c r="KA18" s="65">
        <v>19.936274995629351</v>
      </c>
      <c r="KB18" s="65">
        <v>8.2488290869136023</v>
      </c>
      <c r="KC18" s="65">
        <v>40.82560223789951</v>
      </c>
      <c r="KD18" s="65">
        <v>13.216708491614503</v>
      </c>
      <c r="KE18" s="65">
        <v>8.951606700806213</v>
      </c>
      <c r="KF18" s="65">
        <v>12.309300830237929</v>
      </c>
      <c r="KG18" s="65">
        <v>11.495899171182206</v>
      </c>
      <c r="KH18" s="65">
        <v>15.356254165008613</v>
      </c>
      <c r="KI18" s="65">
        <v>21.980270626320497</v>
      </c>
      <c r="KJ18" s="65">
        <v>15.549284289416542</v>
      </c>
      <c r="KK18" s="65">
        <v>11.874849945014613</v>
      </c>
      <c r="KL18" s="65">
        <v>14.697843696803758</v>
      </c>
      <c r="KM18" s="65">
        <v>10.666403195747991</v>
      </c>
      <c r="KN18" s="65">
        <v>21.051428660348417</v>
      </c>
      <c r="KO18" s="65">
        <v>11.940450185647537</v>
      </c>
      <c r="KP18" s="65">
        <v>33.525716156637607</v>
      </c>
      <c r="KQ18" s="65">
        <v>11.007000643930645</v>
      </c>
      <c r="KR18" s="65">
        <v>15.515879223684395</v>
      </c>
      <c r="KS18" s="65">
        <v>12.75802976285075</v>
      </c>
      <c r="KT18" s="65">
        <v>12.49355212863094</v>
      </c>
      <c r="KU18" s="65">
        <v>7.9622320613119184</v>
      </c>
      <c r="KV18" s="65">
        <v>4.1515690665901017</v>
      </c>
      <c r="KW18" s="65">
        <v>15.755391712517437</v>
      </c>
      <c r="KX18" s="65">
        <v>16.022812366745438</v>
      </c>
      <c r="KY18" s="65">
        <v>8.856285126364515</v>
      </c>
      <c r="KZ18" s="65">
        <v>3.5385614095801743</v>
      </c>
      <c r="LA18" s="774"/>
      <c r="LB18" s="65">
        <v>12.559222807651267</v>
      </c>
      <c r="LC18" s="65">
        <v>16.596653066619886</v>
      </c>
      <c r="LD18" s="65">
        <v>11.422073346843936</v>
      </c>
      <c r="LE18" s="65">
        <v>16.771946016973825</v>
      </c>
      <c r="LF18" s="65">
        <v>18.074715905785752</v>
      </c>
      <c r="LG18" s="65">
        <v>8.7487727991247635</v>
      </c>
      <c r="LH18" s="65">
        <v>37.643224339155005</v>
      </c>
      <c r="LI18" s="65">
        <v>15.485606725495225</v>
      </c>
      <c r="LJ18" s="65">
        <v>11.354576881886</v>
      </c>
      <c r="LK18" s="65">
        <v>12.136196055755679</v>
      </c>
      <c r="LL18" s="65">
        <v>9.7547674659130461</v>
      </c>
      <c r="LM18" s="65">
        <v>14.468153317659707</v>
      </c>
      <c r="LN18" s="65">
        <v>21.719844874736658</v>
      </c>
      <c r="LO18" s="65">
        <v>9.6797253966087879</v>
      </c>
      <c r="LP18" s="65">
        <v>11.200617522024338</v>
      </c>
      <c r="LQ18" s="65">
        <v>13.860824464323105</v>
      </c>
      <c r="LR18" s="65">
        <v>11.004482724158569</v>
      </c>
      <c r="LS18" s="65">
        <v>19.6225637161617</v>
      </c>
      <c r="LT18" s="65">
        <v>11.052142688275877</v>
      </c>
      <c r="LU18" s="65">
        <v>30.208329827112141</v>
      </c>
      <c r="LV18" s="65">
        <v>10.445941141055787</v>
      </c>
      <c r="LW18" s="65">
        <v>14.579301414404867</v>
      </c>
      <c r="LX18" s="65">
        <v>12.501734426055195</v>
      </c>
      <c r="LY18" s="65">
        <v>12.096747025300365</v>
      </c>
      <c r="LZ18" s="65">
        <v>7.7218978756803951</v>
      </c>
      <c r="MA18" s="65">
        <v>4.7874853299263398</v>
      </c>
      <c r="MB18" s="65">
        <v>10.59863053764972</v>
      </c>
      <c r="MC18" s="65">
        <v>15.584602030035398</v>
      </c>
      <c r="MD18" s="65">
        <v>6.9051917340716731</v>
      </c>
      <c r="ME18" s="65">
        <v>3.9505402944000081</v>
      </c>
      <c r="MF18" s="780"/>
      <c r="MG18" s="68">
        <v>11.04685895596428</v>
      </c>
      <c r="MH18" s="68">
        <v>1.4741354489189373</v>
      </c>
      <c r="MI18" s="68">
        <v>3.5980006230953272</v>
      </c>
      <c r="MJ18" s="68">
        <v>5.0069155945894668</v>
      </c>
      <c r="MK18" s="68">
        <v>16.258886571634083</v>
      </c>
      <c r="ML18" s="68">
        <v>3.4315619888657451</v>
      </c>
      <c r="MM18" s="68">
        <v>10.547917043999151</v>
      </c>
      <c r="MN18" s="68">
        <v>6.048178104221285</v>
      </c>
      <c r="MO18" s="68">
        <v>2.1269200104166774</v>
      </c>
      <c r="MP18" s="68">
        <v>3.5404698303845548</v>
      </c>
      <c r="MQ18" s="68">
        <v>5.1006199257632288</v>
      </c>
      <c r="MR18" s="68">
        <v>6.0249771425964038</v>
      </c>
      <c r="MS18" s="68">
        <v>7.7505690173944348</v>
      </c>
      <c r="MT18" s="68">
        <v>10.411767953481908</v>
      </c>
      <c r="MU18" s="768"/>
      <c r="MV18" s="69">
        <v>26.172562908173447</v>
      </c>
      <c r="MW18" s="69">
        <v>5.8865563668969356</v>
      </c>
      <c r="MX18" s="69">
        <v>7.727419529039798</v>
      </c>
      <c r="MY18" s="69">
        <v>11.301049433653931</v>
      </c>
      <c r="MZ18" s="69">
        <v>25.686010794929341</v>
      </c>
      <c r="NA18" s="69">
        <v>9.3151883144846721</v>
      </c>
      <c r="NB18" s="69">
        <v>16.313884106799556</v>
      </c>
      <c r="NC18" s="69">
        <v>18.121308897964749</v>
      </c>
      <c r="ND18" s="69">
        <v>11.094142766007664</v>
      </c>
      <c r="NE18" s="69">
        <v>8.236671205433268</v>
      </c>
      <c r="NF18" s="69">
        <v>12.524025037861577</v>
      </c>
      <c r="NG18" s="69">
        <v>18.732951845055762</v>
      </c>
      <c r="NH18" s="69">
        <v>12.526439098982447</v>
      </c>
      <c r="NI18" s="69">
        <v>10.633899550056293</v>
      </c>
      <c r="NJ18" s="752"/>
      <c r="NK18" s="70">
        <v>38.068540395476937</v>
      </c>
      <c r="NL18" s="70">
        <v>8.3574043648192333</v>
      </c>
      <c r="NM18" s="70">
        <v>11.072987514533356</v>
      </c>
      <c r="NN18" s="70">
        <v>16.95888405472768</v>
      </c>
      <c r="NO18" s="70">
        <v>38.415301386896331</v>
      </c>
      <c r="NP18" s="70">
        <v>13.882376260234722</v>
      </c>
      <c r="NQ18" s="70">
        <v>18.767566594423243</v>
      </c>
      <c r="NR18" s="70">
        <v>26.689852351629618</v>
      </c>
      <c r="NS18" s="70">
        <v>16.547834027542496</v>
      </c>
      <c r="NT18" s="70">
        <v>13.337529182240514</v>
      </c>
      <c r="NU18" s="70">
        <v>18.472363943141609</v>
      </c>
      <c r="NV18" s="70">
        <v>27.08530593019092</v>
      </c>
      <c r="NW18" s="70">
        <v>17.682818391092713</v>
      </c>
      <c r="NX18" s="70">
        <v>16.132022749600502</v>
      </c>
      <c r="NY18" s="754"/>
      <c r="NZ18" s="71">
        <v>38.416222350702171</v>
      </c>
      <c r="OA18" s="71">
        <v>7.1437668635829299</v>
      </c>
      <c r="OB18" s="71">
        <v>9.7433382857408652</v>
      </c>
      <c r="OC18" s="71">
        <v>16.602559621246922</v>
      </c>
      <c r="OD18" s="71">
        <v>46.098926905879019</v>
      </c>
      <c r="OE18" s="71">
        <v>11.640275504189702</v>
      </c>
      <c r="OF18" s="71">
        <v>22.302012074299867</v>
      </c>
      <c r="OG18" s="71">
        <v>22.485033123288758</v>
      </c>
      <c r="OH18" s="71">
        <v>13.870870398987176</v>
      </c>
      <c r="OI18" s="71">
        <v>12.193997640697397</v>
      </c>
      <c r="OJ18" s="71">
        <v>15.579658383070949</v>
      </c>
      <c r="OK18" s="71">
        <v>26.946936683686644</v>
      </c>
      <c r="OL18" s="71">
        <v>15.152014218473905</v>
      </c>
      <c r="OM18" s="71">
        <v>17.020843609125262</v>
      </c>
      <c r="ON18" s="756"/>
      <c r="OO18" s="72">
        <v>19.271133393230386</v>
      </c>
      <c r="OP18" s="72">
        <v>4.2717936869060384</v>
      </c>
      <c r="OQ18" s="72">
        <v>5.9743532300390685</v>
      </c>
      <c r="OR18" s="72">
        <v>8.6381451852034008</v>
      </c>
      <c r="OS18" s="72">
        <v>17.206261930416709</v>
      </c>
      <c r="OT18" s="72">
        <v>6.3005899590882857</v>
      </c>
      <c r="OU18" s="72">
        <v>12.360669161344166</v>
      </c>
      <c r="OV18" s="72">
        <v>12.426394163029654</v>
      </c>
      <c r="OW18" s="72">
        <v>7.4862336239886327</v>
      </c>
      <c r="OX18" s="72">
        <v>6.4339376771451171</v>
      </c>
      <c r="OY18" s="72">
        <v>8.5805108535185521</v>
      </c>
      <c r="OZ18" s="72">
        <v>13.181213134680769</v>
      </c>
      <c r="PA18" s="72">
        <v>10.099342081288121</v>
      </c>
      <c r="PB18" s="72">
        <v>10.41875029758515</v>
      </c>
      <c r="PC18" s="758"/>
      <c r="PD18" s="73">
        <v>33.949161354389176</v>
      </c>
      <c r="PE18" s="73">
        <v>6.9563751026359437</v>
      </c>
      <c r="PF18" s="73">
        <v>7.0952349563599313</v>
      </c>
      <c r="PG18" s="73">
        <v>17.300659398795798</v>
      </c>
      <c r="PH18" s="73">
        <v>52.130069971625126</v>
      </c>
      <c r="PI18" s="73">
        <v>11.29706245400973</v>
      </c>
      <c r="PJ18" s="73">
        <v>22.756391831381368</v>
      </c>
      <c r="PK18" s="73">
        <v>21.845291024348366</v>
      </c>
      <c r="PL18" s="73">
        <v>13.461906386750934</v>
      </c>
      <c r="PM18" s="73">
        <v>9.9281489378975287</v>
      </c>
      <c r="PN18" s="73">
        <v>15.758079624613337</v>
      </c>
      <c r="PO18" s="73">
        <v>32.601006015582975</v>
      </c>
      <c r="PP18" s="73">
        <v>15.080766688068675</v>
      </c>
      <c r="PQ18" s="73">
        <v>15.064079196711281</v>
      </c>
      <c r="PR18" s="760"/>
      <c r="PS18" s="70">
        <v>13.394390680802264</v>
      </c>
      <c r="PT18" s="70">
        <v>3.4043936763454372</v>
      </c>
      <c r="PU18" s="70">
        <v>5.1804766696049622</v>
      </c>
      <c r="PV18" s="70">
        <v>5.9463406589743659</v>
      </c>
      <c r="PW18" s="70">
        <v>13.95607541351761</v>
      </c>
      <c r="PX18" s="70">
        <v>4.9232110597915808</v>
      </c>
      <c r="PY18" s="70">
        <v>8.5077896974860661</v>
      </c>
      <c r="PZ18" s="70">
        <v>10.139258496095458</v>
      </c>
      <c r="QA18" s="70">
        <v>5.9033932900545505</v>
      </c>
      <c r="QB18" s="70">
        <v>5.1699797908541338</v>
      </c>
      <c r="QC18" s="70">
        <v>6.9175132604168059</v>
      </c>
      <c r="QD18" s="70">
        <v>9.8705811235970042</v>
      </c>
      <c r="QE18" s="70">
        <v>7.6544173325886868</v>
      </c>
      <c r="QF18" s="70">
        <v>5.3570625533830425</v>
      </c>
      <c r="QG18" s="762"/>
      <c r="QH18" s="74">
        <v>37.192753956478889</v>
      </c>
      <c r="QI18" s="74">
        <v>10.632561555855295</v>
      </c>
      <c r="QJ18" s="74">
        <v>8.1704756101615299</v>
      </c>
      <c r="QK18" s="74">
        <v>16.564953254750069</v>
      </c>
      <c r="QL18" s="74">
        <v>37.483500926140621</v>
      </c>
      <c r="QM18" s="74">
        <v>13.574347171474969</v>
      </c>
      <c r="QN18" s="74">
        <v>24.102000578070456</v>
      </c>
      <c r="QO18" s="74">
        <v>34.911856041068276</v>
      </c>
      <c r="QP18" s="74">
        <v>21.722396278594346</v>
      </c>
      <c r="QQ18" s="74">
        <v>11.164624309500288</v>
      </c>
      <c r="QR18" s="74">
        <v>24.145465968776712</v>
      </c>
      <c r="QS18" s="74">
        <v>26.48547338145967</v>
      </c>
      <c r="QT18" s="74">
        <v>17.322640450865485</v>
      </c>
      <c r="QU18" s="74">
        <v>15.535789979168168</v>
      </c>
      <c r="QV18" s="764"/>
      <c r="QW18" s="69">
        <v>45.072787520642372</v>
      </c>
      <c r="QX18" s="69">
        <v>9.6971765291232028</v>
      </c>
      <c r="QY18" s="69">
        <v>7.1270917655891051</v>
      </c>
      <c r="QZ18" s="69">
        <v>20.231448596531017</v>
      </c>
      <c r="RA18" s="69">
        <v>45.975535426743939</v>
      </c>
      <c r="RB18" s="69">
        <v>16.480868626435441</v>
      </c>
      <c r="RC18" s="69">
        <v>23.255079207160009</v>
      </c>
      <c r="RD18" s="69">
        <v>31.725283473009171</v>
      </c>
      <c r="RE18" s="69">
        <v>19.684123666909727</v>
      </c>
      <c r="RF18" s="69">
        <v>13.1146466052269</v>
      </c>
      <c r="RG18" s="69">
        <v>21.92735455682039</v>
      </c>
      <c r="RH18" s="69">
        <v>31.995776787758409</v>
      </c>
      <c r="RI18" s="69">
        <v>20.670372704201029</v>
      </c>
      <c r="RJ18" s="69">
        <v>18.195037950731756</v>
      </c>
      <c r="RK18" s="766"/>
      <c r="RL18" s="75">
        <v>38.620727614529777</v>
      </c>
      <c r="RM18" s="75">
        <v>8.3009287579648703</v>
      </c>
      <c r="RN18" s="75">
        <v>10.156641947435599</v>
      </c>
      <c r="RO18" s="75">
        <v>18.446979544942451</v>
      </c>
      <c r="RP18" s="75">
        <v>43.624239413665201</v>
      </c>
      <c r="RQ18" s="75">
        <v>14.459104526607518</v>
      </c>
      <c r="RR18" s="75">
        <v>20.274421561777363</v>
      </c>
      <c r="RS18" s="75">
        <v>27.042968216794129</v>
      </c>
      <c r="RT18" s="75">
        <v>19.609984409045385</v>
      </c>
      <c r="RU18" s="75">
        <v>10.968117071389658</v>
      </c>
      <c r="RV18" s="75">
        <v>19.16921015833805</v>
      </c>
      <c r="RW18" s="75">
        <v>29.860219044743555</v>
      </c>
      <c r="RX18" s="75">
        <v>18.589652512988614</v>
      </c>
      <c r="RY18" s="75">
        <v>15.79051209618709</v>
      </c>
      <c r="RZ18" s="756"/>
      <c r="SA18" s="76">
        <v>26.161800633791405</v>
      </c>
      <c r="SB18" s="76">
        <v>27.209872941047514</v>
      </c>
      <c r="SC18" s="76">
        <v>27.612592654518423</v>
      </c>
      <c r="SD18" s="76">
        <v>21.590749245393475</v>
      </c>
      <c r="SE18" s="76">
        <v>29.822171941822731</v>
      </c>
      <c r="SF18" s="76">
        <v>32.597625017174124</v>
      </c>
      <c r="SG18" s="721"/>
      <c r="SH18" s="76">
        <v>38.278384404728648</v>
      </c>
      <c r="SI18" s="76">
        <v>40.248760342370147</v>
      </c>
      <c r="SJ18" s="76">
        <v>41.005873403695503</v>
      </c>
      <c r="SK18" s="76">
        <v>29.684807794540585</v>
      </c>
      <c r="SL18" s="76">
        <v>45.159882463827586</v>
      </c>
      <c r="SM18" s="76">
        <v>50.37773424548822</v>
      </c>
      <c r="SN18" s="721"/>
      <c r="SO18" s="76">
        <v>33.734665490627187</v>
      </c>
      <c r="SP18" s="76">
        <v>35.359177566874159</v>
      </c>
      <c r="SQ18" s="76">
        <v>35.983393122754094</v>
      </c>
      <c r="SR18" s="76">
        <v>26.649535838610422</v>
      </c>
      <c r="SS18" s="76">
        <v>39.408241018075749</v>
      </c>
      <c r="ST18" s="76">
        <v>43.710193284870456</v>
      </c>
      <c r="SU18" s="721"/>
      <c r="SV18" s="76">
        <v>21.908123348170712</v>
      </c>
      <c r="SW18" s="76">
        <v>22.632409506031649</v>
      </c>
      <c r="SX18" s="76">
        <v>22.910715031275757</v>
      </c>
      <c r="SY18" s="76">
        <v>18.749229420178931</v>
      </c>
      <c r="SZ18" s="76">
        <v>24.437678086602123</v>
      </c>
      <c r="TA18" s="76">
        <v>26.355696748437051</v>
      </c>
      <c r="TB18" s="721"/>
      <c r="TC18" s="76">
        <v>30.963479139728292</v>
      </c>
      <c r="TD18" s="76">
        <v>32.377050964149596</v>
      </c>
      <c r="TE18" s="76">
        <v>32.920213145003196</v>
      </c>
      <c r="TF18" s="76">
        <v>24.798342053397313</v>
      </c>
      <c r="TG18" s="76">
        <v>35.900350109537058</v>
      </c>
      <c r="TH18" s="76">
        <v>39.643700868981824</v>
      </c>
      <c r="TI18" s="721"/>
      <c r="TJ18" s="76">
        <v>18.451247325013128</v>
      </c>
      <c r="TK18" s="76">
        <v>18.912399140205824</v>
      </c>
      <c r="TL18" s="76">
        <v>19.08959581413302</v>
      </c>
      <c r="TM18" s="76">
        <v>16.439984714118044</v>
      </c>
      <c r="TN18" s="76">
        <v>20.061810700546918</v>
      </c>
      <c r="TO18" s="76">
        <v>21.283010053701542</v>
      </c>
      <c r="TP18" s="721"/>
      <c r="TQ18" s="76">
        <v>30.017077288180538</v>
      </c>
      <c r="TR18" s="76">
        <v>31.358609841468379</v>
      </c>
      <c r="TS18" s="76">
        <v>31.874091074711124</v>
      </c>
      <c r="TT18" s="76">
        <v>24.166131511031193</v>
      </c>
      <c r="TU18" s="76">
        <v>34.702352562460618</v>
      </c>
      <c r="TV18" s="76">
        <v>38.254932498910449</v>
      </c>
      <c r="TW18" s="721"/>
      <c r="TX18" s="76">
        <v>46.624636951958195</v>
      </c>
      <c r="TY18" s="76">
        <v>49.287597525189618</v>
      </c>
      <c r="TZ18" s="76">
        <v>50.31083486445651</v>
      </c>
      <c r="UA18" s="76">
        <v>35.010429095072638</v>
      </c>
      <c r="UB18" s="76">
        <v>55.924972824960989</v>
      </c>
      <c r="UC18" s="76">
        <v>62.976892870309968</v>
      </c>
      <c r="UD18" s="721"/>
      <c r="UE18" s="76">
        <v>37.865319048901249</v>
      </c>
      <c r="UF18" s="76">
        <v>39.804252817325093</v>
      </c>
      <c r="UG18" s="76">
        <v>40.549284287246266</v>
      </c>
      <c r="UH18" s="76">
        <v>29.408873980365094</v>
      </c>
      <c r="UI18" s="76">
        <v>38.362488027939101</v>
      </c>
      <c r="UJ18" s="76">
        <v>49.77159415815936</v>
      </c>
      <c r="UK18" s="721"/>
      <c r="UL18" s="76">
        <v>11.370136725186192</v>
      </c>
      <c r="UM18" s="76">
        <v>12.004195780300039</v>
      </c>
      <c r="UN18" s="76">
        <v>11.174830392850337</v>
      </c>
      <c r="UO18" s="76">
        <v>8.9032026273103941</v>
      </c>
      <c r="UP18" s="76">
        <v>11.076480315072605</v>
      </c>
      <c r="UQ18" s="76">
        <v>9.9290730662572155</v>
      </c>
      <c r="UR18" s="721"/>
      <c r="US18" s="76">
        <v>11.171864197601652</v>
      </c>
      <c r="UT18" s="76">
        <v>9.0670910747348312</v>
      </c>
      <c r="UU18" s="76">
        <v>12.540148533873827</v>
      </c>
      <c r="UV18" s="76">
        <v>11.579960040985824</v>
      </c>
      <c r="UW18" s="76">
        <v>10.373477098861015</v>
      </c>
      <c r="UX18" s="76">
        <v>13.076552276959976</v>
      </c>
      <c r="UY18" s="76">
        <v>10.263050581726764</v>
      </c>
      <c r="UZ18" s="76">
        <v>9.0175759759094092</v>
      </c>
      <c r="VA18" s="76">
        <v>9.1906829469796012</v>
      </c>
      <c r="VB18" s="76">
        <v>9.0901392968512749</v>
      </c>
      <c r="VC18" s="76">
        <v>9.3154294106715536</v>
      </c>
      <c r="VD18" s="76">
        <v>10.334859026129106</v>
      </c>
      <c r="VE18" s="76">
        <v>11.539323162841045</v>
      </c>
      <c r="VF18" s="76">
        <v>9.4020913167614477</v>
      </c>
      <c r="VG18" s="76">
        <v>11.974312877287</v>
      </c>
      <c r="VH18" s="718"/>
      <c r="VI18" s="76">
        <v>17.017756263018679</v>
      </c>
      <c r="VJ18" s="76">
        <v>13.621164926054533</v>
      </c>
      <c r="VK18" s="76">
        <v>19.208608689788981</v>
      </c>
      <c r="VL18" s="76">
        <v>17.671645788987803</v>
      </c>
      <c r="VM18" s="76">
        <v>15.720146007295984</v>
      </c>
      <c r="VN18" s="76">
        <v>20.074319785121659</v>
      </c>
      <c r="VO18" s="76">
        <v>15.548852597466665</v>
      </c>
      <c r="VP18" s="76">
        <v>13.541842204917588</v>
      </c>
      <c r="VQ18" s="76">
        <v>13.819693590932001</v>
      </c>
      <c r="VR18" s="76">
        <v>13.658300148738721</v>
      </c>
      <c r="VS18" s="76">
        <v>14.019981215809862</v>
      </c>
      <c r="VT18" s="76">
        <v>15.658057739750747</v>
      </c>
      <c r="VU18" s="76">
        <v>17.5952707791199</v>
      </c>
      <c r="VV18" s="76">
        <v>14.159024600458666</v>
      </c>
      <c r="VW18" s="76">
        <v>18.295168318507226</v>
      </c>
      <c r="VX18" s="718"/>
      <c r="VY18" s="76">
        <v>17.967535065019177</v>
      </c>
      <c r="VZ18" s="76">
        <v>14.339094805153346</v>
      </c>
      <c r="WA18" s="76">
        <v>20.295404296976976</v>
      </c>
      <c r="WB18" s="76">
        <v>18.662656125368432</v>
      </c>
      <c r="WC18" s="76">
        <v>16.574653296858106</v>
      </c>
      <c r="WD18" s="76">
        <v>21.220270817874326</v>
      </c>
      <c r="WE18" s="76">
        <v>16.396692282393975</v>
      </c>
      <c r="WF18" s="76">
        <v>14.254781332593955</v>
      </c>
      <c r="WG18" s="76">
        <v>14.550506787300511</v>
      </c>
      <c r="WH18" s="76">
        <v>14.37872193989954</v>
      </c>
      <c r="WI18" s="76">
        <v>14.763721952079996</v>
      </c>
      <c r="WJ18" s="76">
        <v>16.508495604915147</v>
      </c>
      <c r="WK18" s="76">
        <v>18.573214383785523</v>
      </c>
      <c r="WL18" s="76">
        <v>14.911668746016089</v>
      </c>
      <c r="WM18" s="76">
        <v>19.319380812917995</v>
      </c>
      <c r="WN18" s="718"/>
      <c r="WO18" s="76">
        <v>10.951234600273875</v>
      </c>
      <c r="WP18" s="76">
        <v>8.8821473458944489</v>
      </c>
      <c r="WQ18" s="76">
        <v>12.290481970900146</v>
      </c>
      <c r="WR18" s="76">
        <v>11.350825871445801</v>
      </c>
      <c r="WS18" s="76">
        <v>10.163263178238859</v>
      </c>
      <c r="WT18" s="76">
        <v>12.817820299255484</v>
      </c>
      <c r="WU18" s="76">
        <v>10.05705023059234</v>
      </c>
      <c r="WV18" s="76">
        <v>8.8336692165038464</v>
      </c>
      <c r="WW18" s="76">
        <v>9.0033324415371219</v>
      </c>
      <c r="WX18" s="76">
        <v>8.9047847964485722</v>
      </c>
      <c r="WY18" s="76">
        <v>9.1256172134731468</v>
      </c>
      <c r="WZ18" s="76">
        <v>10.12537846061414</v>
      </c>
      <c r="XA18" s="76">
        <v>11.307218630525151</v>
      </c>
      <c r="XB18" s="76">
        <v>9.210535997232709</v>
      </c>
      <c r="XC18" s="76">
        <v>11.73413165701538</v>
      </c>
      <c r="XD18" s="718"/>
      <c r="XE18" s="76">
        <v>15.878821143598588</v>
      </c>
      <c r="XF18" s="76">
        <v>12.720492049999491</v>
      </c>
      <c r="XG18" s="76">
        <v>17.911476710409218</v>
      </c>
      <c r="XH18" s="76">
        <v>16.485616101029141</v>
      </c>
      <c r="XI18" s="76">
        <v>14.669821897358974</v>
      </c>
      <c r="XJ18" s="76">
        <v>18.716482927708309</v>
      </c>
      <c r="XK18" s="76">
        <v>14.512354647121915</v>
      </c>
      <c r="XL18" s="76">
        <v>12.646886292240746</v>
      </c>
      <c r="XM18" s="76">
        <v>12.904853722186621</v>
      </c>
      <c r="XN18" s="76">
        <v>12.755006870582816</v>
      </c>
      <c r="XO18" s="76">
        <v>13.090823642562343</v>
      </c>
      <c r="XP18" s="76">
        <v>14.612149736140596</v>
      </c>
      <c r="XQ18" s="76">
        <v>16.411769106634349</v>
      </c>
      <c r="XR18" s="76">
        <v>13.219901784303341</v>
      </c>
      <c r="XS18" s="76">
        <v>17.0620281561506</v>
      </c>
      <c r="XT18" s="718"/>
      <c r="XU18" s="76">
        <v>5.5982354898230717</v>
      </c>
      <c r="XV18" s="76">
        <v>4.6751307528515786</v>
      </c>
      <c r="XW18" s="76">
        <v>6.1899401298534116</v>
      </c>
      <c r="XX18" s="76">
        <v>5.7749375801694516</v>
      </c>
      <c r="XY18" s="76">
        <v>5.2435947949430313</v>
      </c>
      <c r="XZ18" s="76">
        <v>6.4252363202240987</v>
      </c>
      <c r="YA18" s="76">
        <v>5.1985303075472817</v>
      </c>
      <c r="YB18" s="76">
        <v>4.6536984499209675</v>
      </c>
      <c r="YC18" s="76">
        <v>4.7288877273279617</v>
      </c>
      <c r="YD18" s="76">
        <v>4.6852104229901874</v>
      </c>
      <c r="YE18" s="76">
        <v>4.7831002727749805</v>
      </c>
      <c r="YF18" s="76">
        <v>5.2267707972814721</v>
      </c>
      <c r="YG18" s="76">
        <v>5.7518542744146774</v>
      </c>
      <c r="YH18" s="76">
        <v>4.8207145556456554</v>
      </c>
      <c r="YI18" s="76">
        <v>5.9416220902933921</v>
      </c>
      <c r="YJ18" s="718"/>
      <c r="YK18" s="76">
        <v>16.563320147060342</v>
      </c>
      <c r="YL18" s="76">
        <v>13.206710842932562</v>
      </c>
      <c r="YM18" s="76">
        <v>18.699513800361281</v>
      </c>
      <c r="YN18" s="76">
        <v>17.201672573928516</v>
      </c>
      <c r="YO18" s="76">
        <v>15.265551897701627</v>
      </c>
      <c r="YP18" s="76">
        <v>19.555178656291115</v>
      </c>
      <c r="YQ18" s="76">
        <v>15.107852840047094</v>
      </c>
      <c r="YR18" s="76">
        <v>13.129298275077383</v>
      </c>
      <c r="YS18" s="76">
        <v>13.401363130986715</v>
      </c>
      <c r="YT18" s="76">
        <v>13.243310061185351</v>
      </c>
      <c r="YU18" s="76">
        <v>13.597578917680575</v>
      </c>
      <c r="YV18" s="76">
        <v>15.204583148873168</v>
      </c>
      <c r="YW18" s="76">
        <v>17.108100783263019</v>
      </c>
      <c r="YX18" s="76">
        <v>13.733631662456805</v>
      </c>
      <c r="YY18" s="76">
        <v>17.79629043153189</v>
      </c>
      <c r="YZ18" s="718"/>
      <c r="ZA18" s="76">
        <v>16.362090094894327</v>
      </c>
      <c r="ZB18" s="76">
        <v>13.118998769456688</v>
      </c>
      <c r="ZC18" s="76">
        <v>18.45936166926943</v>
      </c>
      <c r="ZD18" s="76">
        <v>16.98790311987484</v>
      </c>
      <c r="ZE18" s="76">
        <v>15.126023995335688</v>
      </c>
      <c r="ZF18" s="76">
        <v>19.285922104616024</v>
      </c>
      <c r="ZG18" s="76">
        <v>14.960294493363305</v>
      </c>
      <c r="ZH18" s="76">
        <v>13.043077212739501</v>
      </c>
      <c r="ZI18" s="76">
        <v>13.308844947498523</v>
      </c>
      <c r="ZJ18" s="76">
        <v>13.154474357339312</v>
      </c>
      <c r="ZK18" s="76">
        <v>13.500403456893922</v>
      </c>
      <c r="ZL18" s="76">
        <v>15.066668555463426</v>
      </c>
      <c r="ZM18" s="76">
        <v>16.918382595520619</v>
      </c>
      <c r="ZN18" s="76">
        <v>13.633417747972043</v>
      </c>
      <c r="ZO18" s="76">
        <v>17.587302497587476</v>
      </c>
      <c r="ZP18" s="718"/>
      <c r="ZQ18" s="76">
        <v>19.21879346413456</v>
      </c>
      <c r="ZR18" s="76">
        <v>15.311269586273394</v>
      </c>
      <c r="ZS18" s="76">
        <v>21.723122327992893</v>
      </c>
      <c r="ZT18" s="76">
        <v>19.966676870602704</v>
      </c>
      <c r="ZU18" s="76">
        <v>17.717392986492623</v>
      </c>
      <c r="ZV18" s="76">
        <v>22.719138440764581</v>
      </c>
      <c r="ZW18" s="76">
        <v>17.526782617365789</v>
      </c>
      <c r="ZX18" s="76">
        <v>15.220558685102452</v>
      </c>
      <c r="ZY18" s="76">
        <v>15.538804346900788</v>
      </c>
      <c r="ZZ18" s="76">
        <v>15.35393579547716</v>
      </c>
      <c r="AAA18" s="76">
        <v>15.768265306273777</v>
      </c>
      <c r="AAB18" s="76">
        <v>17.646181602346413</v>
      </c>
      <c r="AAC18" s="76">
        <v>19.868732356491716</v>
      </c>
      <c r="AAD18" s="76">
        <v>15.927470058926593</v>
      </c>
      <c r="AAE18" s="76">
        <v>20.67197940278098</v>
      </c>
      <c r="AAF18" s="718"/>
      <c r="AAG18" s="76">
        <v>8.6768568144809191</v>
      </c>
      <c r="AAH18" s="76">
        <v>8.2992682034424146</v>
      </c>
      <c r="AAI18" s="76">
        <v>9.4000014897745512</v>
      </c>
      <c r="AAJ18" s="76">
        <v>9.0140231317078037</v>
      </c>
      <c r="AAK18" s="76">
        <v>9.2904999793173459</v>
      </c>
      <c r="AAL18" s="76">
        <v>8.9181128745262654</v>
      </c>
      <c r="AAM18" s="76">
        <v>8.6129674874050401</v>
      </c>
      <c r="AAN18" s="76">
        <v>8.2390184739236272</v>
      </c>
      <c r="AAO18" s="76">
        <v>8.3123457992973044</v>
      </c>
      <c r="AAP18" s="76">
        <v>8.3109380006322215</v>
      </c>
      <c r="AAQ18" s="76">
        <v>6.8675570585901342</v>
      </c>
      <c r="AAR18" s="76">
        <v>9.1844151872862092</v>
      </c>
      <c r="AAS18" s="76">
        <v>8.999232791890984</v>
      </c>
      <c r="AAT18" s="76">
        <v>7.1803573757447632</v>
      </c>
      <c r="AAU18" s="76">
        <v>10.144798680573953</v>
      </c>
      <c r="AAV18" s="718"/>
    </row>
    <row r="19" spans="1:724" ht="14.5" customHeight="1" x14ac:dyDescent="0.2">
      <c r="A19" s="23">
        <v>2036</v>
      </c>
      <c r="B19" s="263"/>
      <c r="C19" s="264"/>
      <c r="D19" s="65">
        <v>4.0041460376586135</v>
      </c>
      <c r="E19" s="65">
        <v>6.1251810296840308</v>
      </c>
      <c r="F19" s="65">
        <v>5.0625924891563301</v>
      </c>
      <c r="G19" s="65">
        <v>5.525685205737525</v>
      </c>
      <c r="H19" s="65">
        <v>8.2848050979945871</v>
      </c>
      <c r="I19" s="65">
        <v>2.9681107025980844</v>
      </c>
      <c r="J19" s="65">
        <v>13.009519966540035</v>
      </c>
      <c r="K19" s="65">
        <v>3.7856617986304211</v>
      </c>
      <c r="L19" s="65">
        <v>3.1000626866170586</v>
      </c>
      <c r="M19" s="65">
        <v>5.8570693861635537</v>
      </c>
      <c r="N19" s="65">
        <v>5.4878716318885594</v>
      </c>
      <c r="O19" s="65">
        <v>3.8493663244785972</v>
      </c>
      <c r="P19" s="65">
        <v>6.5438740152127046</v>
      </c>
      <c r="Q19" s="65">
        <v>4.0874649498093172</v>
      </c>
      <c r="R19" s="65">
        <v>4.3643898986274063</v>
      </c>
      <c r="S19" s="65">
        <v>4.650740927265951</v>
      </c>
      <c r="T19" s="65">
        <v>4.2659095466114056</v>
      </c>
      <c r="U19" s="65">
        <v>3.6355479587437696</v>
      </c>
      <c r="V19" s="65">
        <v>4.514978944323973</v>
      </c>
      <c r="W19" s="65">
        <v>11.925503749058365</v>
      </c>
      <c r="X19" s="65">
        <v>2.6505547419819213</v>
      </c>
      <c r="Y19" s="65">
        <v>4.4499735575788106</v>
      </c>
      <c r="Z19" s="65">
        <v>3.9346958137271391</v>
      </c>
      <c r="AA19" s="65">
        <v>4.0907190684909445</v>
      </c>
      <c r="AB19" s="65">
        <v>2.6106736247208144</v>
      </c>
      <c r="AC19" s="65">
        <v>0.91490864436608654</v>
      </c>
      <c r="AD19" s="65">
        <v>4.6788892192456863</v>
      </c>
      <c r="AE19" s="65">
        <v>4.3375970798432553</v>
      </c>
      <c r="AF19" s="65">
        <v>3.8168175637576307</v>
      </c>
      <c r="AG19" s="65">
        <v>1.1258349062366642</v>
      </c>
      <c r="AH19" s="769"/>
      <c r="AI19" s="65">
        <v>3.3394309585087907</v>
      </c>
      <c r="AJ19" s="65">
        <v>5.8353884679656991</v>
      </c>
      <c r="AK19" s="65">
        <v>4.9672493658130996</v>
      </c>
      <c r="AL19" s="65">
        <v>5.3046680066609273</v>
      </c>
      <c r="AM19" s="65">
        <v>7.6989424105882103</v>
      </c>
      <c r="AN19" s="65">
        <v>2.8026519634801965</v>
      </c>
      <c r="AO19" s="65">
        <v>12.384607640675812</v>
      </c>
      <c r="AP19" s="65">
        <v>3.6059711967941777</v>
      </c>
      <c r="AQ19" s="65">
        <v>2.9313433801672475</v>
      </c>
      <c r="AR19" s="65">
        <v>4.9591656689806811</v>
      </c>
      <c r="AS19" s="65">
        <v>4.8076787327840593</v>
      </c>
      <c r="AT19" s="65">
        <v>3.8648997002447567</v>
      </c>
      <c r="AU19" s="65">
        <v>6.2256722814389995</v>
      </c>
      <c r="AV19" s="65">
        <v>3.8930979938050054</v>
      </c>
      <c r="AW19" s="65">
        <v>4.1637574120947578</v>
      </c>
      <c r="AX19" s="65">
        <v>4.4266636167271933</v>
      </c>
      <c r="AY19" s="65">
        <v>4.0591739140484302</v>
      </c>
      <c r="AZ19" s="65">
        <v>3.4862814395984048</v>
      </c>
      <c r="BA19" s="65">
        <v>4.2969273981391245</v>
      </c>
      <c r="BB19" s="65">
        <v>10.274360822102945</v>
      </c>
      <c r="BC19" s="65">
        <v>2.5524185538357544</v>
      </c>
      <c r="BD19" s="65">
        <v>4.2431973628531656</v>
      </c>
      <c r="BE19" s="65">
        <v>3.3514720633867596</v>
      </c>
      <c r="BF19" s="65">
        <v>3.8967762411377023</v>
      </c>
      <c r="BG19" s="65">
        <v>2.4869869297122156</v>
      </c>
      <c r="BH19" s="65">
        <v>0.86221118765926374</v>
      </c>
      <c r="BI19" s="65">
        <v>4.1375738398212336</v>
      </c>
      <c r="BJ19" s="65">
        <v>4.2482005289122426</v>
      </c>
      <c r="BK19" s="65">
        <v>3.4206408170244638</v>
      </c>
      <c r="BL19" s="65">
        <v>1.0122487799665596</v>
      </c>
      <c r="BM19" s="770"/>
      <c r="BN19" s="65">
        <v>8.0919965080373739</v>
      </c>
      <c r="BO19" s="65">
        <v>10.791619372004474</v>
      </c>
      <c r="BP19" s="65">
        <v>9.2772323925523121</v>
      </c>
      <c r="BQ19" s="65">
        <v>18.202994280067497</v>
      </c>
      <c r="BR19" s="65">
        <v>18.907696998589238</v>
      </c>
      <c r="BS19" s="65">
        <v>5.391644413646036</v>
      </c>
      <c r="BT19" s="65">
        <v>26.008623034683406</v>
      </c>
      <c r="BU19" s="65">
        <v>8.5825131911914934</v>
      </c>
      <c r="BV19" s="65">
        <v>4.7596237276262805</v>
      </c>
      <c r="BW19" s="65">
        <v>8.8918096152023836</v>
      </c>
      <c r="BX19" s="65">
        <v>12.373517891019562</v>
      </c>
      <c r="BY19" s="65">
        <v>10.094829305041248</v>
      </c>
      <c r="BZ19" s="65">
        <v>14.873058260023532</v>
      </c>
      <c r="CA19" s="65">
        <v>7.5916064429353494</v>
      </c>
      <c r="CB19" s="65">
        <v>7.5339492416627554</v>
      </c>
      <c r="CC19" s="65">
        <v>9.4523363670101279</v>
      </c>
      <c r="CD19" s="65">
        <v>6.2976555580836715</v>
      </c>
      <c r="CE19" s="65">
        <v>16.020617820856888</v>
      </c>
      <c r="CF19" s="65">
        <v>8.1626187563817609</v>
      </c>
      <c r="CG19" s="65">
        <v>22.58419252939634</v>
      </c>
      <c r="CH19" s="65">
        <v>7.8461071661286415</v>
      </c>
      <c r="CI19" s="65">
        <v>9.8982892133127223</v>
      </c>
      <c r="CJ19" s="65">
        <v>7.7358753517083674</v>
      </c>
      <c r="CK19" s="65">
        <v>7.6428509645720251</v>
      </c>
      <c r="CL19" s="65">
        <v>4.6556753846304808</v>
      </c>
      <c r="CM19" s="65">
        <v>2.7963645012341369</v>
      </c>
      <c r="CN19" s="65">
        <v>8.721038166638527</v>
      </c>
      <c r="CO19" s="65">
        <v>9.7917690473798054</v>
      </c>
      <c r="CP19" s="65">
        <v>4.5689009709248074</v>
      </c>
      <c r="CQ19" s="65">
        <v>2.0996428734395067</v>
      </c>
      <c r="CR19" s="772"/>
      <c r="CS19" s="65">
        <v>9.5833710102416525</v>
      </c>
      <c r="CT19" s="65">
        <v>12.839111994323806</v>
      </c>
      <c r="CU19" s="65">
        <v>11.288857392015856</v>
      </c>
      <c r="CV19" s="65">
        <v>24.795924809830403</v>
      </c>
      <c r="CW19" s="65">
        <v>20.313492120518784</v>
      </c>
      <c r="CX19" s="65">
        <v>7.4320939342342021</v>
      </c>
      <c r="CY19" s="65">
        <v>31.951522997458824</v>
      </c>
      <c r="CZ19" s="65">
        <v>10.358040753399948</v>
      </c>
      <c r="DA19" s="65">
        <v>7.3118917732158906</v>
      </c>
      <c r="DB19" s="65">
        <v>11.63684690314242</v>
      </c>
      <c r="DC19" s="65">
        <v>12.921383643247214</v>
      </c>
      <c r="DD19" s="65">
        <v>11.914793351702695</v>
      </c>
      <c r="DE19" s="65">
        <v>15.897316782123887</v>
      </c>
      <c r="DF19" s="65">
        <v>9.3456804728055545</v>
      </c>
      <c r="DG19" s="65">
        <v>9.1151527684619413</v>
      </c>
      <c r="DH19" s="65">
        <v>11.312458537613448</v>
      </c>
      <c r="DI19" s="65">
        <v>8.0919745998609258</v>
      </c>
      <c r="DJ19" s="65">
        <v>18.52982545555907</v>
      </c>
      <c r="DK19" s="65">
        <v>11.725970123274356</v>
      </c>
      <c r="DL19" s="65">
        <v>27.574452646726517</v>
      </c>
      <c r="DM19" s="65">
        <v>8.9001735809038323</v>
      </c>
      <c r="DN19" s="65">
        <v>11.914547830765311</v>
      </c>
      <c r="DO19" s="65">
        <v>9.1461450802783073</v>
      </c>
      <c r="DP19" s="65">
        <v>9.1427769912066097</v>
      </c>
      <c r="DQ19" s="65">
        <v>5.3317983994643532</v>
      </c>
      <c r="DR19" s="65">
        <v>3.2692598715921455</v>
      </c>
      <c r="DS19" s="65">
        <v>10.233561537602478</v>
      </c>
      <c r="DT19" s="65">
        <v>11.570396127158112</v>
      </c>
      <c r="DU19" s="65">
        <v>4.9941898254719668</v>
      </c>
      <c r="DV19" s="65">
        <v>2.9778703323493021</v>
      </c>
      <c r="DW19" s="773"/>
      <c r="DX19" s="65">
        <v>8.3964231461469545</v>
      </c>
      <c r="DY19" s="65">
        <v>11.149858532942741</v>
      </c>
      <c r="DZ19" s="65">
        <v>11.198055780344534</v>
      </c>
      <c r="EA19" s="65">
        <v>22.020958828049004</v>
      </c>
      <c r="EB19" s="65">
        <v>15.776099756894938</v>
      </c>
      <c r="EC19" s="65">
        <v>6.8057036753040379</v>
      </c>
      <c r="ED19" s="65">
        <v>29.558018997744092</v>
      </c>
      <c r="EE19" s="65">
        <v>9.9710377963302061</v>
      </c>
      <c r="EF19" s="65">
        <v>4.4087678668503321</v>
      </c>
      <c r="EG19" s="65">
        <v>11.877430929410396</v>
      </c>
      <c r="EH19" s="65">
        <v>13.762291286194669</v>
      </c>
      <c r="EI19" s="65">
        <v>11.060311949517441</v>
      </c>
      <c r="EJ19" s="65">
        <v>16.405509399898669</v>
      </c>
      <c r="EK19" s="65">
        <v>8.6017222334131223</v>
      </c>
      <c r="EL19" s="65">
        <v>8.2427443253626063</v>
      </c>
      <c r="EM19" s="65">
        <v>10.345812141706716</v>
      </c>
      <c r="EN19" s="65">
        <v>6.5693795819454754</v>
      </c>
      <c r="EO19" s="65">
        <v>19.444343669609495</v>
      </c>
      <c r="EP19" s="65">
        <v>11.036829962986404</v>
      </c>
      <c r="EQ19" s="65">
        <v>26.468907865768447</v>
      </c>
      <c r="ER19" s="65">
        <v>8.3738878654689746</v>
      </c>
      <c r="ES19" s="65">
        <v>10.899428733650298</v>
      </c>
      <c r="ET19" s="65">
        <v>7.8878907751061744</v>
      </c>
      <c r="EU19" s="65">
        <v>7.9784279240643636</v>
      </c>
      <c r="EV19" s="65">
        <v>4.9148954880174065</v>
      </c>
      <c r="EW19" s="65">
        <v>2.3351058166867635</v>
      </c>
      <c r="EX19" s="65">
        <v>8.8228580768531053</v>
      </c>
      <c r="EY19" s="65">
        <v>10.141370298847422</v>
      </c>
      <c r="EZ19" s="65">
        <v>4.1656264224399884</v>
      </c>
      <c r="FA19" s="65">
        <v>1.7489899426518352</v>
      </c>
      <c r="FB19" s="774"/>
      <c r="FC19" s="65">
        <v>7.2954471368294485</v>
      </c>
      <c r="FD19" s="65">
        <v>9.4869000569964435</v>
      </c>
      <c r="FE19" s="65">
        <v>9.0222993066990202</v>
      </c>
      <c r="FF19" s="65">
        <v>15.801929356054785</v>
      </c>
      <c r="FG19" s="65">
        <v>13.608909064162399</v>
      </c>
      <c r="FH19" s="65">
        <v>4.9782431922627222</v>
      </c>
      <c r="FI19" s="65">
        <v>24.418609357993365</v>
      </c>
      <c r="FJ19" s="65">
        <v>7.4357228049402257</v>
      </c>
      <c r="FK19" s="65">
        <v>3.8602887827766428</v>
      </c>
      <c r="FL19" s="65">
        <v>7.8180124391572203</v>
      </c>
      <c r="FM19" s="65">
        <v>8.6330066093609297</v>
      </c>
      <c r="FN19" s="65">
        <v>9.5445561752254235</v>
      </c>
      <c r="FO19" s="65">
        <v>13.176225017918004</v>
      </c>
      <c r="FP19" s="65">
        <v>6.9719638588634663</v>
      </c>
      <c r="FQ19" s="65">
        <v>7.0010476927748524</v>
      </c>
      <c r="FR19" s="65">
        <v>8.8529344787587245</v>
      </c>
      <c r="FS19" s="65">
        <v>5.7408188290188367</v>
      </c>
      <c r="FT19" s="65">
        <v>14.933019614070229</v>
      </c>
      <c r="FU19" s="65">
        <v>7.9873570551407758</v>
      </c>
      <c r="FV19" s="65">
        <v>21.61696892184542</v>
      </c>
      <c r="FW19" s="65">
        <v>7.3880941768257724</v>
      </c>
      <c r="FX19" s="65">
        <v>9.2621600210860837</v>
      </c>
      <c r="FY19" s="65">
        <v>7.0606396569544687</v>
      </c>
      <c r="FZ19" s="65">
        <v>6.9984799788699839</v>
      </c>
      <c r="GA19" s="65">
        <v>4.5177462361053218</v>
      </c>
      <c r="GB19" s="65">
        <v>1.3982511561504853</v>
      </c>
      <c r="GC19" s="65">
        <v>6.8801222223796907</v>
      </c>
      <c r="GD19" s="65">
        <v>9.0105357083023083</v>
      </c>
      <c r="GE19" s="65">
        <v>3.6913651357719393</v>
      </c>
      <c r="GF19" s="65">
        <v>1.8691710898352123</v>
      </c>
      <c r="GG19" s="775"/>
      <c r="GH19" s="65">
        <v>8.4690551295678436</v>
      </c>
      <c r="GI19" s="65">
        <v>11.226833809620066</v>
      </c>
      <c r="GJ19" s="65">
        <v>10.699023236197696</v>
      </c>
      <c r="GK19" s="65">
        <v>19.804644340564398</v>
      </c>
      <c r="GL19" s="65">
        <v>18.48788709189521</v>
      </c>
      <c r="GM19" s="65">
        <v>5.9483059254946831</v>
      </c>
      <c r="GN19" s="65">
        <v>24.872782330245865</v>
      </c>
      <c r="GO19" s="65">
        <v>6.0316241690704411</v>
      </c>
      <c r="GP19" s="65">
        <v>4.6593601773679847</v>
      </c>
      <c r="GQ19" s="65">
        <v>9.8979538838520948</v>
      </c>
      <c r="GR19" s="65">
        <v>14.414251661647421</v>
      </c>
      <c r="GS19" s="65">
        <v>10.986557815955255</v>
      </c>
      <c r="GT19" s="65">
        <v>16.211251335167976</v>
      </c>
      <c r="GU19" s="65">
        <v>10.829725083588908</v>
      </c>
      <c r="GV19" s="65">
        <v>8.2416227265798945</v>
      </c>
      <c r="GW19" s="65">
        <v>10.317096989211882</v>
      </c>
      <c r="GX19" s="65">
        <v>6.7124205470886364</v>
      </c>
      <c r="GY19" s="65">
        <v>20.914553296713059</v>
      </c>
      <c r="GZ19" s="65">
        <v>13.911130331148906</v>
      </c>
      <c r="HA19" s="65">
        <v>25.680130085899826</v>
      </c>
      <c r="HB19" s="65">
        <v>8.6035843273480275</v>
      </c>
      <c r="HC19" s="65">
        <v>10.852368930125401</v>
      </c>
      <c r="HD19" s="65">
        <v>8.1209483126444848</v>
      </c>
      <c r="HE19" s="65">
        <v>8.1424051287176091</v>
      </c>
      <c r="HF19" s="65">
        <v>5.7209833529266669</v>
      </c>
      <c r="HG19" s="65">
        <v>2.2304347683343977</v>
      </c>
      <c r="HH19" s="65">
        <v>10.012708583793087</v>
      </c>
      <c r="HI19" s="65">
        <v>10.361266232054698</v>
      </c>
      <c r="HJ19" s="65">
        <v>5.0296766373008399</v>
      </c>
      <c r="HK19" s="65">
        <v>2.1454157220914629</v>
      </c>
      <c r="HL19" s="776"/>
      <c r="HM19" s="65">
        <v>6.4136742762566206</v>
      </c>
      <c r="HN19" s="65">
        <v>7.3665414179294277</v>
      </c>
      <c r="HO19" s="65">
        <v>7.2475093536832196</v>
      </c>
      <c r="HP19" s="65">
        <v>20.249366632165508</v>
      </c>
      <c r="HQ19" s="65">
        <v>9.3972096941428696</v>
      </c>
      <c r="HR19" s="65">
        <v>5.9424589080336272</v>
      </c>
      <c r="HS19" s="65">
        <v>23.319782496585539</v>
      </c>
      <c r="HT19" s="65">
        <v>7.849780598293651</v>
      </c>
      <c r="HU19" s="65">
        <v>4.1684167921512136</v>
      </c>
      <c r="HV19" s="65">
        <v>5.8499032790595491</v>
      </c>
      <c r="HW19" s="65">
        <v>7.1507426875071882</v>
      </c>
      <c r="HX19" s="65">
        <v>9.1726726527732545</v>
      </c>
      <c r="HY19" s="65">
        <v>13.07301989262402</v>
      </c>
      <c r="HZ19" s="65">
        <v>5.3437978822553482</v>
      </c>
      <c r="IA19" s="65">
        <v>5.7942533770551359</v>
      </c>
      <c r="IB19" s="65">
        <v>7.7266644769575779</v>
      </c>
      <c r="IC19" s="65">
        <v>4.1910290385246691</v>
      </c>
      <c r="ID19" s="65">
        <v>15.262014227744757</v>
      </c>
      <c r="IE19" s="65">
        <v>6.3751806272249185</v>
      </c>
      <c r="IF19" s="65">
        <v>18.515778945466138</v>
      </c>
      <c r="IG19" s="65">
        <v>6.6971623047491811</v>
      </c>
      <c r="IH19" s="65">
        <v>8.9577534986212868</v>
      </c>
      <c r="II19" s="65">
        <v>6.6642463437511834</v>
      </c>
      <c r="IJ19" s="65">
        <v>6.1125176096008405</v>
      </c>
      <c r="IK19" s="65">
        <v>2.8655802254652394</v>
      </c>
      <c r="IL19" s="65">
        <v>2.6381963885116466</v>
      </c>
      <c r="IM19" s="65">
        <v>4.8361507141048126</v>
      </c>
      <c r="IN19" s="65">
        <v>9.6532069415896711</v>
      </c>
      <c r="IO19" s="65">
        <v>3.0679326650464716</v>
      </c>
      <c r="IP19" s="65">
        <v>1.6964683998053292</v>
      </c>
      <c r="IQ19" s="777"/>
      <c r="IR19" s="65">
        <v>4.0351849283136287</v>
      </c>
      <c r="IS19" s="65">
        <v>4.7116867655470571</v>
      </c>
      <c r="IT19" s="65">
        <v>3.5339849431869359</v>
      </c>
      <c r="IU19" s="65">
        <v>6.706085580191556</v>
      </c>
      <c r="IV19" s="65">
        <v>5.3073737152573504</v>
      </c>
      <c r="IW19" s="65">
        <v>2.6695081739325235</v>
      </c>
      <c r="IX19" s="65">
        <v>8.3176712078351063</v>
      </c>
      <c r="IY19" s="65">
        <v>3.8864938607004014</v>
      </c>
      <c r="IZ19" s="65">
        <v>2.3096982852218528</v>
      </c>
      <c r="JA19" s="65">
        <v>2.7872849105534501</v>
      </c>
      <c r="JB19" s="65">
        <v>3.9175234246940791</v>
      </c>
      <c r="JC19" s="65">
        <v>4.7033109759681233</v>
      </c>
      <c r="JD19" s="65">
        <v>5.4168716658975207</v>
      </c>
      <c r="JE19" s="65">
        <v>2.6942544764971652</v>
      </c>
      <c r="JF19" s="65">
        <v>2.8211341900365192</v>
      </c>
      <c r="JG19" s="65">
        <v>3.9110499621608117</v>
      </c>
      <c r="JH19" s="65">
        <v>1.9040337824366782</v>
      </c>
      <c r="JI19" s="65">
        <v>9.9782387673131758</v>
      </c>
      <c r="JJ19" s="65">
        <v>2.611967144994698</v>
      </c>
      <c r="JK19" s="65">
        <v>7.96964744316025</v>
      </c>
      <c r="JL19" s="65">
        <v>4.6202326621340628</v>
      </c>
      <c r="JM19" s="65">
        <v>3.8998541440347854</v>
      </c>
      <c r="JN19" s="65">
        <v>3.4163135258958786</v>
      </c>
      <c r="JO19" s="65">
        <v>3.0847658255210142</v>
      </c>
      <c r="JP19" s="65">
        <v>1.7748623691208878</v>
      </c>
      <c r="JQ19" s="65">
        <v>1.3220693958899692</v>
      </c>
      <c r="JR19" s="65">
        <v>3.095720787323784</v>
      </c>
      <c r="JS19" s="65">
        <v>4.362021803230677</v>
      </c>
      <c r="JT19" s="65">
        <v>1.838936991627715</v>
      </c>
      <c r="JU19" s="65">
        <v>1.2996951701054049</v>
      </c>
      <c r="JV19" s="778"/>
      <c r="JW19" s="65">
        <v>10.030204178982281</v>
      </c>
      <c r="JX19" s="65">
        <v>13.546013703941981</v>
      </c>
      <c r="JY19" s="65">
        <v>10.560888167806031</v>
      </c>
      <c r="JZ19" s="65">
        <v>16.428598133993336</v>
      </c>
      <c r="KA19" s="65">
        <v>16.167355965481399</v>
      </c>
      <c r="KB19" s="65">
        <v>6.7814717696509295</v>
      </c>
      <c r="KC19" s="65">
        <v>32.929349547425851</v>
      </c>
      <c r="KD19" s="65">
        <v>10.696564236038396</v>
      </c>
      <c r="KE19" s="65">
        <v>7.3088587597563155</v>
      </c>
      <c r="KF19" s="65">
        <v>10.129525729592375</v>
      </c>
      <c r="KG19" s="65">
        <v>9.3628111309923074</v>
      </c>
      <c r="KH19" s="65">
        <v>12.373348785012976</v>
      </c>
      <c r="KI19" s="65">
        <v>17.746254051370599</v>
      </c>
      <c r="KJ19" s="65">
        <v>12.6641919121644</v>
      </c>
      <c r="KK19" s="65">
        <v>9.7003495022451567</v>
      </c>
      <c r="KL19" s="65">
        <v>11.918179024136757</v>
      </c>
      <c r="KM19" s="65">
        <v>8.735082301191019</v>
      </c>
      <c r="KN19" s="65">
        <v>16.548690197156262</v>
      </c>
      <c r="KO19" s="65">
        <v>9.774220141218823</v>
      </c>
      <c r="KP19" s="65">
        <v>27.079450944274885</v>
      </c>
      <c r="KQ19" s="65">
        <v>8.8128584886382662</v>
      </c>
      <c r="KR19" s="65">
        <v>12.523945193865218</v>
      </c>
      <c r="KS19" s="65">
        <v>10.361053865159567</v>
      </c>
      <c r="KT19" s="65">
        <v>10.185704593250737</v>
      </c>
      <c r="KU19" s="65">
        <v>6.5501157241144519</v>
      </c>
      <c r="KV19" s="65">
        <v>3.4738420372758561</v>
      </c>
      <c r="KW19" s="65">
        <v>12.879582640682747</v>
      </c>
      <c r="KX19" s="65">
        <v>12.880669460542128</v>
      </c>
      <c r="KY19" s="65">
        <v>7.2925731930492219</v>
      </c>
      <c r="KZ19" s="65">
        <v>2.9547343097330767</v>
      </c>
      <c r="LA19" s="774"/>
      <c r="LB19" s="65">
        <v>10.153471007736144</v>
      </c>
      <c r="LC19" s="65">
        <v>13.463609308239155</v>
      </c>
      <c r="LD19" s="65">
        <v>9.2550827175605388</v>
      </c>
      <c r="LE19" s="65">
        <v>13.406779913862849</v>
      </c>
      <c r="LF19" s="65">
        <v>14.638095745230116</v>
      </c>
      <c r="LG19" s="65">
        <v>7.1696536770273092</v>
      </c>
      <c r="LH19" s="65">
        <v>30.352572524476457</v>
      </c>
      <c r="LI19" s="65">
        <v>12.508963560124373</v>
      </c>
      <c r="LJ19" s="65">
        <v>9.2384308216642594</v>
      </c>
      <c r="LK19" s="65">
        <v>9.9732453033216792</v>
      </c>
      <c r="LL19" s="65">
        <v>7.9323112553590827</v>
      </c>
      <c r="LM19" s="65">
        <v>11.64061280997678</v>
      </c>
      <c r="LN19" s="65">
        <v>17.520190915705882</v>
      </c>
      <c r="LO19" s="65">
        <v>7.8938504151862965</v>
      </c>
      <c r="LP19" s="65">
        <v>9.1381804838627918</v>
      </c>
      <c r="LQ19" s="65">
        <v>11.225250856323274</v>
      </c>
      <c r="LR19" s="65">
        <v>8.9980010747749652</v>
      </c>
      <c r="LS19" s="65">
        <v>15.383781687277846</v>
      </c>
      <c r="LT19" s="65">
        <v>9.0411606921565753</v>
      </c>
      <c r="LU19" s="65">
        <v>24.383547415752012</v>
      </c>
      <c r="LV19" s="65">
        <v>8.3437488485383611</v>
      </c>
      <c r="LW19" s="65">
        <v>11.753949651164536</v>
      </c>
      <c r="LX19" s="65">
        <v>10.137249819702017</v>
      </c>
      <c r="LY19" s="65">
        <v>9.8486356529192705</v>
      </c>
      <c r="LZ19" s="65">
        <v>6.3384797790885541</v>
      </c>
      <c r="MA19" s="65">
        <v>3.9399938308976554</v>
      </c>
      <c r="MB19" s="65">
        <v>8.6648120043881285</v>
      </c>
      <c r="MC19" s="65">
        <v>12.512161921576919</v>
      </c>
      <c r="MD19" s="65">
        <v>5.6876999638788366</v>
      </c>
      <c r="ME19" s="65">
        <v>3.2632185403504068</v>
      </c>
      <c r="MF19" s="780"/>
      <c r="MG19" s="68">
        <v>9.0309360243119521</v>
      </c>
      <c r="MH19" s="68">
        <v>1.2699783503310873</v>
      </c>
      <c r="MI19" s="68">
        <v>2.9992560276925841</v>
      </c>
      <c r="MJ19" s="68">
        <v>4.1656585755715172</v>
      </c>
      <c r="MK19" s="68">
        <v>13.254500045484845</v>
      </c>
      <c r="ML19" s="68">
        <v>2.8196364958844322</v>
      </c>
      <c r="MM19" s="68">
        <v>8.6106980974903937</v>
      </c>
      <c r="MN19" s="68">
        <v>5.0254928856610448</v>
      </c>
      <c r="MO19" s="68">
        <v>1.8100305953317866</v>
      </c>
      <c r="MP19" s="68">
        <v>2.9920783270742053</v>
      </c>
      <c r="MQ19" s="68">
        <v>4.2563020503249946</v>
      </c>
      <c r="MR19" s="68">
        <v>5.1041602504041697</v>
      </c>
      <c r="MS19" s="68">
        <v>6.5223208213371064</v>
      </c>
      <c r="MT19" s="68">
        <v>8.5443693477226077</v>
      </c>
      <c r="MU19" s="768"/>
      <c r="MV19" s="69">
        <v>21.69918297420881</v>
      </c>
      <c r="MW19" s="69">
        <v>5.0318935902848283</v>
      </c>
      <c r="MX19" s="69">
        <v>6.5622248840259072</v>
      </c>
      <c r="MY19" s="69">
        <v>9.2583281954797396</v>
      </c>
      <c r="MZ19" s="69">
        <v>21.243787169474444</v>
      </c>
      <c r="NA19" s="69">
        <v>7.5563277527511525</v>
      </c>
      <c r="NB19" s="69">
        <v>13.379825084410328</v>
      </c>
      <c r="NC19" s="69">
        <v>14.979500634453482</v>
      </c>
      <c r="ND19" s="69">
        <v>9.1012175172833736</v>
      </c>
      <c r="NE19" s="69">
        <v>7.1241485083625813</v>
      </c>
      <c r="NF19" s="69">
        <v>10.362630280385591</v>
      </c>
      <c r="NG19" s="69">
        <v>15.683609430403976</v>
      </c>
      <c r="NH19" s="69">
        <v>10.68796849627542</v>
      </c>
      <c r="NI19" s="69">
        <v>8.9601633349251735</v>
      </c>
      <c r="NJ19" s="752"/>
      <c r="NK19" s="70">
        <v>31.243524868053456</v>
      </c>
      <c r="NL19" s="70">
        <v>7.0545528291039359</v>
      </c>
      <c r="NM19" s="70">
        <v>9.2975814463782278</v>
      </c>
      <c r="NN19" s="70">
        <v>13.830163080954412</v>
      </c>
      <c r="NO19" s="70">
        <v>31.616239128652559</v>
      </c>
      <c r="NP19" s="70">
        <v>11.195267853510082</v>
      </c>
      <c r="NQ19" s="70">
        <v>15.39905530397699</v>
      </c>
      <c r="NR19" s="70">
        <v>21.89689240285216</v>
      </c>
      <c r="NS19" s="70">
        <v>13.499272668925528</v>
      </c>
      <c r="NT19" s="70">
        <v>11.261907676954397</v>
      </c>
      <c r="NU19" s="70">
        <v>15.172697600538593</v>
      </c>
      <c r="NV19" s="70">
        <v>22.420517841458189</v>
      </c>
      <c r="NW19" s="70">
        <v>14.867821621338418</v>
      </c>
      <c r="NX19" s="70">
        <v>13.443004351672471</v>
      </c>
      <c r="NY19" s="754"/>
      <c r="NZ19" s="71">
        <v>31.502658133033108</v>
      </c>
      <c r="OA19" s="71">
        <v>6.0607307666356647</v>
      </c>
      <c r="OB19" s="71">
        <v>8.2072611575184347</v>
      </c>
      <c r="OC19" s="71">
        <v>13.526977502769254</v>
      </c>
      <c r="OD19" s="71">
        <v>37.844635185220021</v>
      </c>
      <c r="OE19" s="71">
        <v>9.4084874870046651</v>
      </c>
      <c r="OF19" s="71">
        <v>18.248978444139958</v>
      </c>
      <c r="OG19" s="71">
        <v>18.502023875158077</v>
      </c>
      <c r="OH19" s="71">
        <v>11.340114792913194</v>
      </c>
      <c r="OI19" s="71">
        <v>10.324837805284741</v>
      </c>
      <c r="OJ19" s="71">
        <v>12.83308282633508</v>
      </c>
      <c r="OK19" s="71">
        <v>22.293460647825835</v>
      </c>
      <c r="OL19" s="71">
        <v>12.816021627954633</v>
      </c>
      <c r="OM19" s="71">
        <v>14.147656109556701</v>
      </c>
      <c r="ON19" s="756"/>
      <c r="OO19" s="72">
        <v>16.167595579883891</v>
      </c>
      <c r="OP19" s="72">
        <v>3.7180134964804736</v>
      </c>
      <c r="OQ19" s="72">
        <v>5.1317623891854103</v>
      </c>
      <c r="OR19" s="72">
        <v>7.1079070946116802</v>
      </c>
      <c r="OS19" s="72">
        <v>14.340986139242894</v>
      </c>
      <c r="OT19" s="72">
        <v>5.1634598959078941</v>
      </c>
      <c r="OU19" s="72">
        <v>10.162241611198397</v>
      </c>
      <c r="OV19" s="72">
        <v>10.389669561197884</v>
      </c>
      <c r="OW19" s="72">
        <v>6.2003771775764198</v>
      </c>
      <c r="OX19" s="72">
        <v>5.6591015065140855</v>
      </c>
      <c r="OY19" s="72">
        <v>7.1812926504710557</v>
      </c>
      <c r="OZ19" s="72">
        <v>11.213076469068042</v>
      </c>
      <c r="PA19" s="72">
        <v>8.7216869817484195</v>
      </c>
      <c r="PB19" s="72">
        <v>8.7728495313227999</v>
      </c>
      <c r="PC19" s="758"/>
      <c r="PD19" s="73">
        <v>27.928995778051082</v>
      </c>
      <c r="PE19" s="73">
        <v>5.9064826468892075</v>
      </c>
      <c r="PF19" s="73">
        <v>6.063635903301833</v>
      </c>
      <c r="PG19" s="73">
        <v>14.083308074800467</v>
      </c>
      <c r="PH19" s="73">
        <v>42.742180288821977</v>
      </c>
      <c r="PI19" s="73">
        <v>9.1340704263740928</v>
      </c>
      <c r="PJ19" s="73">
        <v>18.614297198188016</v>
      </c>
      <c r="PK19" s="73">
        <v>17.984744150715485</v>
      </c>
      <c r="PL19" s="73">
        <v>11.009386407148224</v>
      </c>
      <c r="PM19" s="73">
        <v>8.4986100573913372</v>
      </c>
      <c r="PN19" s="73">
        <v>12.973134163134148</v>
      </c>
      <c r="PO19" s="73">
        <v>26.82916806784969</v>
      </c>
      <c r="PP19" s="73">
        <v>12.755688165998411</v>
      </c>
      <c r="PQ19" s="73">
        <v>12.559993756212853</v>
      </c>
      <c r="PR19" s="760"/>
      <c r="PS19" s="70">
        <v>11.39511992408479</v>
      </c>
      <c r="PT19" s="70">
        <v>2.947496147754407</v>
      </c>
      <c r="PU19" s="70">
        <v>4.427069014174112</v>
      </c>
      <c r="PV19" s="70">
        <v>4.8785799963095036</v>
      </c>
      <c r="PW19" s="70">
        <v>11.640182499506253</v>
      </c>
      <c r="PX19" s="70">
        <v>3.9975708599065336</v>
      </c>
      <c r="PY19" s="70">
        <v>6.9776682885374424</v>
      </c>
      <c r="PZ19" s="70">
        <v>8.485093346080939</v>
      </c>
      <c r="QA19" s="70">
        <v>4.857936887324219</v>
      </c>
      <c r="QB19" s="70">
        <v>4.5728108648203509</v>
      </c>
      <c r="QC19" s="70">
        <v>5.7793454577410222</v>
      </c>
      <c r="QD19" s="70">
        <v>8.4905983685477047</v>
      </c>
      <c r="QE19" s="70">
        <v>6.6929044180822741</v>
      </c>
      <c r="QF19" s="70">
        <v>4.6122837587959937</v>
      </c>
      <c r="QG19" s="762"/>
      <c r="QH19" s="74">
        <v>30.549148111177587</v>
      </c>
      <c r="QI19" s="74">
        <v>8.8891677573402834</v>
      </c>
      <c r="QJ19" s="74">
        <v>6.9559756086202142</v>
      </c>
      <c r="QK19" s="74">
        <v>13.519425917842566</v>
      </c>
      <c r="QL19" s="74">
        <v>30.863484197103023</v>
      </c>
      <c r="QM19" s="74">
        <v>10.958364624888326</v>
      </c>
      <c r="QN19" s="74">
        <v>19.72766659480466</v>
      </c>
      <c r="QO19" s="74">
        <v>28.507725350042854</v>
      </c>
      <c r="QP19" s="74">
        <v>17.64183301579676</v>
      </c>
      <c r="QQ19" s="74">
        <v>9.5189060342190857</v>
      </c>
      <c r="QR19" s="74">
        <v>19.733856180727848</v>
      </c>
      <c r="QS19" s="74">
        <v>21.943709987711767</v>
      </c>
      <c r="QT19" s="74">
        <v>14.582411243092622</v>
      </c>
      <c r="QU19" s="74">
        <v>12.964624694875759</v>
      </c>
      <c r="QV19" s="764"/>
      <c r="QW19" s="69">
        <v>36.827484037070136</v>
      </c>
      <c r="QX19" s="69">
        <v>8.1186552361631108</v>
      </c>
      <c r="QY19" s="69">
        <v>6.0966955082984917</v>
      </c>
      <c r="QZ19" s="69">
        <v>16.441687714452129</v>
      </c>
      <c r="RA19" s="69">
        <v>37.748396662262472</v>
      </c>
      <c r="RB19" s="69">
        <v>13.228669400473388</v>
      </c>
      <c r="RC19" s="69">
        <v>19.025662621572135</v>
      </c>
      <c r="RD19" s="69">
        <v>25.930586635562801</v>
      </c>
      <c r="RE19" s="69">
        <v>15.992859760991806</v>
      </c>
      <c r="RF19" s="69">
        <v>11.070140159029201</v>
      </c>
      <c r="RG19" s="69">
        <v>17.935663948047949</v>
      </c>
      <c r="RH19" s="69">
        <v>26.350834808553095</v>
      </c>
      <c r="RI19" s="69">
        <v>17.261144377764037</v>
      </c>
      <c r="RJ19" s="69">
        <v>15.102680181392367</v>
      </c>
      <c r="RK19" s="766"/>
      <c r="RL19" s="75">
        <v>32.037020105794674</v>
      </c>
      <c r="RM19" s="75">
        <v>6.9840926621117472</v>
      </c>
      <c r="RN19" s="75">
        <v>8.515109228956689</v>
      </c>
      <c r="RO19" s="75">
        <v>15.251410363660213</v>
      </c>
      <c r="RP19" s="75">
        <v>35.624971386451172</v>
      </c>
      <c r="RQ19" s="75">
        <v>11.747118096546227</v>
      </c>
      <c r="RR19" s="75">
        <v>16.541219132111443</v>
      </c>
      <c r="RS19" s="75">
        <v>22.41709306770246</v>
      </c>
      <c r="RT19" s="75">
        <v>16.254773770666581</v>
      </c>
      <c r="RU19" s="75">
        <v>9.3481689324334312</v>
      </c>
      <c r="RV19" s="75">
        <v>15.915016005142602</v>
      </c>
      <c r="RW19" s="75">
        <v>25.079421186833855</v>
      </c>
      <c r="RX19" s="75">
        <v>15.771833386773249</v>
      </c>
      <c r="RY19" s="75">
        <v>13.108628983950242</v>
      </c>
      <c r="RZ19" s="756"/>
      <c r="SA19" s="76">
        <v>21.797902581574512</v>
      </c>
      <c r="SB19" s="76">
        <v>22.601375778845977</v>
      </c>
      <c r="SC19" s="76">
        <v>22.910108767540088</v>
      </c>
      <c r="SD19" s="76">
        <v>18.293643144032902</v>
      </c>
      <c r="SE19" s="76">
        <v>24.604016451488995</v>
      </c>
      <c r="SF19" s="76">
        <v>26.731734301574853</v>
      </c>
      <c r="SG19" s="721"/>
      <c r="SH19" s="76">
        <v>31.086718090811583</v>
      </c>
      <c r="SI19" s="76">
        <v>32.597247701681937</v>
      </c>
      <c r="SJ19" s="76">
        <v>33.177665720426909</v>
      </c>
      <c r="SK19" s="76">
        <v>24.498710348233395</v>
      </c>
      <c r="SL19" s="76">
        <v>36.362212166250849</v>
      </c>
      <c r="SM19" s="76">
        <v>40.362321724412261</v>
      </c>
      <c r="SN19" s="721"/>
      <c r="SO19" s="76">
        <v>27.603412274847685</v>
      </c>
      <c r="SP19" s="76">
        <v>28.848795730618448</v>
      </c>
      <c r="SQ19" s="76">
        <v>29.327331863094351</v>
      </c>
      <c r="SR19" s="76">
        <v>22.17181014665821</v>
      </c>
      <c r="SS19" s="76">
        <v>31.952888773215143</v>
      </c>
      <c r="ST19" s="76">
        <v>35.250851440848251</v>
      </c>
      <c r="SU19" s="721"/>
      <c r="SV19" s="76">
        <v>18.53694848024314</v>
      </c>
      <c r="SW19" s="76">
        <v>19.092200738095023</v>
      </c>
      <c r="SX19" s="76">
        <v>19.305555321207347</v>
      </c>
      <c r="SY19" s="76">
        <v>16.115277201846567</v>
      </c>
      <c r="SZ19" s="76">
        <v>20.476155746086878</v>
      </c>
      <c r="TA19" s="76">
        <v>21.946547221924483</v>
      </c>
      <c r="TB19" s="721"/>
      <c r="TC19" s="76">
        <v>25.478965381082297</v>
      </c>
      <c r="TD19" s="76">
        <v>26.562637819975482</v>
      </c>
      <c r="TE19" s="76">
        <v>26.979036813695618</v>
      </c>
      <c r="TF19" s="76">
        <v>20.752647958060503</v>
      </c>
      <c r="TG19" s="76">
        <v>29.263669427899174</v>
      </c>
      <c r="TH19" s="76">
        <v>32.133397005258651</v>
      </c>
      <c r="TI19" s="721"/>
      <c r="TJ19" s="76">
        <v>15.886838166605445</v>
      </c>
      <c r="TK19" s="76">
        <v>16.240366373404893</v>
      </c>
      <c r="TL19" s="76">
        <v>16.376208888430302</v>
      </c>
      <c r="TM19" s="76">
        <v>14.34496401408714</v>
      </c>
      <c r="TN19" s="76">
        <v>17.121528269367822</v>
      </c>
      <c r="TO19" s="76">
        <v>18.05772412340561</v>
      </c>
      <c r="TP19" s="721"/>
      <c r="TQ19" s="76">
        <v>24.753434789059042</v>
      </c>
      <c r="TR19" s="76">
        <v>25.781880481566528</v>
      </c>
      <c r="TS19" s="76">
        <v>26.177058707094986</v>
      </c>
      <c r="TT19" s="76">
        <v>20.267982709005786</v>
      </c>
      <c r="TU19" s="76">
        <v>28.345260542549568</v>
      </c>
      <c r="TV19" s="76">
        <v>31.068739390659506</v>
      </c>
      <c r="TW19" s="721"/>
      <c r="TX19" s="76">
        <v>39.520110223818541</v>
      </c>
      <c r="TY19" s="76">
        <v>41.718199311774676</v>
      </c>
      <c r="TZ19" s="76">
        <v>42.562810701233772</v>
      </c>
      <c r="UA19" s="76">
        <v>29.933387907274561</v>
      </c>
      <c r="UB19" s="76">
        <v>47.196891848853049</v>
      </c>
      <c r="UC19" s="76">
        <v>53.017762295316693</v>
      </c>
      <c r="UD19" s="721"/>
      <c r="UE19" s="76">
        <v>30.77005392572396</v>
      </c>
      <c r="UF19" s="76">
        <v>32.256479340676186</v>
      </c>
      <c r="UG19" s="76">
        <v>32.827635369760301</v>
      </c>
      <c r="UH19" s="76">
        <v>24.287173966271993</v>
      </c>
      <c r="UI19" s="76">
        <v>31.151193610845048</v>
      </c>
      <c r="UJ19" s="76">
        <v>39.897642607724642</v>
      </c>
      <c r="UK19" s="721"/>
      <c r="UL19" s="76">
        <v>9.2526366854017681</v>
      </c>
      <c r="UM19" s="76">
        <v>9.7365586752818558</v>
      </c>
      <c r="UN19" s="76">
        <v>9.1035763916990309</v>
      </c>
      <c r="UO19" s="76">
        <v>7.3698409932359166</v>
      </c>
      <c r="UP19" s="76">
        <v>9.0285143529832261</v>
      </c>
      <c r="UQ19" s="76">
        <v>8.1527984483347478</v>
      </c>
      <c r="UR19" s="721"/>
      <c r="US19" s="76">
        <v>9.545062694313815</v>
      </c>
      <c r="UT19" s="76">
        <v>7.7580404204200422</v>
      </c>
      <c r="UU19" s="76">
        <v>10.487579734050732</v>
      </c>
      <c r="UV19" s="76">
        <v>9.8485561036223892</v>
      </c>
      <c r="UW19" s="76">
        <v>8.7608540460593183</v>
      </c>
      <c r="UX19" s="76">
        <v>10.955927975859664</v>
      </c>
      <c r="UY19" s="76">
        <v>8.7507061769176779</v>
      </c>
      <c r="UZ19" s="76">
        <v>7.7213655255789488</v>
      </c>
      <c r="VA19" s="76">
        <v>7.8541055995580438</v>
      </c>
      <c r="VB19" s="76">
        <v>7.7770092106633362</v>
      </c>
      <c r="VC19" s="76">
        <v>7.9497555019715938</v>
      </c>
      <c r="VD19" s="76">
        <v>8.7312533466090105</v>
      </c>
      <c r="VE19" s="76">
        <v>9.6543878788548518</v>
      </c>
      <c r="VF19" s="76">
        <v>8.0149047694297497</v>
      </c>
      <c r="VG19" s="76">
        <v>9.9877436877206751</v>
      </c>
      <c r="VH19" s="718"/>
      <c r="VI19" s="76">
        <v>14.401364847680471</v>
      </c>
      <c r="VJ19" s="76">
        <v>11.517448880845674</v>
      </c>
      <c r="VK19" s="76">
        <v>15.908181996747025</v>
      </c>
      <c r="VL19" s="76">
        <v>14.887232089737102</v>
      </c>
      <c r="VM19" s="76">
        <v>13.128162433721283</v>
      </c>
      <c r="VN19" s="76">
        <v>16.664042691551046</v>
      </c>
      <c r="VO19" s="76">
        <v>13.117504413770988</v>
      </c>
      <c r="VP19" s="76">
        <v>11.458749935773334</v>
      </c>
      <c r="VQ19" s="76">
        <v>11.671712712869599</v>
      </c>
      <c r="VR19" s="76">
        <v>11.548011736217648</v>
      </c>
      <c r="VS19" s="76">
        <v>11.825220454730751</v>
      </c>
      <c r="VT19" s="76">
        <v>13.080583321296718</v>
      </c>
      <c r="VU19" s="76">
        <v>14.565031165648687</v>
      </c>
      <c r="VV19" s="76">
        <v>11.929686219218029</v>
      </c>
      <c r="VW19" s="76">
        <v>15.101323924997782</v>
      </c>
      <c r="VX19" s="718"/>
      <c r="VY19" s="76">
        <v>15.172005058901805</v>
      </c>
      <c r="VZ19" s="76">
        <v>12.0911643761702</v>
      </c>
      <c r="WA19" s="76">
        <v>16.771365349420165</v>
      </c>
      <c r="WB19" s="76">
        <v>15.688202522076965</v>
      </c>
      <c r="WC19" s="76">
        <v>13.806308092169155</v>
      </c>
      <c r="WD19" s="76">
        <v>17.578864689650672</v>
      </c>
      <c r="WE19" s="76">
        <v>13.799081802366944</v>
      </c>
      <c r="WF19" s="76">
        <v>12.028811753084126</v>
      </c>
      <c r="WG19" s="76">
        <v>12.255403907568001</v>
      </c>
      <c r="WH19" s="76">
        <v>12.123778404954448</v>
      </c>
      <c r="WI19" s="76">
        <v>12.418773232134635</v>
      </c>
      <c r="WJ19" s="76">
        <v>13.755618888670208</v>
      </c>
      <c r="WK19" s="76">
        <v>15.337563371805183</v>
      </c>
      <c r="WL19" s="76">
        <v>12.529882932586174</v>
      </c>
      <c r="WM19" s="76">
        <v>15.909253949189578</v>
      </c>
      <c r="WN19" s="718"/>
      <c r="WO19" s="76">
        <v>9.3508586398789717</v>
      </c>
      <c r="WP19" s="76">
        <v>7.5941019329836008</v>
      </c>
      <c r="WQ19" s="76">
        <v>10.272591022129722</v>
      </c>
      <c r="WR19" s="76">
        <v>9.6478855387042586</v>
      </c>
      <c r="WS19" s="76">
        <v>8.5773429056912818</v>
      </c>
      <c r="WT19" s="76">
        <v>10.733019106172192</v>
      </c>
      <c r="WU19" s="76">
        <v>8.5693051125966502</v>
      </c>
      <c r="WV19" s="76">
        <v>7.558213366468971</v>
      </c>
      <c r="WW19" s="76">
        <v>7.6882801008739117</v>
      </c>
      <c r="WX19" s="76">
        <v>7.6127327921054659</v>
      </c>
      <c r="WY19" s="76">
        <v>7.7820209076843563</v>
      </c>
      <c r="WZ19" s="76">
        <v>8.5483082056274586</v>
      </c>
      <c r="XA19" s="76">
        <v>9.4540062904904421</v>
      </c>
      <c r="XB19" s="76">
        <v>7.8458387485157557</v>
      </c>
      <c r="XC19" s="76">
        <v>9.7811467314366265</v>
      </c>
      <c r="XD19" s="718"/>
      <c r="XE19" s="76">
        <v>13.444013351146653</v>
      </c>
      <c r="XF19" s="76">
        <v>10.762371299597179</v>
      </c>
      <c r="XG19" s="76">
        <v>14.841416130670533</v>
      </c>
      <c r="XH19" s="76">
        <v>13.894776921008651</v>
      </c>
      <c r="XI19" s="76">
        <v>12.25811004195465</v>
      </c>
      <c r="XJ19" s="76">
        <v>15.544271019309976</v>
      </c>
      <c r="XK19" s="76">
        <v>12.24969817971713</v>
      </c>
      <c r="XL19" s="76">
        <v>10.707917143347816</v>
      </c>
      <c r="XM19" s="76">
        <v>10.905614229773933</v>
      </c>
      <c r="XN19" s="76">
        <v>10.790777629130273</v>
      </c>
      <c r="XO19" s="76">
        <v>11.048131587240009</v>
      </c>
      <c r="XP19" s="76">
        <v>12.213918068094754</v>
      </c>
      <c r="XQ19" s="76">
        <v>13.592855508032644</v>
      </c>
      <c r="XR19" s="76">
        <v>11.145093947378546</v>
      </c>
      <c r="XS19" s="76">
        <v>14.091093053118337</v>
      </c>
      <c r="XT19" s="718"/>
      <c r="XU19" s="76">
        <v>4.8731582457238405</v>
      </c>
      <c r="XV19" s="76">
        <v>4.0893643423897599</v>
      </c>
      <c r="XW19" s="76">
        <v>5.2796170896253418</v>
      </c>
      <c r="XX19" s="76">
        <v>5.0043644728120027</v>
      </c>
      <c r="XY19" s="76">
        <v>4.5254800671551481</v>
      </c>
      <c r="XZ19" s="76">
        <v>5.4850533410970463</v>
      </c>
      <c r="YA19" s="76">
        <v>4.5238156687275497</v>
      </c>
      <c r="YB19" s="76">
        <v>4.0735161005114877</v>
      </c>
      <c r="YC19" s="76">
        <v>4.1311250258326337</v>
      </c>
      <c r="YD19" s="76">
        <v>4.0976601512684789</v>
      </c>
      <c r="YE19" s="76">
        <v>4.1726617062133258</v>
      </c>
      <c r="YF19" s="76">
        <v>4.5125900796317318</v>
      </c>
      <c r="YG19" s="76">
        <v>4.9148893500194699</v>
      </c>
      <c r="YH19" s="76">
        <v>4.2009085490394567</v>
      </c>
      <c r="YI19" s="76">
        <v>5.0602814939448875</v>
      </c>
      <c r="YJ19" s="718"/>
      <c r="YK19" s="76">
        <v>13.973341707062536</v>
      </c>
      <c r="YL19" s="76">
        <v>11.12321016308476</v>
      </c>
      <c r="YM19" s="76">
        <v>15.438662944819647</v>
      </c>
      <c r="YN19" s="76">
        <v>14.446957926808256</v>
      </c>
      <c r="YO19" s="76">
        <v>12.702253711235434</v>
      </c>
      <c r="YP19" s="76">
        <v>16.185727916520072</v>
      </c>
      <c r="YQ19" s="76">
        <v>12.70130483621465</v>
      </c>
      <c r="YR19" s="76">
        <v>11.066015718656855</v>
      </c>
      <c r="YS19" s="76">
        <v>11.274381043946807</v>
      </c>
      <c r="YT19" s="76">
        <v>11.153332550827466</v>
      </c>
      <c r="YU19" s="76">
        <v>11.424660707776102</v>
      </c>
      <c r="YV19" s="76">
        <v>12.65555177875788</v>
      </c>
      <c r="YW19" s="76">
        <v>14.113699137901008</v>
      </c>
      <c r="YX19" s="76">
        <v>11.526775048058091</v>
      </c>
      <c r="YY19" s="76">
        <v>14.640892969607599</v>
      </c>
      <c r="YZ19" s="718"/>
      <c r="ZA19" s="76">
        <v>13.86388706454813</v>
      </c>
      <c r="ZB19" s="76">
        <v>11.110332707793285</v>
      </c>
      <c r="ZC19" s="76">
        <v>15.30707542557847</v>
      </c>
      <c r="ZD19" s="76">
        <v>14.329025114473225</v>
      </c>
      <c r="ZE19" s="76">
        <v>12.650644402679514</v>
      </c>
      <c r="ZF19" s="76">
        <v>16.028757863200521</v>
      </c>
      <c r="ZG19" s="76">
        <v>12.638665830969449</v>
      </c>
      <c r="ZH19" s="76">
        <v>11.054133520470554</v>
      </c>
      <c r="ZI19" s="76">
        <v>11.257865146140654</v>
      </c>
      <c r="ZJ19" s="76">
        <v>11.139529531970938</v>
      </c>
      <c r="ZK19" s="76">
        <v>11.404702748113154</v>
      </c>
      <c r="ZL19" s="76">
        <v>12.605155869482713</v>
      </c>
      <c r="ZM19" s="76">
        <v>14.02417786308963</v>
      </c>
      <c r="ZN19" s="76">
        <v>11.504658399377529</v>
      </c>
      <c r="ZO19" s="76">
        <v>14.536758209213369</v>
      </c>
      <c r="ZP19" s="718"/>
      <c r="ZQ19" s="76">
        <v>16.20929298496204</v>
      </c>
      <c r="ZR19" s="76">
        <v>12.89147302432775</v>
      </c>
      <c r="ZS19" s="76">
        <v>17.929537696182514</v>
      </c>
      <c r="ZT19" s="76">
        <v>16.764608138689066</v>
      </c>
      <c r="ZU19" s="76">
        <v>14.737397866980196</v>
      </c>
      <c r="ZV19" s="76">
        <v>18.799155444861725</v>
      </c>
      <c r="ZW19" s="76">
        <v>14.730475480132394</v>
      </c>
      <c r="ZX19" s="76">
        <v>12.824397492426096</v>
      </c>
      <c r="ZY19" s="76">
        <v>13.068230574041491</v>
      </c>
      <c r="ZZ19" s="76">
        <v>12.926588340540683</v>
      </c>
      <c r="AAA19" s="76">
        <v>13.244038064323615</v>
      </c>
      <c r="AAB19" s="76">
        <v>14.682838320837803</v>
      </c>
      <c r="AAC19" s="76">
        <v>16.385667182411918</v>
      </c>
      <c r="AAD19" s="76">
        <v>13.363593206108241</v>
      </c>
      <c r="AAE19" s="76">
        <v>17.001079745676616</v>
      </c>
      <c r="AAF19" s="718"/>
      <c r="AAG19" s="76">
        <v>7.182447326921884</v>
      </c>
      <c r="AAH19" s="76">
        <v>6.8941562252999002</v>
      </c>
      <c r="AAI19" s="76">
        <v>7.734261674637815</v>
      </c>
      <c r="AAJ19" s="76">
        <v>7.4397232765879515</v>
      </c>
      <c r="AAK19" s="76">
        <v>7.6507000411091273</v>
      </c>
      <c r="AAL19" s="76">
        <v>7.3665371027125985</v>
      </c>
      <c r="AAM19" s="76">
        <v>7.1336981680525238</v>
      </c>
      <c r="AAN19" s="76">
        <v>6.848380103830439</v>
      </c>
      <c r="AAO19" s="76">
        <v>6.9043257110064706</v>
      </c>
      <c r="AAP19" s="76">
        <v>6.9032516101416839</v>
      </c>
      <c r="AAQ19" s="76">
        <v>5.802391607699021</v>
      </c>
      <c r="AAR19" s="76">
        <v>7.5697468313268175</v>
      </c>
      <c r="AAS19" s="76">
        <v>7.4284371500576762</v>
      </c>
      <c r="AAT19" s="76">
        <v>6.0408621852871764</v>
      </c>
      <c r="AAU19" s="76">
        <v>8.3026481604136428</v>
      </c>
      <c r="AAV19" s="718"/>
    </row>
    <row r="20" spans="1:724" ht="14.5" customHeight="1" x14ac:dyDescent="0.2">
      <c r="A20" s="24">
        <v>2037</v>
      </c>
      <c r="B20" s="265"/>
      <c r="C20" s="266"/>
      <c r="D20" s="65">
        <v>3.2319712331900323</v>
      </c>
      <c r="E20" s="65">
        <v>4.8983276481050124</v>
      </c>
      <c r="F20" s="65">
        <v>4.2208068798062044</v>
      </c>
      <c r="G20" s="65">
        <v>4.6638039326325869</v>
      </c>
      <c r="H20" s="65">
        <v>6.6081609400987062</v>
      </c>
      <c r="I20" s="65">
        <v>2.4155908778320621</v>
      </c>
      <c r="J20" s="65">
        <v>10.351682174315538</v>
      </c>
      <c r="K20" s="65">
        <v>3.074130119790293</v>
      </c>
      <c r="L20" s="65">
        <v>2.5469972400798691</v>
      </c>
      <c r="M20" s="65">
        <v>4.6616574592699358</v>
      </c>
      <c r="N20" s="65">
        <v>4.4204457537009629</v>
      </c>
      <c r="O20" s="65">
        <v>3.134627696176346</v>
      </c>
      <c r="P20" s="65">
        <v>5.2338149402770897</v>
      </c>
      <c r="Q20" s="65">
        <v>3.3012034811506261</v>
      </c>
      <c r="R20" s="65">
        <v>3.5473732032439278</v>
      </c>
      <c r="S20" s="65">
        <v>3.7326888310494093</v>
      </c>
      <c r="T20" s="65">
        <v>3.3818267204492982</v>
      </c>
      <c r="U20" s="65">
        <v>3.0605468204032626</v>
      </c>
      <c r="V20" s="65">
        <v>3.6250155680796778</v>
      </c>
      <c r="W20" s="65">
        <v>9.4382184214608547</v>
      </c>
      <c r="X20" s="65">
        <v>2.2985664953056273</v>
      </c>
      <c r="Y20" s="65">
        <v>3.6171584334208049</v>
      </c>
      <c r="Z20" s="65">
        <v>3.1784763021166547</v>
      </c>
      <c r="AA20" s="65">
        <v>3.3022888084822024</v>
      </c>
      <c r="AB20" s="65">
        <v>2.136075058254149</v>
      </c>
      <c r="AC20" s="65">
        <v>0.79646942953244837</v>
      </c>
      <c r="AD20" s="65">
        <v>3.7697588106634918</v>
      </c>
      <c r="AE20" s="65">
        <v>3.6502196569366028</v>
      </c>
      <c r="AF20" s="65">
        <v>3.0695071386569377</v>
      </c>
      <c r="AG20" s="65">
        <v>0.99672090910914002</v>
      </c>
      <c r="AH20" s="769"/>
      <c r="AI20" s="65">
        <v>2.7158787828114495</v>
      </c>
      <c r="AJ20" s="65">
        <v>4.6539230082333125</v>
      </c>
      <c r="AK20" s="65">
        <v>4.1271594308745607</v>
      </c>
      <c r="AL20" s="65">
        <v>4.4731826194897861</v>
      </c>
      <c r="AM20" s="65">
        <v>6.1374553248275756</v>
      </c>
      <c r="AN20" s="65">
        <v>2.275595012816332</v>
      </c>
      <c r="AO20" s="65">
        <v>9.8253897170379858</v>
      </c>
      <c r="AP20" s="65">
        <v>2.9201186885636763</v>
      </c>
      <c r="AQ20" s="65">
        <v>2.4049313864124962</v>
      </c>
      <c r="AR20" s="65">
        <v>3.9690675275633267</v>
      </c>
      <c r="AS20" s="65">
        <v>3.8895372658923706</v>
      </c>
      <c r="AT20" s="65">
        <v>3.1262735661812195</v>
      </c>
      <c r="AU20" s="65">
        <v>4.9635628798155844</v>
      </c>
      <c r="AV20" s="65">
        <v>3.135378658949</v>
      </c>
      <c r="AW20" s="65">
        <v>3.3765350290366287</v>
      </c>
      <c r="AX20" s="65">
        <v>3.5421585584984188</v>
      </c>
      <c r="AY20" s="65">
        <v>3.207931014843715</v>
      </c>
      <c r="AZ20" s="65">
        <v>2.9312391714279515</v>
      </c>
      <c r="BA20" s="65">
        <v>3.4394142180845386</v>
      </c>
      <c r="BB20" s="65">
        <v>8.1640715403903332</v>
      </c>
      <c r="BC20" s="65">
        <v>2.2127326329981294</v>
      </c>
      <c r="BD20" s="65">
        <v>3.440575674961118</v>
      </c>
      <c r="BE20" s="65">
        <v>2.7229458500743826</v>
      </c>
      <c r="BF20" s="65">
        <v>3.1370501821230969</v>
      </c>
      <c r="BG20" s="65">
        <v>2.0292468480258288</v>
      </c>
      <c r="BH20" s="65">
        <v>0.74923321125277664</v>
      </c>
      <c r="BI20" s="65">
        <v>3.3458122755612143</v>
      </c>
      <c r="BJ20" s="65">
        <v>3.5640696527868272</v>
      </c>
      <c r="BK20" s="65">
        <v>2.7553410293870897</v>
      </c>
      <c r="BL20" s="65">
        <v>0.8991248944225867</v>
      </c>
      <c r="BM20" s="770"/>
      <c r="BN20" s="65">
        <v>7.0170667497593477</v>
      </c>
      <c r="BO20" s="65">
        <v>9.1287589040289951</v>
      </c>
      <c r="BP20" s="65">
        <v>7.6760642853678558</v>
      </c>
      <c r="BQ20" s="65">
        <v>14.694854555426794</v>
      </c>
      <c r="BR20" s="65">
        <v>15.408413561333701</v>
      </c>
      <c r="BS20" s="65">
        <v>4.5018514480443663</v>
      </c>
      <c r="BT20" s="65">
        <v>20.594772060995279</v>
      </c>
      <c r="BU20" s="65">
        <v>7.226599743839679</v>
      </c>
      <c r="BV20" s="65">
        <v>4.0852663677822374</v>
      </c>
      <c r="BW20" s="65">
        <v>7.2007193950014488</v>
      </c>
      <c r="BX20" s="65">
        <v>10.211928234876968</v>
      </c>
      <c r="BY20" s="65">
        <v>8.5654273098126907</v>
      </c>
      <c r="BZ20" s="65">
        <v>12.097807327423654</v>
      </c>
      <c r="CA20" s="65">
        <v>6.2687530457591523</v>
      </c>
      <c r="CB20" s="65">
        <v>6.2036601718789823</v>
      </c>
      <c r="CC20" s="65">
        <v>7.867699111794888</v>
      </c>
      <c r="CD20" s="65">
        <v>5.0413674641722244</v>
      </c>
      <c r="CE20" s="65">
        <v>14.356199934141863</v>
      </c>
      <c r="CF20" s="65">
        <v>6.528760317915526</v>
      </c>
      <c r="CG20" s="65">
        <v>18.271304577237352</v>
      </c>
      <c r="CH20" s="65">
        <v>7.0703760998731955</v>
      </c>
      <c r="CI20" s="65">
        <v>8.1327233151498213</v>
      </c>
      <c r="CJ20" s="65">
        <v>6.5021807020732334</v>
      </c>
      <c r="CK20" s="65">
        <v>6.3425585549503474</v>
      </c>
      <c r="CL20" s="65">
        <v>3.9630875806090948</v>
      </c>
      <c r="CM20" s="65">
        <v>2.4134236530821891</v>
      </c>
      <c r="CN20" s="65">
        <v>7.1638962174919003</v>
      </c>
      <c r="CO20" s="65">
        <v>8.1619422272163895</v>
      </c>
      <c r="CP20" s="65">
        <v>3.8635910719165345</v>
      </c>
      <c r="CQ20" s="65">
        <v>1.9001048015461068</v>
      </c>
      <c r="CR20" s="772"/>
      <c r="CS20" s="65">
        <v>8.2262740561358143</v>
      </c>
      <c r="CT20" s="65">
        <v>10.778162032462156</v>
      </c>
      <c r="CU20" s="65">
        <v>9.2855812076511945</v>
      </c>
      <c r="CV20" s="65">
        <v>19.830435057488547</v>
      </c>
      <c r="CW20" s="65">
        <v>16.548338088472839</v>
      </c>
      <c r="CX20" s="65">
        <v>6.1376110933798911</v>
      </c>
      <c r="CY20" s="65">
        <v>25.260257335783905</v>
      </c>
      <c r="CZ20" s="65">
        <v>8.6477681404742075</v>
      </c>
      <c r="DA20" s="65">
        <v>6.1208133662215847</v>
      </c>
      <c r="DB20" s="65">
        <v>9.3975823646442347</v>
      </c>
      <c r="DC20" s="65">
        <v>10.677969492957574</v>
      </c>
      <c r="DD20" s="65">
        <v>10.023457528207629</v>
      </c>
      <c r="DE20" s="65">
        <v>12.932840010915612</v>
      </c>
      <c r="DF20" s="65">
        <v>7.6810484379814685</v>
      </c>
      <c r="DG20" s="65">
        <v>7.4792199279388196</v>
      </c>
      <c r="DH20" s="65">
        <v>9.3597010524485214</v>
      </c>
      <c r="DI20" s="65">
        <v>6.4732825441927684</v>
      </c>
      <c r="DJ20" s="65">
        <v>16.346996018573936</v>
      </c>
      <c r="DK20" s="65">
        <v>9.3504676251911221</v>
      </c>
      <c r="DL20" s="65">
        <v>22.210002631772721</v>
      </c>
      <c r="DM20" s="65">
        <v>7.9312581104629558</v>
      </c>
      <c r="DN20" s="65">
        <v>9.7404966965537305</v>
      </c>
      <c r="DO20" s="65">
        <v>7.6429792745616787</v>
      </c>
      <c r="DP20" s="65">
        <v>7.5538702656544494</v>
      </c>
      <c r="DQ20" s="65">
        <v>4.5311651704090563</v>
      </c>
      <c r="DR20" s="65">
        <v>2.8401858145995473</v>
      </c>
      <c r="DS20" s="65">
        <v>8.3894775723281292</v>
      </c>
      <c r="DT20" s="65">
        <v>9.5828804203151083</v>
      </c>
      <c r="DU20" s="65">
        <v>4.233069962935466</v>
      </c>
      <c r="DV20" s="65">
        <v>2.6106549682955258</v>
      </c>
      <c r="DW20" s="773"/>
      <c r="DX20" s="65">
        <v>7.2747073585597271</v>
      </c>
      <c r="DY20" s="65">
        <v>9.4282739484527269</v>
      </c>
      <c r="DZ20" s="65">
        <v>9.1965800705533276</v>
      </c>
      <c r="EA20" s="65">
        <v>17.665729572163336</v>
      </c>
      <c r="EB20" s="65">
        <v>12.958585841569434</v>
      </c>
      <c r="EC20" s="65">
        <v>5.6283867736514219</v>
      </c>
      <c r="ED20" s="65">
        <v>23.377789653002761</v>
      </c>
      <c r="EE20" s="65">
        <v>8.3280206815139035</v>
      </c>
      <c r="EF20" s="65">
        <v>3.8277213402581562</v>
      </c>
      <c r="EG20" s="65">
        <v>9.5699661908982954</v>
      </c>
      <c r="EH20" s="65">
        <v>11.321821006640233</v>
      </c>
      <c r="EI20" s="65">
        <v>9.3377528620596806</v>
      </c>
      <c r="EJ20" s="65">
        <v>13.311488014201432</v>
      </c>
      <c r="EK20" s="65">
        <v>7.0792447578653297</v>
      </c>
      <c r="EL20" s="65">
        <v>6.7772521711529716</v>
      </c>
      <c r="EM20" s="65">
        <v>8.5850419163483735</v>
      </c>
      <c r="EN20" s="65">
        <v>5.2667147188274255</v>
      </c>
      <c r="EO20" s="65">
        <v>17.039448293140193</v>
      </c>
      <c r="EP20" s="65">
        <v>8.7943004951959747</v>
      </c>
      <c r="EQ20" s="65">
        <v>21.3272221031242</v>
      </c>
      <c r="ER20" s="65">
        <v>7.5013911260301178</v>
      </c>
      <c r="ES20" s="65">
        <v>8.9311588121550916</v>
      </c>
      <c r="ET20" s="65">
        <v>6.6395477663350873</v>
      </c>
      <c r="EU20" s="65">
        <v>6.6230105027397617</v>
      </c>
      <c r="EV20" s="65">
        <v>4.185112586419101</v>
      </c>
      <c r="EW20" s="65">
        <v>2.0860667074907675</v>
      </c>
      <c r="EX20" s="65">
        <v>7.2608746477276824</v>
      </c>
      <c r="EY20" s="65">
        <v>8.4520268155591616</v>
      </c>
      <c r="EZ20" s="65">
        <v>3.5627591740797611</v>
      </c>
      <c r="FA20" s="65">
        <v>1.6565528139785217</v>
      </c>
      <c r="FB20" s="774"/>
      <c r="FC20" s="65">
        <v>6.3749584128374819</v>
      </c>
      <c r="FD20" s="65">
        <v>8.0846186743461104</v>
      </c>
      <c r="FE20" s="65">
        <v>7.4611238223143914</v>
      </c>
      <c r="FF20" s="65">
        <v>12.821857192456054</v>
      </c>
      <c r="FG20" s="65">
        <v>11.221279501514498</v>
      </c>
      <c r="FH20" s="65">
        <v>4.1620524228286708</v>
      </c>
      <c r="FI20" s="65">
        <v>19.340722885818778</v>
      </c>
      <c r="FJ20" s="65">
        <v>6.3162488423948915</v>
      </c>
      <c r="FK20" s="65">
        <v>3.3652228379496902</v>
      </c>
      <c r="FL20" s="65">
        <v>6.3399562782751886</v>
      </c>
      <c r="FM20" s="65">
        <v>7.2546473031601257</v>
      </c>
      <c r="FN20" s="65">
        <v>8.119727144029488</v>
      </c>
      <c r="FO20" s="65">
        <v>10.758280872630507</v>
      </c>
      <c r="FP20" s="65">
        <v>5.7669463004566586</v>
      </c>
      <c r="FQ20" s="65">
        <v>5.770435855055239</v>
      </c>
      <c r="FR20" s="65">
        <v>7.3830345577618033</v>
      </c>
      <c r="FS20" s="65">
        <v>4.594026179188659</v>
      </c>
      <c r="FT20" s="65">
        <v>13.49335894065749</v>
      </c>
      <c r="FU20" s="65">
        <v>6.37692924538044</v>
      </c>
      <c r="FV20" s="65">
        <v>17.499181573131068</v>
      </c>
      <c r="FW20" s="65">
        <v>6.6964003308731961</v>
      </c>
      <c r="FX20" s="65">
        <v>7.6210173615711607</v>
      </c>
      <c r="FY20" s="65">
        <v>5.9576868514254695</v>
      </c>
      <c r="FZ20" s="65">
        <v>5.822094862906944</v>
      </c>
      <c r="GA20" s="65">
        <v>3.8389130460873675</v>
      </c>
      <c r="GB20" s="65">
        <v>1.3147345956187504</v>
      </c>
      <c r="GC20" s="65">
        <v>5.6985030832954378</v>
      </c>
      <c r="GD20" s="65">
        <v>7.5380755514706825</v>
      </c>
      <c r="GE20" s="65">
        <v>3.1570074091919684</v>
      </c>
      <c r="GF20" s="65">
        <v>1.7074738793616582</v>
      </c>
      <c r="GG20" s="775"/>
      <c r="GH20" s="65">
        <v>7.3281821197103216</v>
      </c>
      <c r="GI20" s="65">
        <v>9.4856747254341514</v>
      </c>
      <c r="GJ20" s="65">
        <v>8.8026423941759333</v>
      </c>
      <c r="GK20" s="65">
        <v>15.948689971184285</v>
      </c>
      <c r="GL20" s="65">
        <v>15.090939825903215</v>
      </c>
      <c r="GM20" s="65">
        <v>4.9527731039940788</v>
      </c>
      <c r="GN20" s="65">
        <v>19.723960769720509</v>
      </c>
      <c r="GO20" s="65">
        <v>5.2497772099400262</v>
      </c>
      <c r="GP20" s="65">
        <v>4.0206729630302549</v>
      </c>
      <c r="GQ20" s="65">
        <v>8.0071002846105515</v>
      </c>
      <c r="GR20" s="65">
        <v>11.831133131207562</v>
      </c>
      <c r="GS20" s="65">
        <v>9.276460613004021</v>
      </c>
      <c r="GT20" s="65">
        <v>13.156349184023837</v>
      </c>
      <c r="GU20" s="65">
        <v>8.8226721021345451</v>
      </c>
      <c r="GV20" s="65">
        <v>6.7728864190190539</v>
      </c>
      <c r="GW20" s="65">
        <v>8.5590387343238916</v>
      </c>
      <c r="GX20" s="65">
        <v>5.3764926782256275</v>
      </c>
      <c r="GY20" s="65">
        <v>18.179657223790649</v>
      </c>
      <c r="GZ20" s="65">
        <v>11.039492043730286</v>
      </c>
      <c r="HA20" s="65">
        <v>20.70680570639739</v>
      </c>
      <c r="HB20" s="65">
        <v>7.6770815753350341</v>
      </c>
      <c r="HC20" s="65">
        <v>8.8907264903818248</v>
      </c>
      <c r="HD20" s="65">
        <v>6.8183519780937596</v>
      </c>
      <c r="HE20" s="65">
        <v>6.7482928958886674</v>
      </c>
      <c r="HF20" s="65">
        <v>4.8154428577691943</v>
      </c>
      <c r="HG20" s="65">
        <v>2.0000542079346446</v>
      </c>
      <c r="HH20" s="65">
        <v>8.1953384575504629</v>
      </c>
      <c r="HI20" s="65">
        <v>8.6197647142050844</v>
      </c>
      <c r="HJ20" s="65">
        <v>4.2405384020281032</v>
      </c>
      <c r="HK20" s="65">
        <v>1.9526349437606398</v>
      </c>
      <c r="HL20" s="776"/>
      <c r="HM20" s="65">
        <v>5.5932166762882556</v>
      </c>
      <c r="HN20" s="65">
        <v>6.2947238236277716</v>
      </c>
      <c r="HO20" s="65">
        <v>6.0058725772517709</v>
      </c>
      <c r="HP20" s="65">
        <v>16.580294574165912</v>
      </c>
      <c r="HQ20" s="65">
        <v>7.7843241295005576</v>
      </c>
      <c r="HR20" s="65">
        <v>4.840674319200323</v>
      </c>
      <c r="HS20" s="65">
        <v>18.582471309051886</v>
      </c>
      <c r="HT20" s="65">
        <v>6.599864392257996</v>
      </c>
      <c r="HU20" s="65">
        <v>3.5264216180643251</v>
      </c>
      <c r="HV20" s="65">
        <v>4.6832568792824736</v>
      </c>
      <c r="HW20" s="65">
        <v>5.9949622541122025</v>
      </c>
      <c r="HX20" s="65">
        <v>7.7895907807014586</v>
      </c>
      <c r="HY20" s="65">
        <v>10.68724729538077</v>
      </c>
      <c r="HZ20" s="65">
        <v>4.4025713385692642</v>
      </c>
      <c r="IA20" s="65">
        <v>4.7378540534496434</v>
      </c>
      <c r="IB20" s="65">
        <v>6.4270759887631783</v>
      </c>
      <c r="IC20" s="65">
        <v>3.3009659117775993</v>
      </c>
      <c r="ID20" s="65">
        <v>13.757887503952112</v>
      </c>
      <c r="IE20" s="65">
        <v>5.0567370426475113</v>
      </c>
      <c r="IF20" s="65">
        <v>15.056909715122703</v>
      </c>
      <c r="IG20" s="65">
        <v>6.0835819197288394</v>
      </c>
      <c r="IH20" s="65">
        <v>7.3507730636996147</v>
      </c>
      <c r="II20" s="65">
        <v>5.5720604449039826</v>
      </c>
      <c r="IJ20" s="65">
        <v>5.0433861994964904</v>
      </c>
      <c r="IK20" s="65">
        <v>2.4466175159934704</v>
      </c>
      <c r="IL20" s="65">
        <v>2.1941532936239287</v>
      </c>
      <c r="IM20" s="65">
        <v>3.982352535319257</v>
      </c>
      <c r="IN20" s="65">
        <v>8.032653287736844</v>
      </c>
      <c r="IO20" s="65">
        <v>2.5704252016338218</v>
      </c>
      <c r="IP20" s="65">
        <v>1.4858507354980077</v>
      </c>
      <c r="IQ20" s="777"/>
      <c r="IR20" s="65">
        <v>3.7372661922183226</v>
      </c>
      <c r="IS20" s="65">
        <v>4.2480287852560012</v>
      </c>
      <c r="IT20" s="65">
        <v>3.0949881188233266</v>
      </c>
      <c r="IU20" s="65">
        <v>5.7109304088995483</v>
      </c>
      <c r="IV20" s="65">
        <v>4.6169668301360174</v>
      </c>
      <c r="IW20" s="65">
        <v>2.2783795312486603</v>
      </c>
      <c r="IX20" s="65">
        <v>6.7246527781119712</v>
      </c>
      <c r="IY20" s="65">
        <v>3.4742978714246711</v>
      </c>
      <c r="IZ20" s="65">
        <v>2.0788467247736397</v>
      </c>
      <c r="JA20" s="65">
        <v>2.3071023352085782</v>
      </c>
      <c r="JB20" s="65">
        <v>3.4744052579547846</v>
      </c>
      <c r="JC20" s="65">
        <v>4.2648924364295171</v>
      </c>
      <c r="JD20" s="65">
        <v>4.630905082130627</v>
      </c>
      <c r="JE20" s="65">
        <v>2.3378212286744984</v>
      </c>
      <c r="JF20" s="65">
        <v>2.4200348123411946</v>
      </c>
      <c r="JG20" s="65">
        <v>3.4413600598972867</v>
      </c>
      <c r="JH20" s="65">
        <v>1.5348269139912674</v>
      </c>
      <c r="JI20" s="65">
        <v>9.5601566224336789</v>
      </c>
      <c r="JJ20" s="65">
        <v>2.1025726702046805</v>
      </c>
      <c r="JK20" s="65">
        <v>6.7534758649544528</v>
      </c>
      <c r="JL20" s="65">
        <v>4.4582072671596995</v>
      </c>
      <c r="JM20" s="65">
        <v>3.3691820562610242</v>
      </c>
      <c r="JN20" s="65">
        <v>3.0300889967501883</v>
      </c>
      <c r="JO20" s="65">
        <v>2.6812999978028662</v>
      </c>
      <c r="JP20" s="65">
        <v>1.6080325100476776</v>
      </c>
      <c r="JQ20" s="65">
        <v>1.1837171724553066</v>
      </c>
      <c r="JR20" s="65">
        <v>2.6478649328647279</v>
      </c>
      <c r="JS20" s="65">
        <v>3.8451844024081501</v>
      </c>
      <c r="JT20" s="65">
        <v>1.627231151921384</v>
      </c>
      <c r="JU20" s="65">
        <v>1.1796160304423493</v>
      </c>
      <c r="JV20" s="778"/>
      <c r="JW20" s="65">
        <v>8.5830086576530302</v>
      </c>
      <c r="JX20" s="65">
        <v>11.340973390207077</v>
      </c>
      <c r="JY20" s="65">
        <v>8.7214315692722604</v>
      </c>
      <c r="JZ20" s="65">
        <v>13.368711868183643</v>
      </c>
      <c r="KA20" s="65">
        <v>13.287974944164709</v>
      </c>
      <c r="KB20" s="65">
        <v>5.6330897861760567</v>
      </c>
      <c r="KC20" s="65">
        <v>26.027305449887606</v>
      </c>
      <c r="KD20" s="65">
        <v>8.9172079618686393</v>
      </c>
      <c r="KE20" s="65">
        <v>6.1235977729472655</v>
      </c>
      <c r="KF20" s="65">
        <v>8.2151560160703276</v>
      </c>
      <c r="KG20" s="65">
        <v>7.8841474229248636</v>
      </c>
      <c r="KH20" s="65">
        <v>10.386910703558664</v>
      </c>
      <c r="KI20" s="65">
        <v>14.380879429444562</v>
      </c>
      <c r="KJ20" s="65">
        <v>10.288697306023552</v>
      </c>
      <c r="KK20" s="65">
        <v>7.9434954570246274</v>
      </c>
      <c r="KL20" s="65">
        <v>9.8392485640294698</v>
      </c>
      <c r="KM20" s="65">
        <v>6.9813536278033252</v>
      </c>
      <c r="KN20" s="65">
        <v>14.811069223950479</v>
      </c>
      <c r="KO20" s="65">
        <v>7.8286365874406076</v>
      </c>
      <c r="KP20" s="65">
        <v>21.828341568683413</v>
      </c>
      <c r="KQ20" s="65">
        <v>7.868596007706218</v>
      </c>
      <c r="KR20" s="65">
        <v>10.220522238665394</v>
      </c>
      <c r="KS20" s="65">
        <v>8.5995228820585758</v>
      </c>
      <c r="KT20" s="65">
        <v>8.3773744339074181</v>
      </c>
      <c r="KU20" s="65">
        <v>5.4946679469138138</v>
      </c>
      <c r="KV20" s="65">
        <v>3.0051484894437945</v>
      </c>
      <c r="KW20" s="65">
        <v>10.479902131843408</v>
      </c>
      <c r="KX20" s="65">
        <v>10.6086901419774</v>
      </c>
      <c r="KY20" s="65">
        <v>6.0500597105347937</v>
      </c>
      <c r="KZ20" s="65">
        <v>2.5937383373713381</v>
      </c>
      <c r="LA20" s="774"/>
      <c r="LB20" s="65">
        <v>8.6612143296400301</v>
      </c>
      <c r="LC20" s="65">
        <v>11.258725889466746</v>
      </c>
      <c r="LD20" s="65">
        <v>7.6815814054248674</v>
      </c>
      <c r="LE20" s="65">
        <v>11.012746287385749</v>
      </c>
      <c r="LF20" s="65">
        <v>12.066841074435422</v>
      </c>
      <c r="LG20" s="65">
        <v>5.9186091106666865</v>
      </c>
      <c r="LH20" s="65">
        <v>24.001641862184997</v>
      </c>
      <c r="LI20" s="65">
        <v>10.313697189720285</v>
      </c>
      <c r="LJ20" s="65">
        <v>7.6181927627411357</v>
      </c>
      <c r="LK20" s="65">
        <v>8.0744905018868796</v>
      </c>
      <c r="LL20" s="65">
        <v>6.7410124559398366</v>
      </c>
      <c r="LM20" s="65">
        <v>9.7958020067651468</v>
      </c>
      <c r="LN20" s="65">
        <v>14.186164365176888</v>
      </c>
      <c r="LO20" s="65">
        <v>6.5291826371736965</v>
      </c>
      <c r="LP20" s="65">
        <v>7.4845123100095163</v>
      </c>
      <c r="LQ20" s="65">
        <v>9.2785231629219869</v>
      </c>
      <c r="LR20" s="65">
        <v>7.1750971845008964</v>
      </c>
      <c r="LS20" s="65">
        <v>13.885015481532605</v>
      </c>
      <c r="LT20" s="65">
        <v>7.2377194364625659</v>
      </c>
      <c r="LU20" s="65">
        <v>19.701568649094931</v>
      </c>
      <c r="LV20" s="65">
        <v>7.4829588351153822</v>
      </c>
      <c r="LW20" s="65">
        <v>9.6015596085770856</v>
      </c>
      <c r="LX20" s="65">
        <v>8.4055128334210369</v>
      </c>
      <c r="LY20" s="65">
        <v>8.0953402421441023</v>
      </c>
      <c r="LZ20" s="65">
        <v>5.3096282697880683</v>
      </c>
      <c r="MA20" s="65">
        <v>3.3164493097478047</v>
      </c>
      <c r="MB20" s="65">
        <v>7.1408667308843734</v>
      </c>
      <c r="MC20" s="65">
        <v>10.303451909099154</v>
      </c>
      <c r="MD20" s="65">
        <v>4.7673486155265801</v>
      </c>
      <c r="ME20" s="65">
        <v>2.8029129064331757</v>
      </c>
      <c r="MF20" s="780"/>
      <c r="MG20" s="68">
        <v>7.1695247626154748</v>
      </c>
      <c r="MH20" s="68">
        <v>1.0804956589044845</v>
      </c>
      <c r="MI20" s="68">
        <v>2.4464956419697588</v>
      </c>
      <c r="MJ20" s="68">
        <v>3.3748573112467883</v>
      </c>
      <c r="MK20" s="68">
        <v>10.498158041929168</v>
      </c>
      <c r="ML20" s="68">
        <v>2.2642718780426558</v>
      </c>
      <c r="MM20" s="68">
        <v>6.8288768910200881</v>
      </c>
      <c r="MN20" s="68">
        <v>4.0716658027761108</v>
      </c>
      <c r="MO20" s="68">
        <v>1.5095384153088158</v>
      </c>
      <c r="MP20" s="68">
        <v>2.4836584127534498</v>
      </c>
      <c r="MQ20" s="68">
        <v>3.4656716394867026</v>
      </c>
      <c r="MR20" s="68">
        <v>4.2347219976693404</v>
      </c>
      <c r="MS20" s="68">
        <v>5.3653536410404694</v>
      </c>
      <c r="MT20" s="68">
        <v>6.8247341631422405</v>
      </c>
      <c r="MU20" s="768"/>
      <c r="MV20" s="69">
        <v>17.67015978241853</v>
      </c>
      <c r="MW20" s="69">
        <v>4.2631931112153074</v>
      </c>
      <c r="MX20" s="69">
        <v>5.4940131872008813</v>
      </c>
      <c r="MY20" s="69">
        <v>7.4120864538106552</v>
      </c>
      <c r="MZ20" s="69">
        <v>17.135341941748365</v>
      </c>
      <c r="NA20" s="69">
        <v>6.0090902160428961</v>
      </c>
      <c r="NB20" s="69">
        <v>10.677179248118946</v>
      </c>
      <c r="NC20" s="69">
        <v>12.12446729782793</v>
      </c>
      <c r="ND20" s="69">
        <v>7.3163729161890076</v>
      </c>
      <c r="NE20" s="69">
        <v>6.1145977638231432</v>
      </c>
      <c r="NF20" s="69">
        <v>8.4001207337481691</v>
      </c>
      <c r="NG20" s="69">
        <v>12.920486847905778</v>
      </c>
      <c r="NH20" s="69">
        <v>9.0161142899537765</v>
      </c>
      <c r="NI20" s="69">
        <v>7.4201105204993478</v>
      </c>
      <c r="NJ20" s="752"/>
      <c r="NK20" s="70">
        <v>25.098454419463557</v>
      </c>
      <c r="NL20" s="70">
        <v>5.8834210710349142</v>
      </c>
      <c r="NM20" s="70">
        <v>7.6703778061871857</v>
      </c>
      <c r="NN20" s="70">
        <v>11.002302185640513</v>
      </c>
      <c r="NO20" s="70">
        <v>25.327919609671135</v>
      </c>
      <c r="NP20" s="70">
        <v>8.8321810550145781</v>
      </c>
      <c r="NQ20" s="70">
        <v>12.296218080948192</v>
      </c>
      <c r="NR20" s="70">
        <v>17.54259094240405</v>
      </c>
      <c r="NS20" s="70">
        <v>10.769411526730035</v>
      </c>
      <c r="NT20" s="70">
        <v>9.3802140129804261</v>
      </c>
      <c r="NU20" s="70">
        <v>12.177397791923152</v>
      </c>
      <c r="NV20" s="70">
        <v>18.193503240475486</v>
      </c>
      <c r="NW20" s="70">
        <v>12.307795092775049</v>
      </c>
      <c r="NX20" s="70">
        <v>10.969307610405902</v>
      </c>
      <c r="NY20" s="754"/>
      <c r="NZ20" s="71">
        <v>25.277909857823929</v>
      </c>
      <c r="OA20" s="71">
        <v>5.0869725623886133</v>
      </c>
      <c r="OB20" s="71">
        <v>6.7992978398831738</v>
      </c>
      <c r="OC20" s="71">
        <v>10.74714803550367</v>
      </c>
      <c r="OD20" s="71">
        <v>30.210352795101095</v>
      </c>
      <c r="OE20" s="71">
        <v>7.4455877782902569</v>
      </c>
      <c r="OF20" s="71">
        <v>14.515600274443131</v>
      </c>
      <c r="OG20" s="71">
        <v>14.883168635783033</v>
      </c>
      <c r="OH20" s="71">
        <v>9.0737988029199972</v>
      </c>
      <c r="OI20" s="71">
        <v>8.6301073915804061</v>
      </c>
      <c r="OJ20" s="71">
        <v>10.3396200002967</v>
      </c>
      <c r="OK20" s="71">
        <v>18.076696855135587</v>
      </c>
      <c r="OL20" s="71">
        <v>10.691660080618615</v>
      </c>
      <c r="OM20" s="71">
        <v>11.504599198110931</v>
      </c>
      <c r="ON20" s="756"/>
      <c r="OO20" s="72">
        <v>13.371182861266108</v>
      </c>
      <c r="OP20" s="72">
        <v>3.2194772317701301</v>
      </c>
      <c r="OQ20" s="72">
        <v>4.359076014545411</v>
      </c>
      <c r="OR20" s="72">
        <v>5.7248913161695798</v>
      </c>
      <c r="OS20" s="72">
        <v>11.691082873098814</v>
      </c>
      <c r="OT20" s="72">
        <v>4.1626694864537157</v>
      </c>
      <c r="OU20" s="72">
        <v>8.1372153908003693</v>
      </c>
      <c r="OV20" s="72">
        <v>8.5380671769781813</v>
      </c>
      <c r="OW20" s="72">
        <v>5.0485080001338725</v>
      </c>
      <c r="OX20" s="72">
        <v>4.9553458792674414</v>
      </c>
      <c r="OY20" s="72">
        <v>5.9103303001328849</v>
      </c>
      <c r="OZ20" s="72">
        <v>9.4297259035138961</v>
      </c>
      <c r="PA20" s="72">
        <v>7.4689547502230749</v>
      </c>
      <c r="PB20" s="72">
        <v>7.2583939333433642</v>
      </c>
      <c r="PC20" s="758"/>
      <c r="PD20" s="73">
        <v>22.508144904920393</v>
      </c>
      <c r="PE20" s="73">
        <v>4.9624843097698337</v>
      </c>
      <c r="PF20" s="73">
        <v>5.1178061494238429</v>
      </c>
      <c r="PG20" s="73">
        <v>11.175335512309932</v>
      </c>
      <c r="PH20" s="73">
        <v>34.059416674779186</v>
      </c>
      <c r="PI20" s="73">
        <v>7.2316364193477254</v>
      </c>
      <c r="PJ20" s="73">
        <v>14.798881371126496</v>
      </c>
      <c r="PK20" s="73">
        <v>14.477086408269741</v>
      </c>
      <c r="PL20" s="73">
        <v>8.8131077722870685</v>
      </c>
      <c r="PM20" s="73">
        <v>7.2019824133988255</v>
      </c>
      <c r="PN20" s="73">
        <v>10.44485709373793</v>
      </c>
      <c r="PO20" s="73">
        <v>21.598961915051238</v>
      </c>
      <c r="PP20" s="73">
        <v>10.641253207264489</v>
      </c>
      <c r="PQ20" s="73">
        <v>10.25635961971021</v>
      </c>
      <c r="PR20" s="760"/>
      <c r="PS20" s="70">
        <v>9.5923480920285069</v>
      </c>
      <c r="PT20" s="70">
        <v>2.5359513854480125</v>
      </c>
      <c r="PU20" s="70">
        <v>3.7360800320188936</v>
      </c>
      <c r="PV20" s="70">
        <v>3.9135907481694252</v>
      </c>
      <c r="PW20" s="70">
        <v>9.4984114377996161</v>
      </c>
      <c r="PX20" s="70">
        <v>3.1826616779456884</v>
      </c>
      <c r="PY20" s="70">
        <v>5.5682456247899967</v>
      </c>
      <c r="PZ20" s="70">
        <v>6.9808601325405304</v>
      </c>
      <c r="QA20" s="70">
        <v>3.9212763557699848</v>
      </c>
      <c r="QB20" s="70">
        <v>4.0299434331245356</v>
      </c>
      <c r="QC20" s="70">
        <v>4.7452424957177044</v>
      </c>
      <c r="QD20" s="70">
        <v>7.240223828822522</v>
      </c>
      <c r="QE20" s="70">
        <v>5.8186627824426935</v>
      </c>
      <c r="QF20" s="70">
        <v>3.9264914334051744</v>
      </c>
      <c r="QG20" s="762"/>
      <c r="QH20" s="74">
        <v>24.567313608360617</v>
      </c>
      <c r="QI20" s="74">
        <v>7.3224705535278849</v>
      </c>
      <c r="QJ20" s="74">
        <v>5.8425971121935998</v>
      </c>
      <c r="QK20" s="74">
        <v>10.766762524638327</v>
      </c>
      <c r="QL20" s="74">
        <v>24.740766489230275</v>
      </c>
      <c r="QM20" s="74">
        <v>8.6577912820401366</v>
      </c>
      <c r="QN20" s="74">
        <v>15.698325799699726</v>
      </c>
      <c r="QO20" s="74">
        <v>22.690459004270796</v>
      </c>
      <c r="QP20" s="74">
        <v>13.988112921866758</v>
      </c>
      <c r="QQ20" s="74">
        <v>8.0265151654438345</v>
      </c>
      <c r="QR20" s="74">
        <v>15.729654474417581</v>
      </c>
      <c r="QS20" s="74">
        <v>17.828178472761806</v>
      </c>
      <c r="QT20" s="74">
        <v>12.090387479221365</v>
      </c>
      <c r="QU20" s="74">
        <v>10.599304566209693</v>
      </c>
      <c r="QV20" s="764"/>
      <c r="QW20" s="69">
        <v>29.404410975390988</v>
      </c>
      <c r="QX20" s="69">
        <v>6.6999980086657898</v>
      </c>
      <c r="QY20" s="69">
        <v>5.1519675907972742</v>
      </c>
      <c r="QZ20" s="69">
        <v>13.016322589582899</v>
      </c>
      <c r="RA20" s="69">
        <v>30.139228435786112</v>
      </c>
      <c r="RB20" s="69">
        <v>10.368916835172898</v>
      </c>
      <c r="RC20" s="69">
        <v>15.129811046349682</v>
      </c>
      <c r="RD20" s="69">
        <v>20.666694494234058</v>
      </c>
      <c r="RE20" s="69">
        <v>12.687644543167947</v>
      </c>
      <c r="RF20" s="69">
        <v>9.2166230209114222</v>
      </c>
      <c r="RG20" s="69">
        <v>14.31246836087584</v>
      </c>
      <c r="RH20" s="69">
        <v>21.235619830318061</v>
      </c>
      <c r="RI20" s="69">
        <v>14.160650998994246</v>
      </c>
      <c r="RJ20" s="69">
        <v>12.258076355420945</v>
      </c>
      <c r="RK20" s="766"/>
      <c r="RL20" s="75">
        <v>25.955326053287603</v>
      </c>
      <c r="RM20" s="75">
        <v>5.7614693537629034</v>
      </c>
      <c r="RN20" s="75">
        <v>6.9991640541482463</v>
      </c>
      <c r="RO20" s="75">
        <v>12.247745610314476</v>
      </c>
      <c r="RP20" s="75">
        <v>28.286236591482275</v>
      </c>
      <c r="RQ20" s="75">
        <v>9.2850020162522391</v>
      </c>
      <c r="RR20" s="75">
        <v>13.107501457579982</v>
      </c>
      <c r="RS20" s="75">
        <v>18.102066012672797</v>
      </c>
      <c r="RT20" s="75">
        <v>13.073159306337731</v>
      </c>
      <c r="RU20" s="75">
        <v>7.8455002718243065</v>
      </c>
      <c r="RV20" s="75">
        <v>12.867506174716738</v>
      </c>
      <c r="RW20" s="75">
        <v>20.565324841488664</v>
      </c>
      <c r="RX20" s="75">
        <v>13.117710021832565</v>
      </c>
      <c r="RY20" s="75">
        <v>10.6383422818373</v>
      </c>
      <c r="RZ20" s="756"/>
      <c r="SA20" s="76">
        <v>17.827781311750513</v>
      </c>
      <c r="SB20" s="76">
        <v>18.423346632664053</v>
      </c>
      <c r="SC20" s="76">
        <v>18.652191430614522</v>
      </c>
      <c r="SD20" s="76">
        <v>15.230289069854809</v>
      </c>
      <c r="SE20" s="76">
        <v>19.90778113393613</v>
      </c>
      <c r="SF20" s="76">
        <v>21.484927662909534</v>
      </c>
      <c r="SG20" s="721"/>
      <c r="SH20" s="76">
        <v>24.713009603686118</v>
      </c>
      <c r="SI20" s="76">
        <v>25.832672407003571</v>
      </c>
      <c r="SJ20" s="76">
        <v>26.262900627150486</v>
      </c>
      <c r="SK20" s="76">
        <v>19.82972418892221</v>
      </c>
      <c r="SL20" s="76">
        <v>28.623409269395101</v>
      </c>
      <c r="SM20" s="76">
        <v>31.5884447438651</v>
      </c>
      <c r="SN20" s="721"/>
      <c r="SO20" s="76">
        <v>22.131048994210271</v>
      </c>
      <c r="SP20" s="76">
        <v>23.054175241626254</v>
      </c>
      <c r="SQ20" s="76">
        <v>23.408884678449496</v>
      </c>
      <c r="SR20" s="76">
        <v>18.104936019271932</v>
      </c>
      <c r="SS20" s="76">
        <v>25.355048718597981</v>
      </c>
      <c r="ST20" s="76">
        <v>27.799625838506774</v>
      </c>
      <c r="SU20" s="721"/>
      <c r="SV20" s="76">
        <v>15.410636368472996</v>
      </c>
      <c r="SW20" s="76">
        <v>15.822210756092296</v>
      </c>
      <c r="SX20" s="76">
        <v>15.980357401420571</v>
      </c>
      <c r="SY20" s="76">
        <v>13.615600221700234</v>
      </c>
      <c r="SZ20" s="76">
        <v>16.848051582225153</v>
      </c>
      <c r="TA20" s="76">
        <v>17.937962451871606</v>
      </c>
      <c r="TB20" s="721"/>
      <c r="TC20" s="76">
        <v>20.55632702421072</v>
      </c>
      <c r="TD20" s="76">
        <v>21.359586829299801</v>
      </c>
      <c r="TE20" s="76">
        <v>21.668237822469422</v>
      </c>
      <c r="TF20" s="76">
        <v>17.052998273058613</v>
      </c>
      <c r="TG20" s="76">
        <v>23.361695626249734</v>
      </c>
      <c r="TH20" s="76">
        <v>25.488848381747427</v>
      </c>
      <c r="TI20" s="721"/>
      <c r="TJ20" s="76">
        <v>13.44627239870057</v>
      </c>
      <c r="TK20" s="76">
        <v>13.708321139902532</v>
      </c>
      <c r="TL20" s="76">
        <v>13.809012851000737</v>
      </c>
      <c r="TM20" s="76">
        <v>12.303375812266463</v>
      </c>
      <c r="TN20" s="76">
        <v>14.361472320462244</v>
      </c>
      <c r="TO20" s="76">
        <v>15.055416793210549</v>
      </c>
      <c r="TP20" s="721"/>
      <c r="TQ20" s="76">
        <v>20.018535768275488</v>
      </c>
      <c r="TR20" s="76">
        <v>20.780859379044823</v>
      </c>
      <c r="TS20" s="76">
        <v>21.073780720421414</v>
      </c>
      <c r="TT20" s="76">
        <v>16.693745698648982</v>
      </c>
      <c r="TU20" s="76">
        <v>22.680935540673065</v>
      </c>
      <c r="TV20" s="76">
        <v>24.699683097759042</v>
      </c>
      <c r="TW20" s="721"/>
      <c r="TX20" s="76">
        <v>32.733533954853314</v>
      </c>
      <c r="TY20" s="76">
        <v>34.49785403311764</v>
      </c>
      <c r="TZ20" s="76">
        <v>35.175790537565256</v>
      </c>
      <c r="UA20" s="76">
        <v>25.038647173193983</v>
      </c>
      <c r="UB20" s="76">
        <v>38.895386098022378</v>
      </c>
      <c r="UC20" s="76">
        <v>43.567570978035853</v>
      </c>
      <c r="UD20" s="721"/>
      <c r="UE20" s="76">
        <v>24.478285911915584</v>
      </c>
      <c r="UF20" s="76">
        <v>25.580081755605654</v>
      </c>
      <c r="UG20" s="76">
        <v>26.00344463181402</v>
      </c>
      <c r="UH20" s="76">
        <v>19.672925264408534</v>
      </c>
      <c r="UI20" s="76">
        <v>24.760801345725802</v>
      </c>
      <c r="UJ20" s="76">
        <v>31.244006661559808</v>
      </c>
      <c r="UK20" s="721"/>
      <c r="UL20" s="76">
        <v>7.3127592186501884</v>
      </c>
      <c r="UM20" s="76">
        <v>7.6696307502761378</v>
      </c>
      <c r="UN20" s="76">
        <v>7.2028337008379264</v>
      </c>
      <c r="UO20" s="76">
        <v>5.9242788510428808</v>
      </c>
      <c r="UP20" s="76">
        <v>7.147478694693004</v>
      </c>
      <c r="UQ20" s="76">
        <v>6.5016761011002941</v>
      </c>
      <c r="UR20" s="721"/>
      <c r="US20" s="76">
        <v>7.9911849223013576</v>
      </c>
      <c r="UT20" s="76">
        <v>6.5278678417498632</v>
      </c>
      <c r="UU20" s="76">
        <v>8.6053910073390814</v>
      </c>
      <c r="UV20" s="76">
        <v>8.2087953826289688</v>
      </c>
      <c r="UW20" s="76">
        <v>7.2725748728227142</v>
      </c>
      <c r="UX20" s="76">
        <v>8.998192250918466</v>
      </c>
      <c r="UY20" s="76">
        <v>7.324369850226951</v>
      </c>
      <c r="UZ20" s="76">
        <v>6.5016931967855633</v>
      </c>
      <c r="VA20" s="76">
        <v>6.6001561655228045</v>
      </c>
      <c r="VB20" s="76">
        <v>6.5429693115150478</v>
      </c>
      <c r="VC20" s="76">
        <v>6.6711011844979122</v>
      </c>
      <c r="VD20" s="76">
        <v>7.2506274376405422</v>
      </c>
      <c r="VE20" s="76">
        <v>7.9350172938237726</v>
      </c>
      <c r="VF20" s="76">
        <v>6.7183892614649974</v>
      </c>
      <c r="VG20" s="76">
        <v>8.1821335883973596</v>
      </c>
      <c r="VH20" s="718"/>
      <c r="VI20" s="76">
        <v>11.902406087468567</v>
      </c>
      <c r="VJ20" s="76">
        <v>9.5408192526176894</v>
      </c>
      <c r="VK20" s="76">
        <v>12.88229993477726</v>
      </c>
      <c r="VL20" s="76">
        <v>12.25043858603372</v>
      </c>
      <c r="VM20" s="76">
        <v>10.736553745783617</v>
      </c>
      <c r="VN20" s="76">
        <v>13.516226265412159</v>
      </c>
      <c r="VO20" s="76">
        <v>10.824714892483678</v>
      </c>
      <c r="VP20" s="76">
        <v>9.4989705880734103</v>
      </c>
      <c r="VQ20" s="76">
        <v>9.6568639098424605</v>
      </c>
      <c r="VR20" s="76">
        <v>9.5651513087825428</v>
      </c>
      <c r="VS20" s="76">
        <v>9.770672296452096</v>
      </c>
      <c r="VT20" s="76">
        <v>10.701285343091428</v>
      </c>
      <c r="VU20" s="76">
        <v>11.8015919724605</v>
      </c>
      <c r="VV20" s="76">
        <v>9.8464476078578755</v>
      </c>
      <c r="VW20" s="76">
        <v>12.19908464446377</v>
      </c>
      <c r="VX20" s="718"/>
      <c r="VY20" s="76">
        <v>12.50196484935757</v>
      </c>
      <c r="VZ20" s="76">
        <v>9.9790691234800271</v>
      </c>
      <c r="WA20" s="76">
        <v>13.54053699784447</v>
      </c>
      <c r="WB20" s="76">
        <v>12.871471451591571</v>
      </c>
      <c r="WC20" s="76">
        <v>11.252029311587187</v>
      </c>
      <c r="WD20" s="76">
        <v>14.217764343038777</v>
      </c>
      <c r="WE20" s="76">
        <v>11.349537215315049</v>
      </c>
      <c r="WF20" s="76">
        <v>9.9346481843795047</v>
      </c>
      <c r="WG20" s="76">
        <v>10.102590412487817</v>
      </c>
      <c r="WH20" s="76">
        <v>10.005034400048334</v>
      </c>
      <c r="WI20" s="76">
        <v>10.223672956893811</v>
      </c>
      <c r="WJ20" s="76">
        <v>11.214462192135787</v>
      </c>
      <c r="WK20" s="76">
        <v>12.386869501043687</v>
      </c>
      <c r="WL20" s="76">
        <v>10.304230670708961</v>
      </c>
      <c r="WM20" s="76">
        <v>12.810554352522352</v>
      </c>
      <c r="WN20" s="718"/>
      <c r="WO20" s="76">
        <v>7.8222178654216119</v>
      </c>
      <c r="WP20" s="76">
        <v>6.3836603136622285</v>
      </c>
      <c r="WQ20" s="76">
        <v>8.4221854234052707</v>
      </c>
      <c r="WR20" s="76">
        <v>8.0350753246759972</v>
      </c>
      <c r="WS20" s="76">
        <v>7.1136934872962172</v>
      </c>
      <c r="WT20" s="76">
        <v>8.8083406426558408</v>
      </c>
      <c r="WU20" s="76">
        <v>7.1661614333508412</v>
      </c>
      <c r="WV20" s="76">
        <v>6.3580619174139379</v>
      </c>
      <c r="WW20" s="76">
        <v>6.4545158933523386</v>
      </c>
      <c r="WX20" s="76">
        <v>6.3984928497046969</v>
      </c>
      <c r="WY20" s="76">
        <v>6.5240277260969304</v>
      </c>
      <c r="WZ20" s="76">
        <v>7.0921688048712053</v>
      </c>
      <c r="XA20" s="76">
        <v>7.7635545954743588</v>
      </c>
      <c r="XB20" s="76">
        <v>6.5703323390139916</v>
      </c>
      <c r="XC20" s="76">
        <v>8.0060429191619988</v>
      </c>
      <c r="XD20" s="718"/>
      <c r="XE20" s="76">
        <v>11.118471101823211</v>
      </c>
      <c r="XF20" s="76">
        <v>8.9225044339559965</v>
      </c>
      <c r="XG20" s="76">
        <v>12.02667044078769</v>
      </c>
      <c r="XH20" s="76">
        <v>11.441267702556278</v>
      </c>
      <c r="XI20" s="76">
        <v>10.032777980688273</v>
      </c>
      <c r="XJ20" s="76">
        <v>12.616139134742859</v>
      </c>
      <c r="XK20" s="76">
        <v>10.115954224770483</v>
      </c>
      <c r="XL20" s="76">
        <v>8.8836937715700568</v>
      </c>
      <c r="XM20" s="76">
        <v>9.0302487075188864</v>
      </c>
      <c r="XN20" s="76">
        <v>8.945119689617206</v>
      </c>
      <c r="XO20" s="76">
        <v>9.1358956268176836</v>
      </c>
      <c r="XP20" s="76">
        <v>10.000022722672757</v>
      </c>
      <c r="XQ20" s="76">
        <v>11.022062804106749</v>
      </c>
      <c r="XR20" s="76">
        <v>9.206214992434802</v>
      </c>
      <c r="XS20" s="76">
        <v>11.391333565014296</v>
      </c>
      <c r="XT20" s="718"/>
      <c r="XU20" s="76">
        <v>4.1804477548042867</v>
      </c>
      <c r="XV20" s="76">
        <v>3.5385980004133639</v>
      </c>
      <c r="XW20" s="76">
        <v>4.4443255052684636</v>
      </c>
      <c r="XX20" s="76">
        <v>4.2743577453973689</v>
      </c>
      <c r="XY20" s="76">
        <v>3.8622655702983959</v>
      </c>
      <c r="XZ20" s="76">
        <v>4.6166188950572504</v>
      </c>
      <c r="YA20" s="76">
        <v>3.8872116622999195</v>
      </c>
      <c r="YB20" s="76">
        <v>3.527308846848193</v>
      </c>
      <c r="YC20" s="76">
        <v>3.5700042234934513</v>
      </c>
      <c r="YD20" s="76">
        <v>3.5452026204335523</v>
      </c>
      <c r="YE20" s="76">
        <v>3.6007879252320629</v>
      </c>
      <c r="YF20" s="76">
        <v>3.8527127366249276</v>
      </c>
      <c r="YG20" s="76">
        <v>4.1508569459066873</v>
      </c>
      <c r="YH20" s="76">
        <v>3.6212661465841887</v>
      </c>
      <c r="YI20" s="76">
        <v>4.2586064736097526</v>
      </c>
      <c r="YJ20" s="718"/>
      <c r="YK20" s="76">
        <v>11.499607942105756</v>
      </c>
      <c r="YL20" s="76">
        <v>9.1655695359584453</v>
      </c>
      <c r="YM20" s="76">
        <v>12.449053139356279</v>
      </c>
      <c r="YN20" s="76">
        <v>11.838284702385469</v>
      </c>
      <c r="YO20" s="76">
        <v>10.337103468646673</v>
      </c>
      <c r="YP20" s="76">
        <v>13.075585704744011</v>
      </c>
      <c r="YQ20" s="76">
        <v>10.431897367931628</v>
      </c>
      <c r="YR20" s="76">
        <v>9.1248685302962507</v>
      </c>
      <c r="YS20" s="76">
        <v>9.2792240049251671</v>
      </c>
      <c r="YT20" s="76">
        <v>9.1895514204220756</v>
      </c>
      <c r="YU20" s="76">
        <v>9.3905537142261295</v>
      </c>
      <c r="YV20" s="76">
        <v>10.302500636583037</v>
      </c>
      <c r="YW20" s="76">
        <v>11.382930123738317</v>
      </c>
      <c r="YX20" s="76">
        <v>9.4645384991141572</v>
      </c>
      <c r="YY20" s="76">
        <v>11.77357698325422</v>
      </c>
      <c r="YZ20" s="718"/>
      <c r="ZA20" s="76">
        <v>11.477800913809896</v>
      </c>
      <c r="ZB20" s="76">
        <v>9.2229868599977571</v>
      </c>
      <c r="ZC20" s="76">
        <v>12.41696783402363</v>
      </c>
      <c r="ZD20" s="76">
        <v>11.811093948706249</v>
      </c>
      <c r="ZE20" s="76">
        <v>10.366587341809899</v>
      </c>
      <c r="ZF20" s="76">
        <v>13.022232683449044</v>
      </c>
      <c r="ZG20" s="76">
        <v>10.449321836159456</v>
      </c>
      <c r="ZH20" s="76">
        <v>9.1829062537813684</v>
      </c>
      <c r="ZI20" s="76">
        <v>9.3339797851849564</v>
      </c>
      <c r="ZJ20" s="76">
        <v>9.2462312817620997</v>
      </c>
      <c r="ZK20" s="76">
        <v>9.4428590926589582</v>
      </c>
      <c r="ZL20" s="76">
        <v>10.332865710614715</v>
      </c>
      <c r="ZM20" s="76">
        <v>11.384749157989221</v>
      </c>
      <c r="ZN20" s="76">
        <v>9.5153789121489272</v>
      </c>
      <c r="ZO20" s="76">
        <v>11.764685668167351</v>
      </c>
      <c r="ZP20" s="718"/>
      <c r="ZQ20" s="76">
        <v>13.334906082249248</v>
      </c>
      <c r="ZR20" s="76">
        <v>10.617937890147637</v>
      </c>
      <c r="ZS20" s="76">
        <v>14.451663904333817</v>
      </c>
      <c r="ZT20" s="76">
        <v>13.732361739390093</v>
      </c>
      <c r="ZU20" s="76">
        <v>11.987900256571281</v>
      </c>
      <c r="ZV20" s="76">
        <v>15.180986718325583</v>
      </c>
      <c r="ZW20" s="76">
        <v>12.093596131953955</v>
      </c>
      <c r="ZX20" s="76">
        <v>10.570159050402562</v>
      </c>
      <c r="ZY20" s="76">
        <v>10.750868014513481</v>
      </c>
      <c r="ZZ20" s="76">
        <v>10.645894582138903</v>
      </c>
      <c r="AAA20" s="76">
        <v>10.881161517377379</v>
      </c>
      <c r="AAB20" s="76">
        <v>11.947466104132028</v>
      </c>
      <c r="AAC20" s="76">
        <v>13.209428578070584</v>
      </c>
      <c r="AAD20" s="76">
        <v>10.967834768788491</v>
      </c>
      <c r="AAE20" s="76">
        <v>13.665507020208377</v>
      </c>
      <c r="AAF20" s="718"/>
      <c r="AAG20" s="76">
        <v>5.7877712050590198</v>
      </c>
      <c r="AAH20" s="76">
        <v>5.5749176522412593</v>
      </c>
      <c r="AAI20" s="76">
        <v>6.1949430214031498</v>
      </c>
      <c r="AAJ20" s="76">
        <v>5.9776034782013596</v>
      </c>
      <c r="AAK20" s="76">
        <v>6.13328178132166</v>
      </c>
      <c r="AAL20" s="76">
        <v>5.923601504119743</v>
      </c>
      <c r="AAM20" s="76">
        <v>5.7518028623329167</v>
      </c>
      <c r="AAN20" s="76">
        <v>5.5412996213519712</v>
      </c>
      <c r="AAO20" s="76">
        <v>5.5825736982738228</v>
      </c>
      <c r="AAP20" s="76">
        <v>5.5817812677746224</v>
      </c>
      <c r="AAQ20" s="76">
        <v>4.769920005113935</v>
      </c>
      <c r="AAR20" s="76">
        <v>6.0735462066085164</v>
      </c>
      <c r="AAS20" s="76">
        <v>5.9692757121534719</v>
      </c>
      <c r="AAT20" s="76">
        <v>4.945706421451308</v>
      </c>
      <c r="AAU20" s="76">
        <v>6.6143827501615871</v>
      </c>
      <c r="AAV20" s="718"/>
    </row>
    <row r="21" spans="1:724" ht="14.5" customHeight="1" x14ac:dyDescent="0.2">
      <c r="A21" s="23">
        <v>2038</v>
      </c>
      <c r="B21" s="263"/>
      <c r="C21" s="264"/>
      <c r="D21" s="65">
        <v>2.5782237981257707</v>
      </c>
      <c r="E21" s="65">
        <v>3.8603667744054584</v>
      </c>
      <c r="F21" s="65">
        <v>3.5029355442869865</v>
      </c>
      <c r="G21" s="65">
        <v>3.9124158545366976</v>
      </c>
      <c r="H21" s="65">
        <v>5.1908810005162778</v>
      </c>
      <c r="I21" s="65">
        <v>1.9443424954797246</v>
      </c>
      <c r="J21" s="65">
        <v>8.0810029054259882</v>
      </c>
      <c r="K21" s="65">
        <v>2.4648390105399285</v>
      </c>
      <c r="L21" s="65">
        <v>2.0760886381973616</v>
      </c>
      <c r="M21" s="65">
        <v>3.6515250179218226</v>
      </c>
      <c r="N21" s="65">
        <v>3.5154943988678156</v>
      </c>
      <c r="O21" s="65">
        <v>2.5209487801252313</v>
      </c>
      <c r="P21" s="65">
        <v>4.1107189558619845</v>
      </c>
      <c r="Q21" s="65">
        <v>2.632785469734968</v>
      </c>
      <c r="R21" s="65">
        <v>2.853281591874707</v>
      </c>
      <c r="S21" s="65">
        <v>2.9513725797685453</v>
      </c>
      <c r="T21" s="65">
        <v>2.6370406366151817</v>
      </c>
      <c r="U21" s="65">
        <v>2.5643975041019007</v>
      </c>
      <c r="V21" s="65">
        <v>2.8659441216914812</v>
      </c>
      <c r="W21" s="65">
        <v>7.3244987092115936</v>
      </c>
      <c r="X21" s="65">
        <v>1.9980477173789384</v>
      </c>
      <c r="Y21" s="65">
        <v>2.9063795541446606</v>
      </c>
      <c r="Z21" s="65">
        <v>2.5361209465829813</v>
      </c>
      <c r="AA21" s="65">
        <v>2.631803392203147</v>
      </c>
      <c r="AB21" s="65">
        <v>1.7333686986117693</v>
      </c>
      <c r="AC21" s="65">
        <v>0.69503766219945307</v>
      </c>
      <c r="AD21" s="65">
        <v>3.0014871876199152</v>
      </c>
      <c r="AE21" s="65">
        <v>3.058492782203095</v>
      </c>
      <c r="AF21" s="65">
        <v>2.4380480446954933</v>
      </c>
      <c r="AG21" s="65">
        <v>0.887134770410414</v>
      </c>
      <c r="AH21" s="769"/>
      <c r="AI21" s="65">
        <v>2.1835044161231667</v>
      </c>
      <c r="AJ21" s="65">
        <v>3.6584232614900909</v>
      </c>
      <c r="AK21" s="65">
        <v>3.4154009471191871</v>
      </c>
      <c r="AL21" s="65">
        <v>3.7512981631366404</v>
      </c>
      <c r="AM21" s="65">
        <v>4.8197500438868275</v>
      </c>
      <c r="AN21" s="65">
        <v>1.8275124924108126</v>
      </c>
      <c r="AO21" s="65">
        <v>7.6482084421243979</v>
      </c>
      <c r="AP21" s="65">
        <v>2.3352206710397274</v>
      </c>
      <c r="AQ21" s="65">
        <v>1.9580960839341308</v>
      </c>
      <c r="AR21" s="65">
        <v>3.1267232296635759</v>
      </c>
      <c r="AS21" s="65">
        <v>3.1080013085608957</v>
      </c>
      <c r="AT21" s="65">
        <v>2.4976802492023782</v>
      </c>
      <c r="AU21" s="65">
        <v>3.886100074434149</v>
      </c>
      <c r="AV21" s="65">
        <v>2.4938017484652986</v>
      </c>
      <c r="AW21" s="65">
        <v>2.7104603997764949</v>
      </c>
      <c r="AX21" s="65">
        <v>2.7924548096829436</v>
      </c>
      <c r="AY21" s="65">
        <v>2.4937029905376056</v>
      </c>
      <c r="AZ21" s="65">
        <v>2.4543272977190802</v>
      </c>
      <c r="BA21" s="65">
        <v>2.7110069638873933</v>
      </c>
      <c r="BB21" s="65">
        <v>6.3614051249564882</v>
      </c>
      <c r="BC21" s="65">
        <v>1.9238623203009209</v>
      </c>
      <c r="BD21" s="65">
        <v>2.7583391250285256</v>
      </c>
      <c r="BE21" s="65">
        <v>2.1856287829341974</v>
      </c>
      <c r="BF21" s="65">
        <v>2.4935788738563072</v>
      </c>
      <c r="BG21" s="65">
        <v>1.642335722666534</v>
      </c>
      <c r="BH21" s="65">
        <v>0.65268154694638236</v>
      </c>
      <c r="BI21" s="65">
        <v>2.6745932781294628</v>
      </c>
      <c r="BJ21" s="65">
        <v>2.9788270038304283</v>
      </c>
      <c r="BK21" s="65">
        <v>2.1923380617943526</v>
      </c>
      <c r="BL21" s="65">
        <v>0.80296776340000964</v>
      </c>
      <c r="BM21" s="770"/>
      <c r="BN21" s="65">
        <v>6.1038012056317861</v>
      </c>
      <c r="BO21" s="65">
        <v>7.70506122468848</v>
      </c>
      <c r="BP21" s="65">
        <v>6.3228573948065714</v>
      </c>
      <c r="BQ21" s="65">
        <v>11.778697776532175</v>
      </c>
      <c r="BR21" s="65">
        <v>12.416262850175716</v>
      </c>
      <c r="BS21" s="65">
        <v>3.7488830497169841</v>
      </c>
      <c r="BT21" s="65">
        <v>16.040097185266834</v>
      </c>
      <c r="BU21" s="65">
        <v>6.0896806091198261</v>
      </c>
      <c r="BV21" s="65">
        <v>3.5140450169694488</v>
      </c>
      <c r="BW21" s="65">
        <v>5.7547785358337489</v>
      </c>
      <c r="BX21" s="65">
        <v>8.3708383654440386</v>
      </c>
      <c r="BY21" s="65">
        <v>7.280149883779135</v>
      </c>
      <c r="BZ21" s="65">
        <v>9.7596514649721335</v>
      </c>
      <c r="CA21" s="65">
        <v>5.1453069315229509</v>
      </c>
      <c r="CB21" s="65">
        <v>5.0736757558572361</v>
      </c>
      <c r="CC21" s="65">
        <v>6.5264356165530186</v>
      </c>
      <c r="CD21" s="65">
        <v>3.9745120047954039</v>
      </c>
      <c r="CE21" s="65">
        <v>12.967887266431315</v>
      </c>
      <c r="CF21" s="65">
        <v>5.1468560743863598</v>
      </c>
      <c r="CG21" s="65">
        <v>14.627147276001139</v>
      </c>
      <c r="CH21" s="65">
        <v>6.4277533221293357</v>
      </c>
      <c r="CI21" s="65">
        <v>6.6512926089983777</v>
      </c>
      <c r="CJ21" s="65">
        <v>5.4589181746416031</v>
      </c>
      <c r="CK21" s="65">
        <v>5.2378752658094729</v>
      </c>
      <c r="CL21" s="65">
        <v>3.37209630810551</v>
      </c>
      <c r="CM21" s="65">
        <v>2.090410430373367</v>
      </c>
      <c r="CN21" s="65">
        <v>5.8294856197515568</v>
      </c>
      <c r="CO21" s="65">
        <v>6.792370381957987</v>
      </c>
      <c r="CP21" s="65">
        <v>3.2591471969000683</v>
      </c>
      <c r="CQ21" s="65">
        <v>1.726396529688488</v>
      </c>
      <c r="CR21" s="772"/>
      <c r="CS21" s="65">
        <v>7.0723680720870616</v>
      </c>
      <c r="CT21" s="65">
        <v>9.0131267953823411</v>
      </c>
      <c r="CU21" s="65">
        <v>7.5923652372677548</v>
      </c>
      <c r="CV21" s="65">
        <v>15.702160089990301</v>
      </c>
      <c r="CW21" s="65">
        <v>13.329004491179473</v>
      </c>
      <c r="CX21" s="65">
        <v>5.041455716277456</v>
      </c>
      <c r="CY21" s="65">
        <v>19.630745352946374</v>
      </c>
      <c r="CZ21" s="65">
        <v>7.2123491539433999</v>
      </c>
      <c r="DA21" s="65">
        <v>5.1112792648552361</v>
      </c>
      <c r="DB21" s="65">
        <v>7.4828323911272481</v>
      </c>
      <c r="DC21" s="65">
        <v>8.7670879941384658</v>
      </c>
      <c r="DD21" s="65">
        <v>8.4332086481577591</v>
      </c>
      <c r="DE21" s="65">
        <v>10.435152334023741</v>
      </c>
      <c r="DF21" s="65">
        <v>6.2674962740738014</v>
      </c>
      <c r="DG21" s="65">
        <v>6.0895578744650338</v>
      </c>
      <c r="DH21" s="65">
        <v>7.7065750527687342</v>
      </c>
      <c r="DI21" s="65">
        <v>5.0986165152657232</v>
      </c>
      <c r="DJ21" s="65">
        <v>14.523745417087966</v>
      </c>
      <c r="DK21" s="65">
        <v>7.3413085933172644</v>
      </c>
      <c r="DL21" s="65">
        <v>17.676487633773455</v>
      </c>
      <c r="DM21" s="65">
        <v>7.12631502321564</v>
      </c>
      <c r="DN21" s="65">
        <v>7.9163549507265678</v>
      </c>
      <c r="DO21" s="65">
        <v>6.3715553747962375</v>
      </c>
      <c r="DP21" s="65">
        <v>6.203853410321539</v>
      </c>
      <c r="DQ21" s="65">
        <v>3.8479147707898038</v>
      </c>
      <c r="DR21" s="65">
        <v>2.4782051009791286</v>
      </c>
      <c r="DS21" s="65">
        <v>6.8094098368171521</v>
      </c>
      <c r="DT21" s="65">
        <v>7.912944646100768</v>
      </c>
      <c r="DU21" s="65">
        <v>3.5808089659154896</v>
      </c>
      <c r="DV21" s="65">
        <v>2.2912268204077586</v>
      </c>
      <c r="DW21" s="773"/>
      <c r="DX21" s="65">
        <v>6.3215413198261139</v>
      </c>
      <c r="DY21" s="65">
        <v>7.9542239065924392</v>
      </c>
      <c r="DZ21" s="65">
        <v>7.5048865209758979</v>
      </c>
      <c r="EA21" s="65">
        <v>14.045025080858547</v>
      </c>
      <c r="EB21" s="65">
        <v>10.548998116714262</v>
      </c>
      <c r="EC21" s="65">
        <v>4.6315909979347865</v>
      </c>
      <c r="ED21" s="65">
        <v>18.17827178381226</v>
      </c>
      <c r="EE21" s="65">
        <v>6.949255390356333</v>
      </c>
      <c r="EF21" s="65">
        <v>3.3356516481684477</v>
      </c>
      <c r="EG21" s="65">
        <v>7.5968901077848523</v>
      </c>
      <c r="EH21" s="65">
        <v>9.2428618620588647</v>
      </c>
      <c r="EI21" s="65">
        <v>7.8897180625226788</v>
      </c>
      <c r="EJ21" s="65">
        <v>10.704584346764159</v>
      </c>
      <c r="EK21" s="65">
        <v>5.786355189836228</v>
      </c>
      <c r="EL21" s="65">
        <v>5.5323980247421263</v>
      </c>
      <c r="EM21" s="65">
        <v>7.0945628531644092</v>
      </c>
      <c r="EN21" s="65">
        <v>4.1604687967355014</v>
      </c>
      <c r="EO21" s="65">
        <v>15.029888376534188</v>
      </c>
      <c r="EP21" s="65">
        <v>6.8976050756039147</v>
      </c>
      <c r="EQ21" s="65">
        <v>16.982109777078136</v>
      </c>
      <c r="ER21" s="65">
        <v>6.7774624370421765</v>
      </c>
      <c r="ES21" s="65">
        <v>7.2796634367033688</v>
      </c>
      <c r="ET21" s="65">
        <v>5.5838824653691841</v>
      </c>
      <c r="EU21" s="65">
        <v>5.4714687767127792</v>
      </c>
      <c r="EV21" s="65">
        <v>3.5623607166079325</v>
      </c>
      <c r="EW21" s="65">
        <v>1.876156711870181</v>
      </c>
      <c r="EX21" s="65">
        <v>5.9223191564293476</v>
      </c>
      <c r="EY21" s="65">
        <v>7.0324767365891283</v>
      </c>
      <c r="EZ21" s="65">
        <v>3.0460865931965175</v>
      </c>
      <c r="FA21" s="65">
        <v>1.5759205690990561</v>
      </c>
      <c r="FB21" s="774"/>
      <c r="FC21" s="65">
        <v>5.5934047012050048</v>
      </c>
      <c r="FD21" s="65">
        <v>6.8843517309301649</v>
      </c>
      <c r="FE21" s="65">
        <v>6.1417333498991944</v>
      </c>
      <c r="FF21" s="65">
        <v>10.344908759795329</v>
      </c>
      <c r="FG21" s="65">
        <v>9.1790222368884002</v>
      </c>
      <c r="FH21" s="65">
        <v>3.4715004991368477</v>
      </c>
      <c r="FI21" s="65">
        <v>15.068733903946203</v>
      </c>
      <c r="FJ21" s="65">
        <v>5.3784981165482364</v>
      </c>
      <c r="FK21" s="65">
        <v>2.9460868602800772</v>
      </c>
      <c r="FL21" s="65">
        <v>5.0762062028453236</v>
      </c>
      <c r="FM21" s="65">
        <v>6.0816082769002593</v>
      </c>
      <c r="FN21" s="65">
        <v>6.9225646340416915</v>
      </c>
      <c r="FO21" s="65">
        <v>8.7213618841228353</v>
      </c>
      <c r="FP21" s="65">
        <v>4.7435207431820379</v>
      </c>
      <c r="FQ21" s="65">
        <v>4.7251380926092112</v>
      </c>
      <c r="FR21" s="65">
        <v>6.1389737411305223</v>
      </c>
      <c r="FS21" s="65">
        <v>3.6201715105383934</v>
      </c>
      <c r="FT21" s="65">
        <v>12.293613518225101</v>
      </c>
      <c r="FU21" s="65">
        <v>5.0148417506799383</v>
      </c>
      <c r="FV21" s="65">
        <v>14.020030436966497</v>
      </c>
      <c r="FW21" s="65">
        <v>6.1243885719995692</v>
      </c>
      <c r="FX21" s="65">
        <v>6.2439752935241035</v>
      </c>
      <c r="FY21" s="65">
        <v>5.0251235134970269</v>
      </c>
      <c r="FZ21" s="65">
        <v>4.8227376665916228</v>
      </c>
      <c r="GA21" s="65">
        <v>3.2596667288317365</v>
      </c>
      <c r="GB21" s="65">
        <v>1.2446370815668755</v>
      </c>
      <c r="GC21" s="65">
        <v>4.6855855172568228</v>
      </c>
      <c r="GD21" s="65">
        <v>6.3006500239908441</v>
      </c>
      <c r="GE21" s="65">
        <v>2.6990327373247647</v>
      </c>
      <c r="GF21" s="65">
        <v>1.5666511912579795</v>
      </c>
      <c r="GG21" s="775"/>
      <c r="GH21" s="65">
        <v>6.3586782413448999</v>
      </c>
      <c r="GI21" s="65">
        <v>7.9948407392026066</v>
      </c>
      <c r="GJ21" s="65">
        <v>7.1998135337509828</v>
      </c>
      <c r="GK21" s="65">
        <v>12.74324616505684</v>
      </c>
      <c r="GL21" s="65">
        <v>12.186234011620813</v>
      </c>
      <c r="GM21" s="65">
        <v>4.1101347042627552</v>
      </c>
      <c r="GN21" s="65">
        <v>15.392285872324582</v>
      </c>
      <c r="GO21" s="65">
        <v>4.5964317437217002</v>
      </c>
      <c r="GP21" s="65">
        <v>3.479709097713255</v>
      </c>
      <c r="GQ21" s="65">
        <v>6.3903179801552508</v>
      </c>
      <c r="GR21" s="65">
        <v>9.6305031597892974</v>
      </c>
      <c r="GS21" s="65">
        <v>7.8389264042958509</v>
      </c>
      <c r="GT21" s="65">
        <v>10.58242601498821</v>
      </c>
      <c r="GU21" s="65">
        <v>7.1184686885311175</v>
      </c>
      <c r="GV21" s="65">
        <v>5.525276011370706</v>
      </c>
      <c r="GW21" s="65">
        <v>7.0708571865548269</v>
      </c>
      <c r="GX21" s="65">
        <v>4.2419945684543041</v>
      </c>
      <c r="GY21" s="65">
        <v>15.893232679101079</v>
      </c>
      <c r="GZ21" s="65">
        <v>8.6107199299549748</v>
      </c>
      <c r="HA21" s="65">
        <v>16.50408487319093</v>
      </c>
      <c r="HB21" s="65">
        <v>6.9077751411142696</v>
      </c>
      <c r="HC21" s="65">
        <v>7.2447914411330858</v>
      </c>
      <c r="HD21" s="65">
        <v>5.7167503571017821</v>
      </c>
      <c r="HE21" s="65">
        <v>5.5638590519884517</v>
      </c>
      <c r="HF21" s="65">
        <v>4.0426129799291832</v>
      </c>
      <c r="HG21" s="65">
        <v>1.8059045907683853</v>
      </c>
      <c r="HH21" s="65">
        <v>6.6381410054645462</v>
      </c>
      <c r="HI21" s="65">
        <v>7.1564157005437927</v>
      </c>
      <c r="HJ21" s="65">
        <v>3.5642716923580786</v>
      </c>
      <c r="HK21" s="65">
        <v>1.784799094862334</v>
      </c>
      <c r="HL21" s="776"/>
      <c r="HM21" s="65">
        <v>4.8969724338172442</v>
      </c>
      <c r="HN21" s="65">
        <v>5.3908990183593399</v>
      </c>
      <c r="HO21" s="65">
        <v>4.9492019597052437</v>
      </c>
      <c r="HP21" s="65">
        <v>13.390076768269036</v>
      </c>
      <c r="HQ21" s="65">
        <v>6.4185486490337684</v>
      </c>
      <c r="HR21" s="65">
        <v>3.9030010152142078</v>
      </c>
      <c r="HS21" s="65">
        <v>14.538561659732341</v>
      </c>
      <c r="HT21" s="65">
        <v>5.5348148652582845</v>
      </c>
      <c r="HU21" s="65">
        <v>2.9808468949081535</v>
      </c>
      <c r="HV21" s="65">
        <v>3.6944563254379115</v>
      </c>
      <c r="HW21" s="65">
        <v>5.0150806862902337</v>
      </c>
      <c r="HX21" s="65">
        <v>6.6081656317837751</v>
      </c>
      <c r="HY21" s="65">
        <v>8.6449729388305858</v>
      </c>
      <c r="HZ21" s="65">
        <v>3.6024987685253427</v>
      </c>
      <c r="IA21" s="65">
        <v>3.8409611242834152</v>
      </c>
      <c r="IB21" s="65">
        <v>5.3229935887974396</v>
      </c>
      <c r="IC21" s="65">
        <v>2.5519050537826309</v>
      </c>
      <c r="ID21" s="65">
        <v>12.463008511204954</v>
      </c>
      <c r="IE21" s="65">
        <v>3.9330065893928938</v>
      </c>
      <c r="IF21" s="65">
        <v>12.111605872386022</v>
      </c>
      <c r="IG21" s="65">
        <v>5.567160361996172</v>
      </c>
      <c r="IH21" s="65">
        <v>5.9803474955983731</v>
      </c>
      <c r="II21" s="65">
        <v>4.6432699096621111</v>
      </c>
      <c r="IJ21" s="65">
        <v>4.1354656405479586</v>
      </c>
      <c r="IK21" s="65">
        <v>2.0917310373876914</v>
      </c>
      <c r="IL21" s="65">
        <v>1.8144229606894751</v>
      </c>
      <c r="IM21" s="65">
        <v>3.2595078029242561</v>
      </c>
      <c r="IN21" s="65">
        <v>6.6407852707109454</v>
      </c>
      <c r="IO21" s="65">
        <v>2.1490939369199724</v>
      </c>
      <c r="IP21" s="65">
        <v>1.306609832748125</v>
      </c>
      <c r="IQ21" s="777"/>
      <c r="IR21" s="65">
        <v>3.4866583806918374</v>
      </c>
      <c r="IS21" s="65">
        <v>3.8525743895680322</v>
      </c>
      <c r="IT21" s="65">
        <v>2.7244742177653811</v>
      </c>
      <c r="IU21" s="65">
        <v>4.884892151221683</v>
      </c>
      <c r="IV21" s="65">
        <v>4.0249637637933651</v>
      </c>
      <c r="IW21" s="65">
        <v>1.9482907572218191</v>
      </c>
      <c r="IX21" s="65">
        <v>5.3848873886490001</v>
      </c>
      <c r="IY21" s="65">
        <v>3.132333541756573</v>
      </c>
      <c r="IZ21" s="65">
        <v>1.8838327065085254</v>
      </c>
      <c r="JA21" s="65">
        <v>1.8967527498296719</v>
      </c>
      <c r="JB21" s="65">
        <v>3.0990736134809174</v>
      </c>
      <c r="JC21" s="65">
        <v>3.8988957871696401</v>
      </c>
      <c r="JD21" s="65">
        <v>3.9698676509726329</v>
      </c>
      <c r="JE21" s="65">
        <v>2.0346848148377159</v>
      </c>
      <c r="JF21" s="65">
        <v>2.0794981360938922</v>
      </c>
      <c r="JG21" s="65">
        <v>3.0446528414334453</v>
      </c>
      <c r="JH21" s="65">
        <v>1.2214206606452465</v>
      </c>
      <c r="JI21" s="65">
        <v>9.2174971467902278</v>
      </c>
      <c r="JJ21" s="65">
        <v>1.6716979621931409</v>
      </c>
      <c r="JK21" s="65">
        <v>5.7283637340505695</v>
      </c>
      <c r="JL21" s="65">
        <v>4.3312415111428768</v>
      </c>
      <c r="JM21" s="65">
        <v>2.9238028503825086</v>
      </c>
      <c r="JN21" s="65">
        <v>2.7043798747163992</v>
      </c>
      <c r="JO21" s="65">
        <v>2.3389547198062557</v>
      </c>
      <c r="JP21" s="65">
        <v>1.4659817554773786</v>
      </c>
      <c r="JQ21" s="65">
        <v>1.0673014366820244</v>
      </c>
      <c r="JR21" s="65">
        <v>2.2631376567485537</v>
      </c>
      <c r="JS21" s="65">
        <v>3.4102288880705247</v>
      </c>
      <c r="JT21" s="65">
        <v>1.4456996752104674</v>
      </c>
      <c r="JU21" s="65">
        <v>1.0749615082303239</v>
      </c>
      <c r="JV21" s="778"/>
      <c r="JW21" s="65">
        <v>7.3522639794771925</v>
      </c>
      <c r="JX21" s="65">
        <v>9.4523894296428015</v>
      </c>
      <c r="JY21" s="65">
        <v>7.1667359365696921</v>
      </c>
      <c r="JZ21" s="65">
        <v>10.825379846708922</v>
      </c>
      <c r="KA21" s="65">
        <v>10.825522600313208</v>
      </c>
      <c r="KB21" s="65">
        <v>4.660831533530204</v>
      </c>
      <c r="KC21" s="65">
        <v>20.22044112690957</v>
      </c>
      <c r="KD21" s="65">
        <v>7.4235952988443845</v>
      </c>
      <c r="KE21" s="65">
        <v>5.1189983446633995</v>
      </c>
      <c r="KF21" s="65">
        <v>6.5782622829311261</v>
      </c>
      <c r="KG21" s="65">
        <v>6.6255544593769979</v>
      </c>
      <c r="KH21" s="65">
        <v>8.7165270816721989</v>
      </c>
      <c r="KI21" s="65">
        <v>11.5452042874127</v>
      </c>
      <c r="KJ21" s="65">
        <v>8.2717559606174618</v>
      </c>
      <c r="KK21" s="65">
        <v>6.451097683867367</v>
      </c>
      <c r="KL21" s="65">
        <v>8.0792318890850119</v>
      </c>
      <c r="KM21" s="65">
        <v>5.4919932174768595</v>
      </c>
      <c r="KN21" s="65">
        <v>13.36134048792956</v>
      </c>
      <c r="KO21" s="65">
        <v>6.1830869082185851</v>
      </c>
      <c r="KP21" s="65">
        <v>17.390684317496568</v>
      </c>
      <c r="KQ21" s="65">
        <v>7.0843672265858988</v>
      </c>
      <c r="KR21" s="65">
        <v>8.2878400919549549</v>
      </c>
      <c r="KS21" s="65">
        <v>7.1093410480767698</v>
      </c>
      <c r="KT21" s="65">
        <v>6.8408389946139909</v>
      </c>
      <c r="KU21" s="65">
        <v>4.5938334359739388</v>
      </c>
      <c r="KV21" s="65">
        <v>2.609702248754977</v>
      </c>
      <c r="KW21" s="65">
        <v>8.4241764272092237</v>
      </c>
      <c r="KX21" s="65">
        <v>8.6998802756577849</v>
      </c>
      <c r="KY21" s="65">
        <v>4.9853480326152946</v>
      </c>
      <c r="KZ21" s="65">
        <v>2.2797151490619973</v>
      </c>
      <c r="LA21" s="774"/>
      <c r="LB21" s="65">
        <v>7.3920401786265595</v>
      </c>
      <c r="LC21" s="65">
        <v>9.3702764568016992</v>
      </c>
      <c r="LD21" s="65">
        <v>6.3517686271931151</v>
      </c>
      <c r="LE21" s="65">
        <v>9.0232222596830418</v>
      </c>
      <c r="LF21" s="65">
        <v>9.8676785978260373</v>
      </c>
      <c r="LG21" s="65">
        <v>4.8592904599028692</v>
      </c>
      <c r="LH21" s="65">
        <v>18.658493179867985</v>
      </c>
      <c r="LI21" s="65">
        <v>8.4697363089730491</v>
      </c>
      <c r="LJ21" s="65">
        <v>6.2446205628670119</v>
      </c>
      <c r="LK21" s="65">
        <v>6.4509509388755397</v>
      </c>
      <c r="LL21" s="65">
        <v>5.7275253792297898</v>
      </c>
      <c r="LM21" s="65">
        <v>8.2447558814064674</v>
      </c>
      <c r="LN21" s="65">
        <v>11.376918038289691</v>
      </c>
      <c r="LO21" s="65">
        <v>5.3702439452638604</v>
      </c>
      <c r="LP21" s="65">
        <v>6.0797821612578229</v>
      </c>
      <c r="LQ21" s="65">
        <v>7.6305054561521137</v>
      </c>
      <c r="LR21" s="65">
        <v>5.6269822760024413</v>
      </c>
      <c r="LS21" s="65">
        <v>12.635681584279396</v>
      </c>
      <c r="LT21" s="65">
        <v>5.7123883930450052</v>
      </c>
      <c r="LU21" s="65">
        <v>15.745253113654259</v>
      </c>
      <c r="LV21" s="65">
        <v>6.7688665477675301</v>
      </c>
      <c r="LW21" s="65">
        <v>7.7955910905092063</v>
      </c>
      <c r="LX21" s="65">
        <v>6.9405575925210812</v>
      </c>
      <c r="LY21" s="65">
        <v>6.6055865125076494</v>
      </c>
      <c r="LZ21" s="65">
        <v>4.4315040999869542</v>
      </c>
      <c r="MA21" s="65">
        <v>2.7902045825228439</v>
      </c>
      <c r="MB21" s="65">
        <v>5.8348765103058673</v>
      </c>
      <c r="MC21" s="65">
        <v>8.4477715026713689</v>
      </c>
      <c r="MD21" s="65">
        <v>3.9786605201409007</v>
      </c>
      <c r="ME21" s="65">
        <v>2.4025847010042765</v>
      </c>
      <c r="MF21" s="780"/>
      <c r="MG21" s="68">
        <v>5.5843151923932854</v>
      </c>
      <c r="MH21" s="68">
        <v>0.91845949055654419</v>
      </c>
      <c r="MI21" s="68">
        <v>1.9757084177499888</v>
      </c>
      <c r="MJ21" s="68">
        <v>2.6912727161202179</v>
      </c>
      <c r="MK21" s="68">
        <v>8.1631303190720388</v>
      </c>
      <c r="ML21" s="68">
        <v>1.7983489353919537</v>
      </c>
      <c r="MM21" s="68">
        <v>5.3162533061147483</v>
      </c>
      <c r="MN21" s="68">
        <v>3.2523985287236741</v>
      </c>
      <c r="MO21" s="68">
        <v>1.2482141245212788</v>
      </c>
      <c r="MP21" s="68">
        <v>2.0489869906822529</v>
      </c>
      <c r="MQ21" s="68">
        <v>2.7843599888031831</v>
      </c>
      <c r="MR21" s="68">
        <v>3.4807148483713393</v>
      </c>
      <c r="MS21" s="68">
        <v>4.3641049996836534</v>
      </c>
      <c r="MT21" s="68">
        <v>5.3631751203047546</v>
      </c>
      <c r="MU21" s="768"/>
      <c r="MV21" s="69">
        <v>14.305234254024882</v>
      </c>
      <c r="MW21" s="69">
        <v>3.6200594344203503</v>
      </c>
      <c r="MX21" s="69">
        <v>4.5882403606903539</v>
      </c>
      <c r="MY21" s="69">
        <v>5.8665466175214407</v>
      </c>
      <c r="MZ21" s="69">
        <v>13.631714492504761</v>
      </c>
      <c r="NA21" s="69">
        <v>4.7430201266978349</v>
      </c>
      <c r="NB21" s="69">
        <v>8.3800961763124189</v>
      </c>
      <c r="NC21" s="69">
        <v>9.7224094187177066</v>
      </c>
      <c r="ND21" s="69">
        <v>5.8332530950800452</v>
      </c>
      <c r="NE21" s="69">
        <v>5.2640061461017389</v>
      </c>
      <c r="NF21" s="69">
        <v>6.7503012121830954</v>
      </c>
      <c r="NG21" s="69">
        <v>10.603732866532042</v>
      </c>
      <c r="NH21" s="69">
        <v>7.6101088903036533</v>
      </c>
      <c r="NI21" s="69">
        <v>6.1108036906512311</v>
      </c>
      <c r="NJ21" s="752"/>
      <c r="NK21" s="70">
        <v>19.969919866107553</v>
      </c>
      <c r="NL21" s="70">
        <v>4.9048144898541937</v>
      </c>
      <c r="NM21" s="70">
        <v>6.2915923168301013</v>
      </c>
      <c r="NN21" s="70">
        <v>8.6351232607849155</v>
      </c>
      <c r="NO21" s="70">
        <v>19.965328634867074</v>
      </c>
      <c r="NP21" s="70">
        <v>6.8996703769065446</v>
      </c>
      <c r="NQ21" s="70">
        <v>9.6589953895711851</v>
      </c>
      <c r="NR21" s="70">
        <v>13.881466928286118</v>
      </c>
      <c r="NS21" s="70">
        <v>8.5017434350828349</v>
      </c>
      <c r="NT21" s="70">
        <v>7.7982701507530559</v>
      </c>
      <c r="NU21" s="70">
        <v>9.660808977240066</v>
      </c>
      <c r="NV21" s="70">
        <v>14.649507544934176</v>
      </c>
      <c r="NW21" s="70">
        <v>10.154811822984136</v>
      </c>
      <c r="NX21" s="70">
        <v>8.8675474705545572</v>
      </c>
      <c r="NY21" s="754"/>
      <c r="NZ21" s="71">
        <v>20.082968217545073</v>
      </c>
      <c r="OA21" s="71">
        <v>4.2728996116806837</v>
      </c>
      <c r="OB21" s="71">
        <v>5.6060310328723642</v>
      </c>
      <c r="OC21" s="71">
        <v>8.4201725832653569</v>
      </c>
      <c r="OD21" s="71">
        <v>23.699945226358352</v>
      </c>
      <c r="OE21" s="71">
        <v>5.8399768501983003</v>
      </c>
      <c r="OF21" s="71">
        <v>11.342454110370307</v>
      </c>
      <c r="OG21" s="71">
        <v>11.839662922460834</v>
      </c>
      <c r="OH21" s="71">
        <v>7.1909637080084359</v>
      </c>
      <c r="OI21" s="71">
        <v>7.2049451641950473</v>
      </c>
      <c r="OJ21" s="71">
        <v>8.2441979051910437</v>
      </c>
      <c r="OK21" s="71">
        <v>14.541294839579953</v>
      </c>
      <c r="OL21" s="71">
        <v>8.9050832970721174</v>
      </c>
      <c r="OM21" s="71">
        <v>9.2590904367745654</v>
      </c>
      <c r="ON21" s="756"/>
      <c r="OO21" s="72">
        <v>11.033570379764395</v>
      </c>
      <c r="OP21" s="72">
        <v>2.8015565997402248</v>
      </c>
      <c r="OQ21" s="72">
        <v>3.7033733746346873</v>
      </c>
      <c r="OR21" s="72">
        <v>4.5670828692006475</v>
      </c>
      <c r="OS21" s="72">
        <v>9.4312777479025787</v>
      </c>
      <c r="OT21" s="72">
        <v>3.3429741899438667</v>
      </c>
      <c r="OU21" s="72">
        <v>6.4160699478431358</v>
      </c>
      <c r="OV21" s="72">
        <v>6.9786777378342419</v>
      </c>
      <c r="OW21" s="72">
        <v>4.0908813871550107</v>
      </c>
      <c r="OX21" s="72">
        <v>4.3611846474466098</v>
      </c>
      <c r="OY21" s="72">
        <v>4.8408918070895544</v>
      </c>
      <c r="OZ21" s="72">
        <v>7.934355654263137</v>
      </c>
      <c r="PA21" s="72">
        <v>6.4154427037460673</v>
      </c>
      <c r="PB21" s="72">
        <v>5.9708133722757317</v>
      </c>
      <c r="PC21" s="758"/>
      <c r="PD21" s="73">
        <v>17.98320754214226</v>
      </c>
      <c r="PE21" s="73">
        <v>4.1732196420668357</v>
      </c>
      <c r="PF21" s="73">
        <v>4.3155915394577882</v>
      </c>
      <c r="PG21" s="73">
        <v>8.7411011750185246</v>
      </c>
      <c r="PH21" s="73">
        <v>26.654880320570111</v>
      </c>
      <c r="PI21" s="73">
        <v>5.6754179461127707</v>
      </c>
      <c r="PJ21" s="73">
        <v>11.556007925329862</v>
      </c>
      <c r="PK21" s="73">
        <v>11.526962926222051</v>
      </c>
      <c r="PL21" s="73">
        <v>6.9884173589256218</v>
      </c>
      <c r="PM21" s="73">
        <v>6.1106569319008912</v>
      </c>
      <c r="PN21" s="73">
        <v>8.3202171426777447</v>
      </c>
      <c r="PO21" s="73">
        <v>17.213948914856989</v>
      </c>
      <c r="PP21" s="73">
        <v>8.8630249635520642</v>
      </c>
      <c r="PQ21" s="73">
        <v>8.2989443100222928</v>
      </c>
      <c r="PR21" s="760"/>
      <c r="PS21" s="70">
        <v>8.0828806481578734</v>
      </c>
      <c r="PT21" s="70">
        <v>2.1905482079283218</v>
      </c>
      <c r="PU21" s="70">
        <v>3.1495088020067619</v>
      </c>
      <c r="PV21" s="70">
        <v>3.1056806666496648</v>
      </c>
      <c r="PW21" s="70">
        <v>7.6719337012519517</v>
      </c>
      <c r="PX21" s="70">
        <v>2.5148066790163828</v>
      </c>
      <c r="PY21" s="70">
        <v>4.3703277337109654</v>
      </c>
      <c r="PZ21" s="70">
        <v>5.7131868662402523</v>
      </c>
      <c r="QA21" s="70">
        <v>3.1423149445026417</v>
      </c>
      <c r="QB21" s="70">
        <v>3.5706980967476563</v>
      </c>
      <c r="QC21" s="70">
        <v>3.8745882593973517</v>
      </c>
      <c r="QD21" s="70">
        <v>6.1916696037657486</v>
      </c>
      <c r="QE21" s="70">
        <v>5.0834719582139511</v>
      </c>
      <c r="QF21" s="70">
        <v>3.3422592628347783</v>
      </c>
      <c r="QG21" s="762"/>
      <c r="QH21" s="74">
        <v>19.574827239296489</v>
      </c>
      <c r="QI21" s="74">
        <v>6.0141145321741902</v>
      </c>
      <c r="QJ21" s="74">
        <v>4.8986046504891272</v>
      </c>
      <c r="QK21" s="74">
        <v>8.4625257366251496</v>
      </c>
      <c r="QL21" s="74">
        <v>19.519398211465557</v>
      </c>
      <c r="QM21" s="74">
        <v>6.7763458020496286</v>
      </c>
      <c r="QN21" s="74">
        <v>12.273628457491606</v>
      </c>
      <c r="QO21" s="74">
        <v>17.800755849071347</v>
      </c>
      <c r="QP21" s="74">
        <v>10.953461490478192</v>
      </c>
      <c r="QQ21" s="74">
        <v>6.7710286609688302</v>
      </c>
      <c r="QR21" s="74">
        <v>12.366344677862013</v>
      </c>
      <c r="QS21" s="74">
        <v>14.377643696383885</v>
      </c>
      <c r="QT21" s="74">
        <v>9.9945964446097584</v>
      </c>
      <c r="QU21" s="74">
        <v>8.5895317492693604</v>
      </c>
      <c r="QV21" s="764"/>
      <c r="QW21" s="69">
        <v>23.210731522682149</v>
      </c>
      <c r="QX21" s="69">
        <v>5.5150503887243518</v>
      </c>
      <c r="QY21" s="69">
        <v>4.3506853423165381</v>
      </c>
      <c r="QZ21" s="69">
        <v>10.149018103033104</v>
      </c>
      <c r="RA21" s="69">
        <v>23.650237842496384</v>
      </c>
      <c r="RB21" s="69">
        <v>8.0306961300399866</v>
      </c>
      <c r="RC21" s="69">
        <v>11.818571849349915</v>
      </c>
      <c r="RD21" s="69">
        <v>16.241707896220529</v>
      </c>
      <c r="RE21" s="69">
        <v>9.9423202144612315</v>
      </c>
      <c r="RF21" s="69">
        <v>7.6583071271833774</v>
      </c>
      <c r="RG21" s="69">
        <v>11.268917974063864</v>
      </c>
      <c r="RH21" s="69">
        <v>16.947008726167653</v>
      </c>
      <c r="RI21" s="69">
        <v>11.553119927454777</v>
      </c>
      <c r="RJ21" s="69">
        <v>9.841499679491875</v>
      </c>
      <c r="RK21" s="766"/>
      <c r="RL21" s="75">
        <v>20.770007871457075</v>
      </c>
      <c r="RM21" s="75">
        <v>4.7148284115297381</v>
      </c>
      <c r="RN21" s="75">
        <v>5.7068138265721213</v>
      </c>
      <c r="RO21" s="75">
        <v>9.6513526995631658</v>
      </c>
      <c r="RP21" s="75">
        <v>22.069234272548215</v>
      </c>
      <c r="RQ21" s="75">
        <v>7.2177986869096884</v>
      </c>
      <c r="RR21" s="75">
        <v>10.192555598432433</v>
      </c>
      <c r="RS21" s="75">
        <v>14.394089753099911</v>
      </c>
      <c r="RT21" s="75">
        <v>10.306186919885613</v>
      </c>
      <c r="RU21" s="75">
        <v>6.5588571188318161</v>
      </c>
      <c r="RV21" s="75">
        <v>10.2406644513842</v>
      </c>
      <c r="RW21" s="75">
        <v>16.650552030270305</v>
      </c>
      <c r="RX21" s="75">
        <v>10.820869645202386</v>
      </c>
      <c r="RY21" s="75">
        <v>8.5372928818466729</v>
      </c>
      <c r="RZ21" s="756"/>
      <c r="SA21" s="76">
        <v>14.483710264794531</v>
      </c>
      <c r="SB21" s="76">
        <v>14.914683290122792</v>
      </c>
      <c r="SC21" s="76">
        <v>15.080283823666392</v>
      </c>
      <c r="SD21" s="76">
        <v>12.604069106307747</v>
      </c>
      <c r="SE21" s="76">
        <v>15.988874827893255</v>
      </c>
      <c r="SF21" s="76">
        <v>17.130156207297663</v>
      </c>
      <c r="SG21" s="721"/>
      <c r="SH21" s="76">
        <v>19.466115322395257</v>
      </c>
      <c r="SI21" s="76">
        <v>20.276344610012384</v>
      </c>
      <c r="SJ21" s="76">
        <v>20.587673613074379</v>
      </c>
      <c r="SK21" s="76">
        <v>15.932389944440118</v>
      </c>
      <c r="SL21" s="76">
        <v>22.295824701020877</v>
      </c>
      <c r="SM21" s="76">
        <v>24.441433694301161</v>
      </c>
      <c r="SN21" s="721"/>
      <c r="SO21" s="76">
        <v>17.597713425794986</v>
      </c>
      <c r="SP21" s="76">
        <v>18.265721615053785</v>
      </c>
      <c r="SQ21" s="76">
        <v>18.522402442046381</v>
      </c>
      <c r="SR21" s="76">
        <v>14.684269630140477</v>
      </c>
      <c r="SS21" s="76">
        <v>19.930718498598015</v>
      </c>
      <c r="ST21" s="76">
        <v>21.699704636674856</v>
      </c>
      <c r="SU21" s="721"/>
      <c r="SV21" s="76">
        <v>12.734575061181072</v>
      </c>
      <c r="SW21" s="76">
        <v>13.032405463239801</v>
      </c>
      <c r="SX21" s="76">
        <v>13.146846206831277</v>
      </c>
      <c r="SY21" s="76">
        <v>11.435620720519339</v>
      </c>
      <c r="SZ21" s="76">
        <v>13.774741708851899</v>
      </c>
      <c r="TA21" s="76">
        <v>14.563441400279832</v>
      </c>
      <c r="TB21" s="721"/>
      <c r="TC21" s="76">
        <v>16.45818654666008</v>
      </c>
      <c r="TD21" s="76">
        <v>17.039454958650254</v>
      </c>
      <c r="TE21" s="76">
        <v>17.26280619759218</v>
      </c>
      <c r="TF21" s="76">
        <v>13.923048690937467</v>
      </c>
      <c r="TG21" s="76">
        <v>18.488254703965008</v>
      </c>
      <c r="TH21" s="76">
        <v>20.027540868186232</v>
      </c>
      <c r="TI21" s="721"/>
      <c r="TJ21" s="76">
        <v>11.31308886450315</v>
      </c>
      <c r="TK21" s="76">
        <v>11.502716995647585</v>
      </c>
      <c r="TL21" s="76">
        <v>11.575581230406772</v>
      </c>
      <c r="TM21" s="76">
        <v>10.486046754768967</v>
      </c>
      <c r="TN21" s="76">
        <v>11.975361272266589</v>
      </c>
      <c r="TO21" s="76">
        <v>12.477525079204533</v>
      </c>
      <c r="TP21" s="721"/>
      <c r="TQ21" s="76">
        <v>16.069020964940222</v>
      </c>
      <c r="TR21" s="76">
        <v>16.620666437360399</v>
      </c>
      <c r="TS21" s="76">
        <v>16.832635120296207</v>
      </c>
      <c r="TT21" s="76">
        <v>13.663080282077139</v>
      </c>
      <c r="TU21" s="76">
        <v>17.995631605706585</v>
      </c>
      <c r="TV21" s="76">
        <v>19.456471771344241</v>
      </c>
      <c r="TW21" s="721"/>
      <c r="TX21" s="76">
        <v>26.77395538760339</v>
      </c>
      <c r="TY21" s="76">
        <v>28.164631965339876</v>
      </c>
      <c r="TZ21" s="76">
        <v>28.698996692887121</v>
      </c>
      <c r="UA21" s="76">
        <v>20.708673386099953</v>
      </c>
      <c r="UB21" s="76">
        <v>31.630865172029029</v>
      </c>
      <c r="UC21" s="76">
        <v>35.313585875338894</v>
      </c>
      <c r="UD21" s="721"/>
      <c r="UE21" s="76">
        <v>19.296260604522502</v>
      </c>
      <c r="UF21" s="76">
        <v>20.093560701379801</v>
      </c>
      <c r="UG21" s="76">
        <v>20.399921688435462</v>
      </c>
      <c r="UH21" s="76">
        <v>15.818924461321963</v>
      </c>
      <c r="UI21" s="76">
        <v>19.500699189066601</v>
      </c>
      <c r="UJ21" s="76">
        <v>24.192185598153323</v>
      </c>
      <c r="UK21" s="721"/>
      <c r="UL21" s="76">
        <v>5.6713728612184626</v>
      </c>
      <c r="UM21" s="76">
        <v>5.9280901804478603</v>
      </c>
      <c r="UN21" s="76">
        <v>5.5922973907849016</v>
      </c>
      <c r="UO21" s="76">
        <v>4.67256257183847</v>
      </c>
      <c r="UP21" s="76">
        <v>5.5524774905572025</v>
      </c>
      <c r="UQ21" s="76">
        <v>5.0879161683829208</v>
      </c>
      <c r="UR21" s="721"/>
      <c r="US21" s="76">
        <v>6.6306595463573839</v>
      </c>
      <c r="UT21" s="76">
        <v>5.4639240958546313</v>
      </c>
      <c r="UU21" s="76">
        <v>7.0100079683436114</v>
      </c>
      <c r="UV21" s="76">
        <v>6.7825172704834316</v>
      </c>
      <c r="UW21" s="76">
        <v>6.0041458913189949</v>
      </c>
      <c r="UX21" s="76">
        <v>7.32970446730425</v>
      </c>
      <c r="UY21" s="76">
        <v>6.0875411905233037</v>
      </c>
      <c r="UZ21" s="76">
        <v>5.4457558688748371</v>
      </c>
      <c r="VA21" s="76">
        <v>5.5170957913467493</v>
      </c>
      <c r="VB21" s="76">
        <v>5.4756627678479015</v>
      </c>
      <c r="VC21" s="76">
        <v>5.5684937500631531</v>
      </c>
      <c r="VD21" s="76">
        <v>5.9882515833483776</v>
      </c>
      <c r="VE21" s="76">
        <v>6.4838332449019962</v>
      </c>
      <c r="VF21" s="76">
        <v>5.6019531608008011</v>
      </c>
      <c r="VG21" s="76">
        <v>6.6627556555111465</v>
      </c>
      <c r="VH21" s="718"/>
      <c r="VI21" s="76">
        <v>9.7154251404972687</v>
      </c>
      <c r="VJ21" s="76">
        <v>7.832430208136568</v>
      </c>
      <c r="VK21" s="76">
        <v>10.318829254206909</v>
      </c>
      <c r="VL21" s="76">
        <v>9.9580221475426605</v>
      </c>
      <c r="VM21" s="76">
        <v>8.6995177486038422</v>
      </c>
      <c r="VN21" s="76">
        <v>10.834767821371761</v>
      </c>
      <c r="VO21" s="76">
        <v>8.8376724970267908</v>
      </c>
      <c r="VP21" s="76">
        <v>7.8034180885706048</v>
      </c>
      <c r="VQ21" s="76">
        <v>7.9177581407646507</v>
      </c>
      <c r="VR21" s="76">
        <v>7.8513442119758574</v>
      </c>
      <c r="VS21" s="76">
        <v>8.0001703804667628</v>
      </c>
      <c r="VT21" s="76">
        <v>8.6739834691720432</v>
      </c>
      <c r="VU21" s="76">
        <v>9.4705635749891801</v>
      </c>
      <c r="VV21" s="76">
        <v>8.0537466041859016</v>
      </c>
      <c r="VW21" s="76">
        <v>9.7583178424419366</v>
      </c>
      <c r="VX21" s="718"/>
      <c r="VY21" s="76">
        <v>10.165376388675186</v>
      </c>
      <c r="VZ21" s="76">
        <v>8.1537273556555192</v>
      </c>
      <c r="WA21" s="76">
        <v>10.80358802196749</v>
      </c>
      <c r="WB21" s="76">
        <v>10.422740370651491</v>
      </c>
      <c r="WC21" s="76">
        <v>9.076583827711449</v>
      </c>
      <c r="WD21" s="76">
        <v>11.354763291373198</v>
      </c>
      <c r="WE21" s="76">
        <v>9.2267693078294997</v>
      </c>
      <c r="WF21" s="76">
        <v>8.1229581745147801</v>
      </c>
      <c r="WG21" s="76">
        <v>8.2445318559995613</v>
      </c>
      <c r="WH21" s="76">
        <v>8.1739110643311435</v>
      </c>
      <c r="WI21" s="76">
        <v>8.3321828614019964</v>
      </c>
      <c r="WJ21" s="76">
        <v>9.0493904359738107</v>
      </c>
      <c r="WK21" s="76">
        <v>9.898040199958233</v>
      </c>
      <c r="WL21" s="76">
        <v>8.3891113051784849</v>
      </c>
      <c r="WM21" s="76">
        <v>10.204721408167737</v>
      </c>
      <c r="WN21" s="718"/>
      <c r="WO21" s="76">
        <v>6.4837617697677299</v>
      </c>
      <c r="WP21" s="76">
        <v>5.3367510696133671</v>
      </c>
      <c r="WQ21" s="76">
        <v>6.8537054470284691</v>
      </c>
      <c r="WR21" s="76">
        <v>6.6322095490170492</v>
      </c>
      <c r="WS21" s="76">
        <v>5.8662209807637113</v>
      </c>
      <c r="WT21" s="76">
        <v>7.1679904768550298</v>
      </c>
      <c r="WU21" s="76">
        <v>5.9494139999502034</v>
      </c>
      <c r="WV21" s="76">
        <v>5.3189949211235259</v>
      </c>
      <c r="WW21" s="76">
        <v>5.3888591673313382</v>
      </c>
      <c r="WX21" s="76">
        <v>5.348280766600344</v>
      </c>
      <c r="WY21" s="76">
        <v>5.439205532265035</v>
      </c>
      <c r="WZ21" s="76">
        <v>5.8506352220844224</v>
      </c>
      <c r="XA21" s="76">
        <v>6.3367407093438279</v>
      </c>
      <c r="XB21" s="76">
        <v>5.4719555985910748</v>
      </c>
      <c r="XC21" s="76">
        <v>6.5122963973369874</v>
      </c>
      <c r="XD21" s="718"/>
      <c r="XE21" s="76">
        <v>9.0831396360301824</v>
      </c>
      <c r="XF21" s="76">
        <v>7.3321879824296792</v>
      </c>
      <c r="XG21" s="76">
        <v>9.6419176964009736</v>
      </c>
      <c r="XH21" s="76">
        <v>9.3080732543805773</v>
      </c>
      <c r="XI21" s="76">
        <v>8.1372201260053671</v>
      </c>
      <c r="XJ21" s="76">
        <v>10.121671366996447</v>
      </c>
      <c r="XK21" s="76">
        <v>8.2666205586754522</v>
      </c>
      <c r="XL21" s="76">
        <v>7.3052914362798393</v>
      </c>
      <c r="XM21" s="76">
        <v>7.4114050489716172</v>
      </c>
      <c r="XN21" s="76">
        <v>7.3497675242433598</v>
      </c>
      <c r="XO21" s="76">
        <v>7.4878969794585934</v>
      </c>
      <c r="XP21" s="76">
        <v>8.1135072177324794</v>
      </c>
      <c r="XQ21" s="76">
        <v>8.8533790298920572</v>
      </c>
      <c r="XR21" s="76">
        <v>7.5376051316609329</v>
      </c>
      <c r="XS21" s="76">
        <v>9.1206904749694626</v>
      </c>
      <c r="XT21" s="718"/>
      <c r="XU21" s="76">
        <v>3.5729969893247904</v>
      </c>
      <c r="XV21" s="76">
        <v>3.0612119879156729</v>
      </c>
      <c r="XW21" s="76">
        <v>3.735096257914162</v>
      </c>
      <c r="XX21" s="76">
        <v>3.6383974794140816</v>
      </c>
      <c r="XY21" s="76">
        <v>3.2958511785226698</v>
      </c>
      <c r="XZ21" s="76">
        <v>3.8753205321111897</v>
      </c>
      <c r="YA21" s="76">
        <v>3.3341683910332134</v>
      </c>
      <c r="YB21" s="76">
        <v>3.0533934003500018</v>
      </c>
      <c r="YC21" s="76">
        <v>3.0842988371162052</v>
      </c>
      <c r="YD21" s="76">
        <v>3.0663459943092199</v>
      </c>
      <c r="YE21" s="76">
        <v>3.1065817889708955</v>
      </c>
      <c r="YF21" s="76">
        <v>3.2889364662821752</v>
      </c>
      <c r="YG21" s="76">
        <v>3.5047434573556728</v>
      </c>
      <c r="YH21" s="76">
        <v>3.1210520928815404</v>
      </c>
      <c r="YI21" s="76">
        <v>3.5827357380181346</v>
      </c>
      <c r="YJ21" s="718"/>
      <c r="YK21" s="76">
        <v>9.33468577963869</v>
      </c>
      <c r="YL21" s="76">
        <v>7.4735744320155844</v>
      </c>
      <c r="YM21" s="76">
        <v>9.9162853772810831</v>
      </c>
      <c r="YN21" s="76">
        <v>9.5702968003024687</v>
      </c>
      <c r="YO21" s="76">
        <v>8.3225799061743793</v>
      </c>
      <c r="YP21" s="76">
        <v>10.426194727864235</v>
      </c>
      <c r="YQ21" s="76">
        <v>8.4651001945401916</v>
      </c>
      <c r="YR21" s="76">
        <v>7.4454183126101459</v>
      </c>
      <c r="YS21" s="76">
        <v>7.5570964219515417</v>
      </c>
      <c r="YT21" s="76">
        <v>7.4922165964995804</v>
      </c>
      <c r="YU21" s="76">
        <v>7.6376476862357183</v>
      </c>
      <c r="YV21" s="76">
        <v>8.2975393788904714</v>
      </c>
      <c r="YW21" s="76">
        <v>9.0794331280897378</v>
      </c>
      <c r="YX21" s="76">
        <v>7.6898908075180223</v>
      </c>
      <c r="YY21" s="76">
        <v>9.3621527658388413</v>
      </c>
      <c r="YZ21" s="718"/>
      <c r="ZA21" s="76">
        <v>9.3895249435344343</v>
      </c>
      <c r="ZB21" s="76">
        <v>7.5916799632085334</v>
      </c>
      <c r="ZC21" s="76">
        <v>9.968424453279157</v>
      </c>
      <c r="ZD21" s="76">
        <v>9.6219351244391991</v>
      </c>
      <c r="ZE21" s="76">
        <v>8.4210627297521228</v>
      </c>
      <c r="ZF21" s="76">
        <v>10.461038257656696</v>
      </c>
      <c r="ZG21" s="76">
        <v>8.5518471811754324</v>
      </c>
      <c r="ZH21" s="76">
        <v>7.5638822198161568</v>
      </c>
      <c r="ZI21" s="76">
        <v>7.6733024518600192</v>
      </c>
      <c r="ZJ21" s="76">
        <v>7.6097484501563626</v>
      </c>
      <c r="ZK21" s="76">
        <v>7.7521578176828472</v>
      </c>
      <c r="ZL21" s="76">
        <v>8.3966460769436324</v>
      </c>
      <c r="ZM21" s="76">
        <v>9.1582253172610564</v>
      </c>
      <c r="ZN21" s="76">
        <v>7.8034448996753625</v>
      </c>
      <c r="ZO21" s="76">
        <v>9.4332850830498494</v>
      </c>
      <c r="ZP21" s="718"/>
      <c r="ZQ21" s="76">
        <v>10.819620277001803</v>
      </c>
      <c r="ZR21" s="76">
        <v>8.6532188162985051</v>
      </c>
      <c r="ZS21" s="76">
        <v>11.505601497204973</v>
      </c>
      <c r="ZT21" s="76">
        <v>11.096409045041236</v>
      </c>
      <c r="ZU21" s="76">
        <v>9.6463508651455783</v>
      </c>
      <c r="ZV21" s="76">
        <v>12.099174684913571</v>
      </c>
      <c r="ZW21" s="76">
        <v>9.8086254513034632</v>
      </c>
      <c r="ZX21" s="76">
        <v>8.6201291586695064</v>
      </c>
      <c r="ZY21" s="76">
        <v>8.7509356960461453</v>
      </c>
      <c r="ZZ21" s="76">
        <v>8.6749505533975793</v>
      </c>
      <c r="AAA21" s="76">
        <v>8.8452485123146936</v>
      </c>
      <c r="AAB21" s="76">
        <v>9.6170832073660453</v>
      </c>
      <c r="AAC21" s="76">
        <v>10.530531059595077</v>
      </c>
      <c r="AAD21" s="76">
        <v>8.9064926271120157</v>
      </c>
      <c r="AAE21" s="76">
        <v>10.860653050320197</v>
      </c>
      <c r="AAF21" s="718"/>
      <c r="AAG21" s="76">
        <v>4.5895308511523938</v>
      </c>
      <c r="AAH21" s="76">
        <v>4.4360786133661358</v>
      </c>
      <c r="AAI21" s="76">
        <v>4.8828796882754144</v>
      </c>
      <c r="AAJ21" s="76">
        <v>4.7262916891426316</v>
      </c>
      <c r="AAK21" s="76">
        <v>4.8384532851238617</v>
      </c>
      <c r="AAL21" s="76">
        <v>4.6873861136295858</v>
      </c>
      <c r="AAM21" s="76">
        <v>4.5636193133238123</v>
      </c>
      <c r="AAN21" s="76">
        <v>4.4119820690139671</v>
      </c>
      <c r="AAO21" s="76">
        <v>4.4417127521801012</v>
      </c>
      <c r="AAP21" s="76">
        <v>4.4411419392320113</v>
      </c>
      <c r="AAQ21" s="76">
        <v>3.8565742457724346</v>
      </c>
      <c r="AAR21" s="76">
        <v>4.7954149875639054</v>
      </c>
      <c r="AAS21" s="76">
        <v>4.7202919278822266</v>
      </c>
      <c r="AAT21" s="76">
        <v>3.9830837130046053</v>
      </c>
      <c r="AAU21" s="76">
        <v>5.1850978518704549</v>
      </c>
      <c r="AAV21" s="718"/>
    </row>
    <row r="22" spans="1:724" ht="14.5" customHeight="1" x14ac:dyDescent="0.2">
      <c r="A22" s="24">
        <v>2039</v>
      </c>
      <c r="B22" s="265"/>
      <c r="C22" s="266"/>
      <c r="D22" s="65">
        <v>2.056242955431177</v>
      </c>
      <c r="E22" s="65">
        <v>3.0322051496691849</v>
      </c>
      <c r="F22" s="65">
        <v>2.9265770131152937</v>
      </c>
      <c r="G22" s="65">
        <v>3.2970402930326848</v>
      </c>
      <c r="H22" s="65">
        <v>4.0608553994374201</v>
      </c>
      <c r="I22" s="65">
        <v>1.5658706439664902</v>
      </c>
      <c r="J22" s="65">
        <v>6.2543591308259252</v>
      </c>
      <c r="K22" s="65">
        <v>1.9739832332130396</v>
      </c>
      <c r="L22" s="65">
        <v>1.6984053074692451</v>
      </c>
      <c r="M22" s="65">
        <v>2.8464508503230088</v>
      </c>
      <c r="N22" s="65">
        <v>2.792095755490775</v>
      </c>
      <c r="O22" s="65">
        <v>2.0253633845889261</v>
      </c>
      <c r="P22" s="65">
        <v>3.2047138458728774</v>
      </c>
      <c r="Q22" s="65">
        <v>2.0973014690116019</v>
      </c>
      <c r="R22" s="65">
        <v>2.2977609160997834</v>
      </c>
      <c r="S22" s="65">
        <v>2.32498591711617</v>
      </c>
      <c r="T22" s="65">
        <v>2.0449532780173234</v>
      </c>
      <c r="U22" s="65">
        <v>2.1601884732116492</v>
      </c>
      <c r="V22" s="65">
        <v>2.2562184113675934</v>
      </c>
      <c r="W22" s="65">
        <v>5.6319712760663503</v>
      </c>
      <c r="X22" s="65">
        <v>1.7570567316859922</v>
      </c>
      <c r="Y22" s="65">
        <v>2.3350847659620193</v>
      </c>
      <c r="Z22" s="65">
        <v>2.0220327797597362</v>
      </c>
      <c r="AA22" s="65">
        <v>2.0945806159274047</v>
      </c>
      <c r="AB22" s="65">
        <v>1.4113135961925201</v>
      </c>
      <c r="AC22" s="65">
        <v>0.61349207691194829</v>
      </c>
      <c r="AD22" s="65">
        <v>2.38906961292667</v>
      </c>
      <c r="AE22" s="65">
        <v>2.5791397302809278</v>
      </c>
      <c r="AF22" s="65">
        <v>1.9346797856949576</v>
      </c>
      <c r="AG22" s="65">
        <v>0.7993532404050715</v>
      </c>
      <c r="AH22" s="769"/>
      <c r="AI22" s="65">
        <v>1.755483278564469</v>
      </c>
      <c r="AJ22" s="65">
        <v>2.8668762776502312</v>
      </c>
      <c r="AK22" s="65">
        <v>2.8470523898689439</v>
      </c>
      <c r="AL22" s="65">
        <v>3.1620595375747973</v>
      </c>
      <c r="AM22" s="65">
        <v>3.7706241387806849</v>
      </c>
      <c r="AN22" s="65">
        <v>1.468578772651806</v>
      </c>
      <c r="AO22" s="65">
        <v>5.9031470986893382</v>
      </c>
      <c r="AP22" s="65">
        <v>1.8656103075400017</v>
      </c>
      <c r="AQ22" s="65">
        <v>1.6006115831353955</v>
      </c>
      <c r="AR22" s="65">
        <v>2.4515228605394812</v>
      </c>
      <c r="AS22" s="65">
        <v>2.4811262076304041</v>
      </c>
      <c r="AT22" s="65">
        <v>1.9937332328064543</v>
      </c>
      <c r="AU22" s="65">
        <v>3.0199771355830847</v>
      </c>
      <c r="AV22" s="65">
        <v>1.981518368112609</v>
      </c>
      <c r="AW22" s="65">
        <v>2.1791623976013144</v>
      </c>
      <c r="AX22" s="65">
        <v>2.1934556951262763</v>
      </c>
      <c r="AY22" s="65">
        <v>1.9278554057819084</v>
      </c>
      <c r="AZ22" s="65">
        <v>2.0668910594256347</v>
      </c>
      <c r="BA22" s="65">
        <v>2.127907394304795</v>
      </c>
      <c r="BB22" s="65">
        <v>4.9115301570171788</v>
      </c>
      <c r="BC22" s="65">
        <v>1.6929343577849816</v>
      </c>
      <c r="BD22" s="65">
        <v>2.2118188341472891</v>
      </c>
      <c r="BE22" s="65">
        <v>1.7533519478026895</v>
      </c>
      <c r="BF22" s="65">
        <v>1.9797264894833559</v>
      </c>
      <c r="BG22" s="65">
        <v>1.333855130900425</v>
      </c>
      <c r="BH22" s="65">
        <v>0.57513196804782796</v>
      </c>
      <c r="BI22" s="65">
        <v>2.1381136729321608</v>
      </c>
      <c r="BJ22" s="65">
        <v>2.5071534038009489</v>
      </c>
      <c r="BK22" s="65">
        <v>1.7429802680562227</v>
      </c>
      <c r="BL22" s="65">
        <v>0.72589908484109367</v>
      </c>
      <c r="BM22" s="770"/>
      <c r="BN22" s="65">
        <v>5.3747781128350578</v>
      </c>
      <c r="BO22" s="65">
        <v>6.5591265936427243</v>
      </c>
      <c r="BP22" s="65">
        <v>5.2445887156182511</v>
      </c>
      <c r="BQ22" s="65">
        <v>9.4894723181363929</v>
      </c>
      <c r="BR22" s="65">
        <v>10.00628264771529</v>
      </c>
      <c r="BS22" s="65">
        <v>3.1490102147986807</v>
      </c>
      <c r="BT22" s="65">
        <v>12.424762977401844</v>
      </c>
      <c r="BU22" s="65">
        <v>5.1925106907880263</v>
      </c>
      <c r="BV22" s="65">
        <v>3.0583741340487052</v>
      </c>
      <c r="BW22" s="65">
        <v>4.5911437088572722</v>
      </c>
      <c r="BX22" s="65">
        <v>6.895298375772887</v>
      </c>
      <c r="BY22" s="65">
        <v>6.2629487022029817</v>
      </c>
      <c r="BZ22" s="65">
        <v>7.9022310347384614</v>
      </c>
      <c r="CA22" s="65">
        <v>4.2456888335743947</v>
      </c>
      <c r="CB22" s="65">
        <v>4.1692929798131155</v>
      </c>
      <c r="CC22" s="65">
        <v>5.4568474868246355</v>
      </c>
      <c r="CD22" s="65">
        <v>3.1207902140346468</v>
      </c>
      <c r="CE22" s="65">
        <v>11.884310771688522</v>
      </c>
      <c r="CF22" s="65">
        <v>4.044605438312785</v>
      </c>
      <c r="CG22" s="65">
        <v>11.725559448049562</v>
      </c>
      <c r="CH22" s="65">
        <v>5.9292854376651931</v>
      </c>
      <c r="CI22" s="65">
        <v>5.4774590210224821</v>
      </c>
      <c r="CJ22" s="65">
        <v>4.6278813564060917</v>
      </c>
      <c r="CK22" s="65">
        <v>4.353881172799662</v>
      </c>
      <c r="CL22" s="65">
        <v>2.8975693064853201</v>
      </c>
      <c r="CM22" s="65">
        <v>1.8330047662627866</v>
      </c>
      <c r="CN22" s="65">
        <v>4.7526031976131158</v>
      </c>
      <c r="CO22" s="65">
        <v>5.7053625433478388</v>
      </c>
      <c r="CP22" s="65">
        <v>2.7716990068859562</v>
      </c>
      <c r="CQ22" s="65">
        <v>1.5859375072424358</v>
      </c>
      <c r="CR22" s="772"/>
      <c r="CS22" s="65">
        <v>6.1500810612888568</v>
      </c>
      <c r="CT22" s="65">
        <v>7.591802961452303</v>
      </c>
      <c r="CU22" s="65">
        <v>6.2429578160172419</v>
      </c>
      <c r="CV22" s="65">
        <v>12.460503517293581</v>
      </c>
      <c r="CW22" s="65">
        <v>10.736254865588517</v>
      </c>
      <c r="CX22" s="65">
        <v>4.1672368191525235</v>
      </c>
      <c r="CY22" s="65">
        <v>15.1620606629413</v>
      </c>
      <c r="CZ22" s="65">
        <v>6.0778982707421312</v>
      </c>
      <c r="DA22" s="65">
        <v>4.3051344357119765</v>
      </c>
      <c r="DB22" s="65">
        <v>5.9417795600523249</v>
      </c>
      <c r="DC22" s="65">
        <v>7.2354843062772201</v>
      </c>
      <c r="DD22" s="65">
        <v>7.1735516465879225</v>
      </c>
      <c r="DE22" s="65">
        <v>8.4508606170019416</v>
      </c>
      <c r="DF22" s="65">
        <v>5.1357841465229468</v>
      </c>
      <c r="DG22" s="65">
        <v>4.9772781231429022</v>
      </c>
      <c r="DH22" s="65">
        <v>6.3879119922123317</v>
      </c>
      <c r="DI22" s="65">
        <v>3.9985119681474695</v>
      </c>
      <c r="DJ22" s="65">
        <v>13.097537022013853</v>
      </c>
      <c r="DK22" s="65">
        <v>5.7387701199602343</v>
      </c>
      <c r="DL22" s="65">
        <v>14.065694691001625</v>
      </c>
      <c r="DM22" s="65">
        <v>6.4990063190691787</v>
      </c>
      <c r="DN22" s="65">
        <v>6.471031143190908</v>
      </c>
      <c r="DO22" s="65">
        <v>5.3583855039787425</v>
      </c>
      <c r="DP22" s="65">
        <v>5.1233570602128813</v>
      </c>
      <c r="DQ22" s="65">
        <v>3.2992322142521395</v>
      </c>
      <c r="DR22" s="65">
        <v>2.1896753950817995</v>
      </c>
      <c r="DS22" s="65">
        <v>5.5346084532117281</v>
      </c>
      <c r="DT22" s="65">
        <v>6.5878171759557498</v>
      </c>
      <c r="DU22" s="65">
        <v>3.0548128869544668</v>
      </c>
      <c r="DV22" s="65">
        <v>2.0333545524580279</v>
      </c>
      <c r="DW22" s="773"/>
      <c r="DX22" s="65">
        <v>5.5604732144775157</v>
      </c>
      <c r="DY22" s="65">
        <v>6.7676652754527602</v>
      </c>
      <c r="DZ22" s="65">
        <v>6.1566931474868358</v>
      </c>
      <c r="EA22" s="65">
        <v>11.202195882235063</v>
      </c>
      <c r="EB22" s="65">
        <v>8.6076918656901018</v>
      </c>
      <c r="EC22" s="65">
        <v>3.8368008585089668</v>
      </c>
      <c r="ED22" s="65">
        <v>14.050974343811065</v>
      </c>
      <c r="EE22" s="65">
        <v>5.859839181108927</v>
      </c>
      <c r="EF22" s="65">
        <v>2.9432702637797492</v>
      </c>
      <c r="EG22" s="65">
        <v>6.0088814407482571</v>
      </c>
      <c r="EH22" s="65">
        <v>7.5762412031454529</v>
      </c>
      <c r="EI22" s="65">
        <v>6.7431228936303071</v>
      </c>
      <c r="EJ22" s="65">
        <v>8.6334361409163325</v>
      </c>
      <c r="EK22" s="65">
        <v>4.7511769612903905</v>
      </c>
      <c r="EL22" s="65">
        <v>4.5360509589223614</v>
      </c>
      <c r="EM22" s="65">
        <v>5.9058008672181179</v>
      </c>
      <c r="EN22" s="65">
        <v>3.2752174493642432</v>
      </c>
      <c r="EO22" s="65">
        <v>13.456910730650218</v>
      </c>
      <c r="EP22" s="65">
        <v>5.3847656821216274</v>
      </c>
      <c r="EQ22" s="65">
        <v>13.521555752889153</v>
      </c>
      <c r="ER22" s="65">
        <v>6.2144584493525628</v>
      </c>
      <c r="ES22" s="65">
        <v>5.9711073301550339</v>
      </c>
      <c r="ET22" s="65">
        <v>4.7429449571913986</v>
      </c>
      <c r="EU22" s="65">
        <v>4.5499429722655007</v>
      </c>
      <c r="EV22" s="65">
        <v>3.0623053494862842</v>
      </c>
      <c r="EW22" s="65">
        <v>1.7090886467109023</v>
      </c>
      <c r="EX22" s="65">
        <v>4.8420973115660733</v>
      </c>
      <c r="EY22" s="65">
        <v>5.9058476337428125</v>
      </c>
      <c r="EZ22" s="65">
        <v>2.6293954449534627</v>
      </c>
      <c r="FA22" s="65">
        <v>1.510457207532045</v>
      </c>
      <c r="FB22" s="774"/>
      <c r="FC22" s="65">
        <v>4.9701624356187448</v>
      </c>
      <c r="FD22" s="65">
        <v>5.9186797486056193</v>
      </c>
      <c r="FE22" s="65">
        <v>5.0904314243104398</v>
      </c>
      <c r="FF22" s="65">
        <v>8.4007946103022846</v>
      </c>
      <c r="FG22" s="65">
        <v>7.5332346204603908</v>
      </c>
      <c r="FH22" s="65">
        <v>2.9215238289687511</v>
      </c>
      <c r="FI22" s="65">
        <v>11.677833837981034</v>
      </c>
      <c r="FJ22" s="65">
        <v>4.6396494568108242</v>
      </c>
      <c r="FK22" s="65">
        <v>2.6120231193393382</v>
      </c>
      <c r="FL22" s="65">
        <v>4.0592453202500431</v>
      </c>
      <c r="FM22" s="65">
        <v>5.1427143173719641</v>
      </c>
      <c r="FN22" s="65">
        <v>5.9754158260309911</v>
      </c>
      <c r="FO22" s="65">
        <v>7.103506897053971</v>
      </c>
      <c r="FP22" s="65">
        <v>3.9239222592145357</v>
      </c>
      <c r="FQ22" s="65">
        <v>3.8885551444500024</v>
      </c>
      <c r="FR22" s="65">
        <v>5.1470183825968228</v>
      </c>
      <c r="FS22" s="65">
        <v>2.8408909294999565</v>
      </c>
      <c r="FT22" s="65">
        <v>11.358585008315615</v>
      </c>
      <c r="FU22" s="65">
        <v>3.9283966191600164</v>
      </c>
      <c r="FV22" s="65">
        <v>11.250024329926102</v>
      </c>
      <c r="FW22" s="65">
        <v>5.6819677809501332</v>
      </c>
      <c r="FX22" s="65">
        <v>5.1528367197074267</v>
      </c>
      <c r="FY22" s="65">
        <v>4.2824538938645693</v>
      </c>
      <c r="FZ22" s="65">
        <v>4.0231055110568628</v>
      </c>
      <c r="GA22" s="65">
        <v>2.794580025435927</v>
      </c>
      <c r="GB22" s="65">
        <v>1.1892397813671782</v>
      </c>
      <c r="GC22" s="65">
        <v>3.8677208770999005</v>
      </c>
      <c r="GD22" s="65">
        <v>5.3184038743341571</v>
      </c>
      <c r="GE22" s="65">
        <v>2.3296610508845381</v>
      </c>
      <c r="GF22" s="65">
        <v>1.4526896050164042</v>
      </c>
      <c r="GG22" s="775"/>
      <c r="GH22" s="65">
        <v>5.5844888380965916</v>
      </c>
      <c r="GI22" s="65">
        <v>6.7947409170722075</v>
      </c>
      <c r="GJ22" s="65">
        <v>5.9224849149418688</v>
      </c>
      <c r="GK22" s="65">
        <v>10.226711217957176</v>
      </c>
      <c r="GL22" s="65">
        <v>9.8466035332506738</v>
      </c>
      <c r="GM22" s="65">
        <v>3.4385790453892962</v>
      </c>
      <c r="GN22" s="65">
        <v>11.953999086593269</v>
      </c>
      <c r="GO22" s="65">
        <v>4.0836600954439133</v>
      </c>
      <c r="GP22" s="65">
        <v>3.0482320360561794</v>
      </c>
      <c r="GQ22" s="65">
        <v>5.0891460718290693</v>
      </c>
      <c r="GR22" s="65">
        <v>7.8661441821932971</v>
      </c>
      <c r="GS22" s="65">
        <v>6.7006793261060462</v>
      </c>
      <c r="GT22" s="65">
        <v>8.5375062970806042</v>
      </c>
      <c r="GU22" s="65">
        <v>5.754226354087896</v>
      </c>
      <c r="GV22" s="65">
        <v>4.5267222927949486</v>
      </c>
      <c r="GW22" s="65">
        <v>5.8839301550673095</v>
      </c>
      <c r="GX22" s="65">
        <v>3.3341291442378256</v>
      </c>
      <c r="GY22" s="65">
        <v>14.102148847740576</v>
      </c>
      <c r="GZ22" s="65">
        <v>6.6735051414209554</v>
      </c>
      <c r="HA22" s="65">
        <v>13.157078834695763</v>
      </c>
      <c r="HB22" s="65">
        <v>6.3087528270117934</v>
      </c>
      <c r="HC22" s="65">
        <v>5.9406401363183052</v>
      </c>
      <c r="HD22" s="65">
        <v>4.8391435297261323</v>
      </c>
      <c r="HE22" s="65">
        <v>4.6159879923721672</v>
      </c>
      <c r="HF22" s="65">
        <v>3.4219287025390126</v>
      </c>
      <c r="HG22" s="65">
        <v>1.6514246257436596</v>
      </c>
      <c r="HH22" s="65">
        <v>5.381765558044088</v>
      </c>
      <c r="HI22" s="65">
        <v>5.9950640988056998</v>
      </c>
      <c r="HJ22" s="65">
        <v>3.0189233498865584</v>
      </c>
      <c r="HK22" s="65">
        <v>1.6490717552683904</v>
      </c>
      <c r="HL22" s="776"/>
      <c r="HM22" s="65">
        <v>4.342244181329411</v>
      </c>
      <c r="HN22" s="65">
        <v>4.6731018231966548</v>
      </c>
      <c r="HO22" s="65">
        <v>4.1023984735951311</v>
      </c>
      <c r="HP22" s="65">
        <v>10.78741008034736</v>
      </c>
      <c r="HQ22" s="65">
        <v>5.3267473013724764</v>
      </c>
      <c r="HR22" s="65">
        <v>3.152278454580852</v>
      </c>
      <c r="HS22" s="65">
        <v>11.287863862520455</v>
      </c>
      <c r="HT22" s="65">
        <v>4.683075168672401</v>
      </c>
      <c r="HU22" s="65">
        <v>2.5445122137392677</v>
      </c>
      <c r="HV22" s="65">
        <v>2.9046017576426504</v>
      </c>
      <c r="HW22" s="65">
        <v>4.2335620949153574</v>
      </c>
      <c r="HX22" s="65">
        <v>5.66049486723192</v>
      </c>
      <c r="HY22" s="65">
        <v>7.0004621429125633</v>
      </c>
      <c r="HZ22" s="65">
        <v>2.9612223462798672</v>
      </c>
      <c r="IA22" s="65">
        <v>3.1234506712206871</v>
      </c>
      <c r="IB22" s="65">
        <v>4.4399490371303534</v>
      </c>
      <c r="IC22" s="65">
        <v>1.9570580675845344</v>
      </c>
      <c r="ID22" s="65">
        <v>11.426387162887604</v>
      </c>
      <c r="IE22" s="65">
        <v>3.0308817549268325</v>
      </c>
      <c r="IF22" s="65">
        <v>9.7510898646346682</v>
      </c>
      <c r="IG22" s="65">
        <v>5.162607039304147</v>
      </c>
      <c r="IH22" s="65">
        <v>4.8795938228873963</v>
      </c>
      <c r="II22" s="65">
        <v>3.9000776572325089</v>
      </c>
      <c r="IJ22" s="65">
        <v>3.4092473704624098</v>
      </c>
      <c r="IK22" s="65">
        <v>1.8085222685860258</v>
      </c>
      <c r="IL22" s="65">
        <v>1.5098398738651442</v>
      </c>
      <c r="IM22" s="65">
        <v>2.6815385694282714</v>
      </c>
      <c r="IN22" s="65">
        <v>5.5157770610114074</v>
      </c>
      <c r="IO22" s="65">
        <v>1.8125570699982478</v>
      </c>
      <c r="IP22" s="65">
        <v>1.1626356022576965</v>
      </c>
      <c r="IQ22" s="777"/>
      <c r="IR22" s="65">
        <v>3.2898310806654463</v>
      </c>
      <c r="IS22" s="65">
        <v>3.536220599645131</v>
      </c>
      <c r="IT22" s="65">
        <v>2.4298497316869456</v>
      </c>
      <c r="IU22" s="65">
        <v>4.2379932669999878</v>
      </c>
      <c r="IV22" s="65">
        <v>3.5459107008428701</v>
      </c>
      <c r="IW22" s="65">
        <v>1.6864708406524849</v>
      </c>
      <c r="IX22" s="65">
        <v>4.3219813971118031</v>
      </c>
      <c r="IY22" s="65">
        <v>2.8670823397186802</v>
      </c>
      <c r="IZ22" s="65">
        <v>1.7289764092216957</v>
      </c>
      <c r="JA22" s="65">
        <v>1.5668278053021307</v>
      </c>
      <c r="JB22" s="65">
        <v>2.8009789344651796</v>
      </c>
      <c r="JC22" s="65">
        <v>3.6125334155929592</v>
      </c>
      <c r="JD22" s="65">
        <v>3.446213618499395</v>
      </c>
      <c r="JE22" s="65">
        <v>1.7913404626561431</v>
      </c>
      <c r="JF22" s="65">
        <v>1.8071443589637834</v>
      </c>
      <c r="JG22" s="65">
        <v>2.7294525780043015</v>
      </c>
      <c r="JH22" s="65">
        <v>0.97078697185736951</v>
      </c>
      <c r="JI22" s="65">
        <v>8.9576568968387704</v>
      </c>
      <c r="JJ22" s="65">
        <v>1.3279724396103632</v>
      </c>
      <c r="JK22" s="65">
        <v>4.9152946623940164</v>
      </c>
      <c r="JL22" s="65">
        <v>4.242073446014281</v>
      </c>
      <c r="JM22" s="65">
        <v>2.5707127364145448</v>
      </c>
      <c r="JN22" s="65">
        <v>2.4461402428709715</v>
      </c>
      <c r="JO22" s="65">
        <v>2.0655625195062104</v>
      </c>
      <c r="JP22" s="65">
        <v>1.3523017971046571</v>
      </c>
      <c r="JQ22" s="65">
        <v>0.97490893266960454</v>
      </c>
      <c r="JR22" s="65">
        <v>1.9513880471313854</v>
      </c>
      <c r="JS22" s="65">
        <v>3.0641572102001531</v>
      </c>
      <c r="JT22" s="65">
        <v>1.2991833414247052</v>
      </c>
      <c r="JU22" s="65">
        <v>0.99014228648249736</v>
      </c>
      <c r="JV22" s="778"/>
      <c r="JW22" s="65">
        <v>6.3682660314567094</v>
      </c>
      <c r="JX22" s="65">
        <v>7.9313871873269415</v>
      </c>
      <c r="JY22" s="65">
        <v>5.9277909480532323</v>
      </c>
      <c r="JZ22" s="65">
        <v>8.8291042858453839</v>
      </c>
      <c r="KA22" s="65">
        <v>8.8416865791891279</v>
      </c>
      <c r="KB22" s="65">
        <v>3.8856568610279871</v>
      </c>
      <c r="KC22" s="65">
        <v>15.610950258957564</v>
      </c>
      <c r="KD22" s="65">
        <v>6.2428855929874452</v>
      </c>
      <c r="KE22" s="65">
        <v>4.3167992696565447</v>
      </c>
      <c r="KF22" s="65">
        <v>5.2608995305255135</v>
      </c>
      <c r="KG22" s="65">
        <v>5.6179349211328296</v>
      </c>
      <c r="KH22" s="65">
        <v>7.3931620369852062</v>
      </c>
      <c r="KI22" s="65">
        <v>9.2921203876466834</v>
      </c>
      <c r="KJ22" s="65">
        <v>6.6573133739431372</v>
      </c>
      <c r="KK22" s="65">
        <v>5.2565680877577785</v>
      </c>
      <c r="KL22" s="65">
        <v>6.6751985542287473</v>
      </c>
      <c r="KM22" s="65">
        <v>4.3000831229753587</v>
      </c>
      <c r="KN22" s="65">
        <v>12.229382137841572</v>
      </c>
      <c r="KO22" s="65">
        <v>4.870557120381962</v>
      </c>
      <c r="KP22" s="65">
        <v>13.856331714288832</v>
      </c>
      <c r="KQ22" s="65">
        <v>6.4735003847591734</v>
      </c>
      <c r="KR22" s="65">
        <v>6.7565323100051993</v>
      </c>
      <c r="KS22" s="65">
        <v>5.9215445525689931</v>
      </c>
      <c r="KT22" s="65">
        <v>5.6109488077466336</v>
      </c>
      <c r="KU22" s="65">
        <v>3.8702622692722386</v>
      </c>
      <c r="KV22" s="65">
        <v>2.2944430193875487</v>
      </c>
      <c r="KW22" s="65">
        <v>6.7661509609791022</v>
      </c>
      <c r="KX22" s="65">
        <v>7.1853804964174293</v>
      </c>
      <c r="KY22" s="65">
        <v>4.1268538363015459</v>
      </c>
      <c r="KZ22" s="65">
        <v>2.0261979070923042</v>
      </c>
      <c r="LA22" s="774"/>
      <c r="LB22" s="65">
        <v>6.3771786297509383</v>
      </c>
      <c r="LC22" s="65">
        <v>7.84938275083086</v>
      </c>
      <c r="LD22" s="65">
        <v>5.2921554797688533</v>
      </c>
      <c r="LE22" s="65">
        <v>7.4621055550896944</v>
      </c>
      <c r="LF22" s="65">
        <v>8.09566019188658</v>
      </c>
      <c r="LG22" s="65">
        <v>4.0145190984963799</v>
      </c>
      <c r="LH22" s="65">
        <v>14.417162252540191</v>
      </c>
      <c r="LI22" s="65">
        <v>7.0105307759414428</v>
      </c>
      <c r="LJ22" s="65">
        <v>5.1473916418322228</v>
      </c>
      <c r="LK22" s="65">
        <v>5.1443390530418025</v>
      </c>
      <c r="LL22" s="65">
        <v>4.9167996889319872</v>
      </c>
      <c r="LM22" s="65">
        <v>7.0162655215320733</v>
      </c>
      <c r="LN22" s="65">
        <v>9.1448522520419857</v>
      </c>
      <c r="LO22" s="65">
        <v>4.4422306608565068</v>
      </c>
      <c r="LP22" s="65">
        <v>4.9554389474742546</v>
      </c>
      <c r="LQ22" s="65">
        <v>6.3159222310522987</v>
      </c>
      <c r="LR22" s="65">
        <v>4.3880429478096845</v>
      </c>
      <c r="LS22" s="65">
        <v>11.661588665306054</v>
      </c>
      <c r="LT22" s="65">
        <v>4.4957429610161697</v>
      </c>
      <c r="LU22" s="65">
        <v>12.594739328085382</v>
      </c>
      <c r="LV22" s="65">
        <v>6.2136701477661767</v>
      </c>
      <c r="LW22" s="65">
        <v>6.3646638241504663</v>
      </c>
      <c r="LX22" s="65">
        <v>5.7728985828516981</v>
      </c>
      <c r="LY22" s="65">
        <v>5.4131665816726162</v>
      </c>
      <c r="LZ22" s="65">
        <v>3.7261869315850489</v>
      </c>
      <c r="MA22" s="65">
        <v>2.3704742295249526</v>
      </c>
      <c r="MB22" s="65">
        <v>4.7808915768519302</v>
      </c>
      <c r="MC22" s="65">
        <v>6.9753911865005769</v>
      </c>
      <c r="MD22" s="65">
        <v>3.3426834047476901</v>
      </c>
      <c r="ME22" s="65">
        <v>2.0795275140434053</v>
      </c>
      <c r="MF22" s="780"/>
      <c r="MG22" s="68">
        <v>4.3125734556515436</v>
      </c>
      <c r="MH22" s="68">
        <v>0.78802308603240434</v>
      </c>
      <c r="MI22" s="68">
        <v>1.5978794948176593</v>
      </c>
      <c r="MJ22" s="68">
        <v>2.1362064006373429</v>
      </c>
      <c r="MK22" s="68">
        <v>6.2982465443956599</v>
      </c>
      <c r="ML22" s="68">
        <v>1.4296343173475308</v>
      </c>
      <c r="MM22" s="68">
        <v>4.1060260319516866</v>
      </c>
      <c r="MN22" s="68">
        <v>2.5900718496723671</v>
      </c>
      <c r="MO22" s="68">
        <v>1.0350032946739134</v>
      </c>
      <c r="MP22" s="68">
        <v>1.6988704303832129</v>
      </c>
      <c r="MQ22" s="68">
        <v>2.2320372195431597</v>
      </c>
      <c r="MR22" s="68">
        <v>2.866443918281953</v>
      </c>
      <c r="MS22" s="68">
        <v>3.5500288847032939</v>
      </c>
      <c r="MT22" s="68">
        <v>4.1923224763500828</v>
      </c>
      <c r="MU22" s="768"/>
      <c r="MV22" s="69">
        <v>11.646797400263988</v>
      </c>
      <c r="MW22" s="69">
        <v>3.109224898323435</v>
      </c>
      <c r="MX22" s="69">
        <v>3.8629133801045055</v>
      </c>
      <c r="MY22" s="69">
        <v>4.6451798284598222</v>
      </c>
      <c r="MZ22" s="69">
        <v>10.817483236577992</v>
      </c>
      <c r="NA22" s="69">
        <v>3.760790311921085</v>
      </c>
      <c r="NB22" s="69">
        <v>6.5403498421276174</v>
      </c>
      <c r="NC22" s="69">
        <v>7.8127880477723632</v>
      </c>
      <c r="ND22" s="69">
        <v>4.6666430795175593</v>
      </c>
      <c r="NE22" s="69">
        <v>4.5847610362361753</v>
      </c>
      <c r="NF22" s="69">
        <v>5.4397680699852708</v>
      </c>
      <c r="NG22" s="69">
        <v>8.7697388498726845</v>
      </c>
      <c r="NH22" s="69">
        <v>6.4941369239344606</v>
      </c>
      <c r="NI22" s="69">
        <v>5.0604619061326055</v>
      </c>
      <c r="NJ22" s="752"/>
      <c r="NK22" s="70">
        <v>15.922871963527879</v>
      </c>
      <c r="NL22" s="70">
        <v>4.1290760563366158</v>
      </c>
      <c r="NM22" s="70">
        <v>5.1888024054310904</v>
      </c>
      <c r="NN22" s="70">
        <v>6.7645404277593419</v>
      </c>
      <c r="NO22" s="70">
        <v>15.657990085267009</v>
      </c>
      <c r="NP22" s="70">
        <v>5.4018290195041407</v>
      </c>
      <c r="NQ22" s="70">
        <v>7.546829467204959</v>
      </c>
      <c r="NR22" s="70">
        <v>10.973961848593808</v>
      </c>
      <c r="NS22" s="70">
        <v>6.7189276217929956</v>
      </c>
      <c r="NT22" s="70">
        <v>6.5395067863172356</v>
      </c>
      <c r="NU22" s="70">
        <v>7.6636826063685382</v>
      </c>
      <c r="NV22" s="70">
        <v>11.844263399687712</v>
      </c>
      <c r="NW22" s="70">
        <v>8.4459614356461366</v>
      </c>
      <c r="NX22" s="70">
        <v>7.1832673188369656</v>
      </c>
      <c r="NY22" s="754"/>
      <c r="NZ22" s="71">
        <v>15.983633434304352</v>
      </c>
      <c r="OA22" s="71">
        <v>3.6270840404843319</v>
      </c>
      <c r="OB22" s="71">
        <v>4.6512845694808727</v>
      </c>
      <c r="OC22" s="71">
        <v>6.5813564222608862</v>
      </c>
      <c r="OD22" s="71">
        <v>18.470687927603478</v>
      </c>
      <c r="OE22" s="71">
        <v>4.5950511873555486</v>
      </c>
      <c r="OF22" s="71">
        <v>8.801064294848338</v>
      </c>
      <c r="OG22" s="71">
        <v>9.421656546174022</v>
      </c>
      <c r="OH22" s="71">
        <v>5.7104063186427307</v>
      </c>
      <c r="OI22" s="71">
        <v>6.0704144387575347</v>
      </c>
      <c r="OJ22" s="71">
        <v>6.5806899724674022</v>
      </c>
      <c r="OK22" s="71">
        <v>11.742851809952985</v>
      </c>
      <c r="OL22" s="71">
        <v>7.4870507608123216</v>
      </c>
      <c r="OM22" s="71">
        <v>7.4598157923329236</v>
      </c>
      <c r="ON22" s="756"/>
      <c r="OO22" s="72">
        <v>9.1840079575347708</v>
      </c>
      <c r="OP22" s="72">
        <v>2.4685600127840028</v>
      </c>
      <c r="OQ22" s="72">
        <v>3.1776017822173288</v>
      </c>
      <c r="OR22" s="72">
        <v>3.6520810549777676</v>
      </c>
      <c r="OS22" s="72">
        <v>7.6160764129684155</v>
      </c>
      <c r="OT22" s="72">
        <v>2.7060954828332622</v>
      </c>
      <c r="OU22" s="72">
        <v>5.0375950523323638</v>
      </c>
      <c r="OV22" s="72">
        <v>5.7369204962917824</v>
      </c>
      <c r="OW22" s="72">
        <v>3.3370081956683277</v>
      </c>
      <c r="OX22" s="72">
        <v>3.8851331296869454</v>
      </c>
      <c r="OY22" s="72">
        <v>3.9900953992195496</v>
      </c>
      <c r="OZ22" s="72">
        <v>6.750412109515028</v>
      </c>
      <c r="PA22" s="72">
        <v>5.5792456958932366</v>
      </c>
      <c r="PB22" s="72">
        <v>4.9378519370876814</v>
      </c>
      <c r="PC22" s="758"/>
      <c r="PD22" s="73">
        <v>14.411413347163851</v>
      </c>
      <c r="PE22" s="73">
        <v>3.5469937628259465</v>
      </c>
      <c r="PF22" s="73">
        <v>3.6729037586164521</v>
      </c>
      <c r="PG22" s="73">
        <v>6.8175346777616062</v>
      </c>
      <c r="PH22" s="73">
        <v>20.707464654151444</v>
      </c>
      <c r="PI22" s="73">
        <v>4.4687062220250979</v>
      </c>
      <c r="PJ22" s="73">
        <v>8.9587731676744351</v>
      </c>
      <c r="PK22" s="73">
        <v>9.1829674415669995</v>
      </c>
      <c r="PL22" s="73">
        <v>5.5535284022410698</v>
      </c>
      <c r="PM22" s="73">
        <v>5.2406560410833345</v>
      </c>
      <c r="PN22" s="73">
        <v>6.6335648943743744</v>
      </c>
      <c r="PO22" s="73">
        <v>13.743116111843783</v>
      </c>
      <c r="PP22" s="73">
        <v>7.4516186866663094</v>
      </c>
      <c r="PQ22" s="73">
        <v>6.730135599703619</v>
      </c>
      <c r="PR22" s="760"/>
      <c r="PS22" s="70">
        <v>6.8853739440619837</v>
      </c>
      <c r="PT22" s="70">
        <v>1.9148145357399988</v>
      </c>
      <c r="PU22" s="70">
        <v>2.6789039030866419</v>
      </c>
      <c r="PV22" s="70">
        <v>2.4671501593149716</v>
      </c>
      <c r="PW22" s="70">
        <v>6.2047780786964211</v>
      </c>
      <c r="PX22" s="70">
        <v>1.9954037250161387</v>
      </c>
      <c r="PY22" s="70">
        <v>3.4109085024236947</v>
      </c>
      <c r="PZ22" s="70">
        <v>4.702631789830221</v>
      </c>
      <c r="QA22" s="70">
        <v>2.5287703182312438</v>
      </c>
      <c r="QB22" s="70">
        <v>3.201552963467988</v>
      </c>
      <c r="QC22" s="70">
        <v>3.1812546570473268</v>
      </c>
      <c r="QD22" s="70">
        <v>5.3613402785665141</v>
      </c>
      <c r="QE22" s="70">
        <v>4.4999273931595152</v>
      </c>
      <c r="QF22" s="70">
        <v>2.8719549894194807</v>
      </c>
      <c r="QG22" s="762"/>
      <c r="QH22" s="74">
        <v>15.634899457563023</v>
      </c>
      <c r="QI22" s="74">
        <v>4.9779916958267041</v>
      </c>
      <c r="QJ22" s="74">
        <v>4.1427784958894183</v>
      </c>
      <c r="QK22" s="74">
        <v>6.6416764735430061</v>
      </c>
      <c r="QL22" s="74">
        <v>15.3254888045476</v>
      </c>
      <c r="QM22" s="74">
        <v>5.3180125508757712</v>
      </c>
      <c r="QN22" s="74">
        <v>9.5307699967094806</v>
      </c>
      <c r="QO22" s="74">
        <v>13.919529790231206</v>
      </c>
      <c r="QP22" s="74">
        <v>8.5682358593900414</v>
      </c>
      <c r="QQ22" s="74">
        <v>5.7709477571085772</v>
      </c>
      <c r="QR22" s="74">
        <v>9.6985059301845418</v>
      </c>
      <c r="QS22" s="74">
        <v>11.646365363012453</v>
      </c>
      <c r="QT22" s="74">
        <v>8.3311396940047864</v>
      </c>
      <c r="QU22" s="74">
        <v>6.9788386373850351</v>
      </c>
      <c r="QV22" s="764"/>
      <c r="QW22" s="69">
        <v>18.325021561279144</v>
      </c>
      <c r="QX22" s="69">
        <v>4.5763761572602224</v>
      </c>
      <c r="QY22" s="69">
        <v>3.7087415836261286</v>
      </c>
      <c r="QZ22" s="69">
        <v>7.8832623246515734</v>
      </c>
      <c r="RA22" s="69">
        <v>18.438182517754257</v>
      </c>
      <c r="RB22" s="69">
        <v>6.2189651680423985</v>
      </c>
      <c r="RC22" s="69">
        <v>9.1665826064275588</v>
      </c>
      <c r="RD22" s="69">
        <v>12.72879694705329</v>
      </c>
      <c r="RE22" s="69">
        <v>7.7843400503599653</v>
      </c>
      <c r="RF22" s="69">
        <v>6.4182663949219023</v>
      </c>
      <c r="RG22" s="69">
        <v>8.8543699777752458</v>
      </c>
      <c r="RH22" s="69">
        <v>13.552469250579456</v>
      </c>
      <c r="RI22" s="69">
        <v>9.483493680847026</v>
      </c>
      <c r="RJ22" s="69">
        <v>7.9053759449043541</v>
      </c>
      <c r="RK22" s="766"/>
      <c r="RL22" s="75">
        <v>16.60180602875819</v>
      </c>
      <c r="RM22" s="75">
        <v>3.8707540167931715</v>
      </c>
      <c r="RN22" s="75">
        <v>4.6679641439667128</v>
      </c>
      <c r="RO22" s="75">
        <v>7.5432652281636345</v>
      </c>
      <c r="RP22" s="75">
        <v>17.103909200836966</v>
      </c>
      <c r="RQ22" s="75">
        <v>5.5797699247708987</v>
      </c>
      <c r="RR22" s="75">
        <v>7.8603510266000374</v>
      </c>
      <c r="RS22" s="75">
        <v>11.39405568122478</v>
      </c>
      <c r="RT22" s="75">
        <v>8.0485524151792376</v>
      </c>
      <c r="RU22" s="75">
        <v>5.5198224733759371</v>
      </c>
      <c r="RV22" s="75">
        <v>8.1101479556928169</v>
      </c>
      <c r="RW22" s="75">
        <v>13.461319022686883</v>
      </c>
      <c r="RX22" s="75">
        <v>8.9534079713212265</v>
      </c>
      <c r="RY22" s="75">
        <v>6.8520985373023535</v>
      </c>
      <c r="RZ22" s="756"/>
      <c r="SA22" s="76">
        <v>11.821999483800315</v>
      </c>
      <c r="SB22" s="76">
        <v>12.129436783501784</v>
      </c>
      <c r="SC22" s="76">
        <v>12.247568958532899</v>
      </c>
      <c r="SD22" s="76">
        <v>10.481145722169249</v>
      </c>
      <c r="SE22" s="76">
        <v>12.895718026934084</v>
      </c>
      <c r="SF22" s="76">
        <v>13.709858227974294</v>
      </c>
      <c r="SG22" s="721"/>
      <c r="SH22" s="76">
        <v>15.376229254354975</v>
      </c>
      <c r="SI22" s="76">
        <v>15.954211377793733</v>
      </c>
      <c r="SJ22" s="76">
        <v>16.176299866852251</v>
      </c>
      <c r="SK22" s="76">
        <v>12.85542418248858</v>
      </c>
      <c r="SL22" s="76">
        <v>17.394820115446475</v>
      </c>
      <c r="SM22" s="76">
        <v>18.925403693402078</v>
      </c>
      <c r="SN22" s="721"/>
      <c r="SO22" s="76">
        <v>14.043393090396979</v>
      </c>
      <c r="SP22" s="76">
        <v>14.519920904934253</v>
      </c>
      <c r="SQ22" s="76">
        <v>14.70302577623249</v>
      </c>
      <c r="SR22" s="76">
        <v>11.965069759868832</v>
      </c>
      <c r="SS22" s="76">
        <v>15.707656832254326</v>
      </c>
      <c r="ST22" s="76">
        <v>16.969574143866662</v>
      </c>
      <c r="SU22" s="721"/>
      <c r="SV22" s="76">
        <v>10.574242960286778</v>
      </c>
      <c r="SW22" s="76">
        <v>10.786702138000271</v>
      </c>
      <c r="SX22" s="76">
        <v>10.868339157298157</v>
      </c>
      <c r="SY22" s="76">
        <v>9.6476257674256374</v>
      </c>
      <c r="SZ22" s="76">
        <v>11.316252335829194</v>
      </c>
      <c r="TA22" s="76">
        <v>11.878876187341241</v>
      </c>
      <c r="TB22" s="721"/>
      <c r="TC22" s="76">
        <v>13.230504473083542</v>
      </c>
      <c r="TD22" s="76">
        <v>13.645155925684101</v>
      </c>
      <c r="TE22" s="76">
        <v>13.804484927152302</v>
      </c>
      <c r="TF22" s="76">
        <v>11.422048047903129</v>
      </c>
      <c r="TG22" s="76">
        <v>14.678666273967462</v>
      </c>
      <c r="TH22" s="76">
        <v>15.776725674403387</v>
      </c>
      <c r="TI22" s="721"/>
      <c r="TJ22" s="76">
        <v>9.5602169025382508</v>
      </c>
      <c r="TK22" s="76">
        <v>9.695489314406899</v>
      </c>
      <c r="TL22" s="76">
        <v>9.7474674714205882</v>
      </c>
      <c r="TM22" s="76">
        <v>8.9702412474205833</v>
      </c>
      <c r="TN22" s="76">
        <v>10.032653061517109</v>
      </c>
      <c r="TO22" s="76">
        <v>10.390874749974808</v>
      </c>
      <c r="TP22" s="721"/>
      <c r="TQ22" s="76">
        <v>12.952890774431346</v>
      </c>
      <c r="TR22" s="76">
        <v>13.346410518049229</v>
      </c>
      <c r="TS22" s="76">
        <v>13.497619702089054</v>
      </c>
      <c r="TT22" s="76">
        <v>11.236597959543582</v>
      </c>
      <c r="TU22" s="76">
        <v>14.327250509642568</v>
      </c>
      <c r="TV22" s="76">
        <v>15.369349966974049</v>
      </c>
      <c r="TW22" s="721"/>
      <c r="TX22" s="76">
        <v>21.837671253691777</v>
      </c>
      <c r="TY22" s="76">
        <v>22.924048842514487</v>
      </c>
      <c r="TZ22" s="76">
        <v>23.341487284750684</v>
      </c>
      <c r="UA22" s="76">
        <v>17.099555618604384</v>
      </c>
      <c r="UB22" s="76">
        <v>25.6318229818541</v>
      </c>
      <c r="UC22" s="76">
        <v>28.508714203018638</v>
      </c>
      <c r="UD22" s="721"/>
      <c r="UE22" s="76">
        <v>15.25506233035879</v>
      </c>
      <c r="UF22" s="76">
        <v>15.823821334806517</v>
      </c>
      <c r="UG22" s="76">
        <v>16.042365858614083</v>
      </c>
      <c r="UH22" s="76">
        <v>12.774482871341327</v>
      </c>
      <c r="UI22" s="76">
        <v>15.400899871673946</v>
      </c>
      <c r="UJ22" s="76">
        <v>18.747601007080682</v>
      </c>
      <c r="UK22" s="721"/>
      <c r="UL22" s="76">
        <v>4.361830147417928</v>
      </c>
      <c r="UM22" s="76">
        <v>4.5436893082974654</v>
      </c>
      <c r="UN22" s="76">
        <v>4.3058128956704849</v>
      </c>
      <c r="UO22" s="76">
        <v>3.6542705575556584</v>
      </c>
      <c r="UP22" s="76">
        <v>4.2776043834304307</v>
      </c>
      <c r="UQ22" s="76">
        <v>3.948508035426697</v>
      </c>
      <c r="UR22" s="721"/>
      <c r="US22" s="76">
        <v>5.5125330754464468</v>
      </c>
      <c r="UT22" s="76">
        <v>4.5978765233893997</v>
      </c>
      <c r="UU22" s="76">
        <v>5.7337474942630466</v>
      </c>
      <c r="UV22" s="76">
        <v>5.6166406955552706</v>
      </c>
      <c r="UW22" s="76">
        <v>4.9844229867413841</v>
      </c>
      <c r="UX22" s="76">
        <v>5.9888630470236306</v>
      </c>
      <c r="UY22" s="76">
        <v>5.0788545675662302</v>
      </c>
      <c r="UZ22" s="76">
        <v>4.5854980236558802</v>
      </c>
      <c r="VA22" s="76">
        <v>4.6364783841214319</v>
      </c>
      <c r="VB22" s="76">
        <v>4.6068705236542939</v>
      </c>
      <c r="VC22" s="76">
        <v>4.6732047661089799</v>
      </c>
      <c r="VD22" s="76">
        <v>4.9730703365990694</v>
      </c>
      <c r="VE22" s="76">
        <v>5.3270038765895604</v>
      </c>
      <c r="VF22" s="76">
        <v>4.6965057826093641</v>
      </c>
      <c r="VG22" s="76">
        <v>5.4547712088983955</v>
      </c>
      <c r="VH22" s="718"/>
      <c r="VI22" s="76">
        <v>7.919662401252034</v>
      </c>
      <c r="VJ22" s="76">
        <v>6.4434639763091512</v>
      </c>
      <c r="VK22" s="76">
        <v>8.2699279794870719</v>
      </c>
      <c r="VL22" s="76">
        <v>8.0857606577569587</v>
      </c>
      <c r="VM22" s="76">
        <v>7.063653597974823</v>
      </c>
      <c r="VN22" s="76">
        <v>8.6816386415841347</v>
      </c>
      <c r="VO22" s="76">
        <v>7.2187947162093522</v>
      </c>
      <c r="VP22" s="76">
        <v>6.4237255342269135</v>
      </c>
      <c r="VQ22" s="76">
        <v>6.5053892823927919</v>
      </c>
      <c r="VR22" s="76">
        <v>6.4579557632436577</v>
      </c>
      <c r="VS22" s="76">
        <v>6.5642471287508863</v>
      </c>
      <c r="VT22" s="76">
        <v>7.0454208760894383</v>
      </c>
      <c r="VU22" s="76">
        <v>7.6141871586092851</v>
      </c>
      <c r="VV22" s="76">
        <v>6.6015264935218028</v>
      </c>
      <c r="VW22" s="76">
        <v>7.8196350030485151</v>
      </c>
      <c r="VX22" s="718"/>
      <c r="VY22" s="76">
        <v>8.2469458607913797</v>
      </c>
      <c r="VZ22" s="76">
        <v>6.6698628268994407</v>
      </c>
      <c r="WA22" s="76">
        <v>8.6162319181361102</v>
      </c>
      <c r="WB22" s="76">
        <v>8.4229954269661977</v>
      </c>
      <c r="WC22" s="76">
        <v>7.3297659753091304</v>
      </c>
      <c r="WD22" s="76">
        <v>9.0560574983983013</v>
      </c>
      <c r="WE22" s="76">
        <v>7.4974983105338149</v>
      </c>
      <c r="WF22" s="76">
        <v>6.6489497618352766</v>
      </c>
      <c r="WG22" s="76">
        <v>6.7357469297534616</v>
      </c>
      <c r="WH22" s="76">
        <v>6.6853275637705663</v>
      </c>
      <c r="WI22" s="76">
        <v>6.7983244453118745</v>
      </c>
      <c r="WJ22" s="76">
        <v>7.3103524849012596</v>
      </c>
      <c r="WK22" s="76">
        <v>7.9161993687785763</v>
      </c>
      <c r="WL22" s="76">
        <v>6.8379136756153605</v>
      </c>
      <c r="WM22" s="76">
        <v>8.1351344858780035</v>
      </c>
      <c r="WN22" s="718"/>
      <c r="WO22" s="76">
        <v>5.3837305785849141</v>
      </c>
      <c r="WP22" s="76">
        <v>4.484525708106851</v>
      </c>
      <c r="WQ22" s="76">
        <v>5.5989165866207324</v>
      </c>
      <c r="WR22" s="76">
        <v>5.4854270619645211</v>
      </c>
      <c r="WS22" s="76">
        <v>4.8632974916718537</v>
      </c>
      <c r="WT22" s="76">
        <v>5.8497122397192207</v>
      </c>
      <c r="WU22" s="76">
        <v>4.9570605713151288</v>
      </c>
      <c r="WV22" s="76">
        <v>4.4724375573616042</v>
      </c>
      <c r="WW22" s="76">
        <v>4.5223481241375518</v>
      </c>
      <c r="WX22" s="76">
        <v>4.4933596460837819</v>
      </c>
      <c r="WY22" s="76">
        <v>4.5583129998401093</v>
      </c>
      <c r="WZ22" s="76">
        <v>4.8521670433032353</v>
      </c>
      <c r="XA22" s="76">
        <v>5.1992875812375647</v>
      </c>
      <c r="XB22" s="76">
        <v>4.5811095485210789</v>
      </c>
      <c r="XC22" s="76">
        <v>5.3246386895144378</v>
      </c>
      <c r="XD22" s="718"/>
      <c r="XE22" s="76">
        <v>7.4117189571727016</v>
      </c>
      <c r="XF22" s="76">
        <v>6.0390287370925408</v>
      </c>
      <c r="XG22" s="76">
        <v>7.7356530625919593</v>
      </c>
      <c r="XH22" s="76">
        <v>7.5656663255250178</v>
      </c>
      <c r="XI22" s="76">
        <v>6.6147696148945663</v>
      </c>
      <c r="XJ22" s="76">
        <v>8.1184875345218774</v>
      </c>
      <c r="XK22" s="76">
        <v>6.7597490568851812</v>
      </c>
      <c r="XL22" s="76">
        <v>6.0207371215751673</v>
      </c>
      <c r="XM22" s="76">
        <v>6.0965135180675265</v>
      </c>
      <c r="XN22" s="76">
        <v>6.0524981076400248</v>
      </c>
      <c r="XO22" s="76">
        <v>6.1511352970648741</v>
      </c>
      <c r="XP22" s="76">
        <v>6.5978388527634149</v>
      </c>
      <c r="XQ22" s="76">
        <v>7.126079651008645</v>
      </c>
      <c r="XR22" s="76">
        <v>6.185715014430297</v>
      </c>
      <c r="XS22" s="76">
        <v>7.3169225744032236</v>
      </c>
      <c r="XT22" s="718"/>
      <c r="XU22" s="76">
        <v>3.0723394867434077</v>
      </c>
      <c r="XV22" s="76">
        <v>2.6711116901994476</v>
      </c>
      <c r="XW22" s="76">
        <v>3.1660843279316557</v>
      </c>
      <c r="XX22" s="76">
        <v>3.1170699187608126</v>
      </c>
      <c r="XY22" s="76">
        <v>2.8388867906375141</v>
      </c>
      <c r="XZ22" s="76">
        <v>3.2779800310341618</v>
      </c>
      <c r="YA22" s="76">
        <v>2.8816430032199025</v>
      </c>
      <c r="YB22" s="76">
        <v>2.6657984626152986</v>
      </c>
      <c r="YC22" s="76">
        <v>2.6878619211802302</v>
      </c>
      <c r="YD22" s="76">
        <v>2.6750453652502091</v>
      </c>
      <c r="YE22" s="76">
        <v>2.7037696848671562</v>
      </c>
      <c r="YF22" s="76">
        <v>2.8339505094768547</v>
      </c>
      <c r="YG22" s="76">
        <v>2.9880099593205327</v>
      </c>
      <c r="YH22" s="76">
        <v>2.7138316830400893</v>
      </c>
      <c r="YI22" s="76">
        <v>3.0436863892868016</v>
      </c>
      <c r="YJ22" s="718"/>
      <c r="YK22" s="76">
        <v>7.557009714304864</v>
      </c>
      <c r="YL22" s="76">
        <v>6.0979106440522779</v>
      </c>
      <c r="YM22" s="76">
        <v>7.8918884206718118</v>
      </c>
      <c r="YN22" s="76">
        <v>7.7179581670465236</v>
      </c>
      <c r="YO22" s="76">
        <v>6.7047624807110369</v>
      </c>
      <c r="YP22" s="76">
        <v>8.2987800253764803</v>
      </c>
      <c r="YQ22" s="76">
        <v>6.8626889950508794</v>
      </c>
      <c r="YR22" s="76">
        <v>6.0788025026014623</v>
      </c>
      <c r="YS22" s="76">
        <v>6.1584890733302196</v>
      </c>
      <c r="YT22" s="76">
        <v>6.1121944036711184</v>
      </c>
      <c r="YU22" s="76">
        <v>6.2159676125734569</v>
      </c>
      <c r="YV22" s="76">
        <v>6.6868913512789145</v>
      </c>
      <c r="YW22" s="76">
        <v>7.2449463912946577</v>
      </c>
      <c r="YX22" s="76">
        <v>6.2522671349212908</v>
      </c>
      <c r="YY22" s="76">
        <v>7.4467397749645183</v>
      </c>
      <c r="YZ22" s="718"/>
      <c r="ZA22" s="76">
        <v>7.6746934417555375</v>
      </c>
      <c r="ZB22" s="76">
        <v>6.2652600691699885</v>
      </c>
      <c r="ZC22" s="76">
        <v>8.0112478501069493</v>
      </c>
      <c r="ZD22" s="76">
        <v>7.8338860737217129</v>
      </c>
      <c r="ZE22" s="76">
        <v>6.8585571846353925</v>
      </c>
      <c r="ZF22" s="76">
        <v>8.4043472016454466</v>
      </c>
      <c r="ZG22" s="76">
        <v>7.0058198970383811</v>
      </c>
      <c r="ZH22" s="76">
        <v>6.2463388185911057</v>
      </c>
      <c r="ZI22" s="76">
        <v>6.3245030276261573</v>
      </c>
      <c r="ZJ22" s="76">
        <v>6.2791039787435423</v>
      </c>
      <c r="ZK22" s="76">
        <v>6.3808300407173766</v>
      </c>
      <c r="ZL22" s="76">
        <v>6.8411208047483214</v>
      </c>
      <c r="ZM22" s="76">
        <v>7.3849384317735201</v>
      </c>
      <c r="ZN22" s="76">
        <v>6.4165264012563119</v>
      </c>
      <c r="ZO22" s="76">
        <v>7.5813340477767337</v>
      </c>
      <c r="ZP22" s="718"/>
      <c r="ZQ22" s="76">
        <v>8.7546703160384958</v>
      </c>
      <c r="ZR22" s="76">
        <v>7.0562601363835347</v>
      </c>
      <c r="ZS22" s="76">
        <v>9.151349792181918</v>
      </c>
      <c r="ZT22" s="76">
        <v>8.9439742602248522</v>
      </c>
      <c r="ZU22" s="76">
        <v>7.7663785313444347</v>
      </c>
      <c r="ZV22" s="76">
        <v>9.625007263026772</v>
      </c>
      <c r="ZW22" s="76">
        <v>7.9474257872175036</v>
      </c>
      <c r="ZX22" s="76">
        <v>7.0337742296937069</v>
      </c>
      <c r="ZY22" s="76">
        <v>7.1271563206380426</v>
      </c>
      <c r="ZZ22" s="76">
        <v>7.0729109938743076</v>
      </c>
      <c r="AAA22" s="76">
        <v>7.1944854411919481</v>
      </c>
      <c r="AAB22" s="76">
        <v>7.7454850251263103</v>
      </c>
      <c r="AAC22" s="76">
        <v>8.3975707029836268</v>
      </c>
      <c r="AAD22" s="76">
        <v>7.2370711676451132</v>
      </c>
      <c r="AAE22" s="76">
        <v>8.6332344585168492</v>
      </c>
      <c r="AAF22" s="718"/>
      <c r="AAG22" s="76">
        <v>3.6208382182118886</v>
      </c>
      <c r="AAH22" s="76">
        <v>3.5117625009998097</v>
      </c>
      <c r="AAI22" s="76">
        <v>3.8292068125560421</v>
      </c>
      <c r="AAJ22" s="76">
        <v>3.7179772031452885</v>
      </c>
      <c r="AAK22" s="76">
        <v>3.7976485594883567</v>
      </c>
      <c r="AAL22" s="76">
        <v>3.6903424909446931</v>
      </c>
      <c r="AAM22" s="76">
        <v>3.6024345403099716</v>
      </c>
      <c r="AAN22" s="76">
        <v>3.4947409847966551</v>
      </c>
      <c r="AAO22" s="76">
        <v>3.5158548460161967</v>
      </c>
      <c r="AAP22" s="76">
        <v>3.5154494662285387</v>
      </c>
      <c r="AAQ22" s="76">
        <v>3.100486094085964</v>
      </c>
      <c r="AAR22" s="76">
        <v>3.767076865211556</v>
      </c>
      <c r="AAS22" s="76">
        <v>3.7137155258438499</v>
      </c>
      <c r="AAT22" s="76">
        <v>3.190242632628375</v>
      </c>
      <c r="AAU22" s="76">
        <v>4.0438989419064564</v>
      </c>
      <c r="AAV22" s="718"/>
    </row>
    <row r="23" spans="1:724" ht="14.5" customHeight="1" x14ac:dyDescent="0.2">
      <c r="A23" s="23">
        <v>2040</v>
      </c>
      <c r="B23" s="263"/>
      <c r="C23" s="264"/>
      <c r="D23" s="65">
        <v>1.6392551085777041</v>
      </c>
      <c r="E23" s="65">
        <v>2.3710924578138632</v>
      </c>
      <c r="F23" s="65">
        <v>2.4637075092099434</v>
      </c>
      <c r="G23" s="65">
        <v>2.7923505084395268</v>
      </c>
      <c r="H23" s="65">
        <v>3.1594566680356895</v>
      </c>
      <c r="I23" s="65">
        <v>1.2617624508774159</v>
      </c>
      <c r="J23" s="65">
        <v>4.7838913402176564</v>
      </c>
      <c r="K23" s="65">
        <v>1.5783750088145225</v>
      </c>
      <c r="L23" s="65">
        <v>1.3953519108501251</v>
      </c>
      <c r="M23" s="65">
        <v>2.2039444218245277</v>
      </c>
      <c r="N23" s="65">
        <v>2.2135278416000892</v>
      </c>
      <c r="O23" s="65">
        <v>1.6249755516787037</v>
      </c>
      <c r="P23" s="65">
        <v>2.4733793282777388</v>
      </c>
      <c r="Q23" s="65">
        <v>1.6680759567322221</v>
      </c>
      <c r="R23" s="65">
        <v>1.8530455893793905</v>
      </c>
      <c r="S23" s="65">
        <v>1.8225724330406228</v>
      </c>
      <c r="T23" s="65">
        <v>1.5740761726818133</v>
      </c>
      <c r="U23" s="65">
        <v>1.8340108618705107</v>
      </c>
      <c r="V23" s="65">
        <v>1.7661801752404924</v>
      </c>
      <c r="W23" s="65">
        <v>4.2762070909841432</v>
      </c>
      <c r="X23" s="65">
        <v>1.5639523851387949</v>
      </c>
      <c r="Y23" s="65">
        <v>1.8755252024095046</v>
      </c>
      <c r="Z23" s="65">
        <v>1.6105089041076281</v>
      </c>
      <c r="AA23" s="65">
        <v>1.6639327123813366</v>
      </c>
      <c r="AB23" s="65">
        <v>1.1536544472974688</v>
      </c>
      <c r="AC23" s="65">
        <v>0.54797600429477189</v>
      </c>
      <c r="AD23" s="65">
        <v>1.9006924212717786</v>
      </c>
      <c r="AE23" s="65">
        <v>2.1903754622369069</v>
      </c>
      <c r="AF23" s="65">
        <v>1.5331979955029638</v>
      </c>
      <c r="AG23" s="65">
        <v>0.7289623637197411</v>
      </c>
      <c r="AH23" s="769"/>
      <c r="AI23" s="65">
        <v>1.4111510644023639</v>
      </c>
      <c r="AJ23" s="65">
        <v>2.2372255070658218</v>
      </c>
      <c r="AK23" s="65">
        <v>2.393151871972063</v>
      </c>
      <c r="AL23" s="65">
        <v>2.6804454082344025</v>
      </c>
      <c r="AM23" s="65">
        <v>2.9349885692898741</v>
      </c>
      <c r="AN23" s="65">
        <v>1.1809222625731723</v>
      </c>
      <c r="AO23" s="65">
        <v>4.5036555306307164</v>
      </c>
      <c r="AP23" s="65">
        <v>1.4884343309874668</v>
      </c>
      <c r="AQ23" s="65">
        <v>1.3144846753046904</v>
      </c>
      <c r="AR23" s="65">
        <v>1.9094851262374954</v>
      </c>
      <c r="AS23" s="65">
        <v>1.978004330544523</v>
      </c>
      <c r="AT23" s="65">
        <v>1.5895992154078016</v>
      </c>
      <c r="AU23" s="65">
        <v>2.3233812870530617</v>
      </c>
      <c r="AV23" s="65">
        <v>1.5722678325709145</v>
      </c>
      <c r="AW23" s="65">
        <v>1.7553057605324973</v>
      </c>
      <c r="AX23" s="65">
        <v>1.7146795108818549</v>
      </c>
      <c r="AY23" s="65">
        <v>1.4794277995103515</v>
      </c>
      <c r="AZ23" s="65">
        <v>1.7554253658607446</v>
      </c>
      <c r="BA23" s="65">
        <v>1.6609042183602891</v>
      </c>
      <c r="BB23" s="65">
        <v>3.7447998411776937</v>
      </c>
      <c r="BC23" s="65">
        <v>1.5084756028060413</v>
      </c>
      <c r="BD23" s="65">
        <v>1.7736829902957914</v>
      </c>
      <c r="BE23" s="65">
        <v>1.4054867347110551</v>
      </c>
      <c r="BF23" s="65">
        <v>1.5692176778349189</v>
      </c>
      <c r="BG23" s="65">
        <v>1.0878056234979645</v>
      </c>
      <c r="BH23" s="65">
        <v>0.51286329515798434</v>
      </c>
      <c r="BI23" s="65">
        <v>1.7091290307922493</v>
      </c>
      <c r="BJ23" s="65">
        <v>2.1266053519956216</v>
      </c>
      <c r="BK23" s="65">
        <v>1.3841218181370281</v>
      </c>
      <c r="BL23" s="65">
        <v>0.66408160032376051</v>
      </c>
      <c r="BM23" s="770"/>
      <c r="BN23" s="65">
        <v>4.7933973319589391</v>
      </c>
      <c r="BO23" s="65">
        <v>5.6366848971110119</v>
      </c>
      <c r="BP23" s="65">
        <v>4.3852588377701851</v>
      </c>
      <c r="BQ23" s="65">
        <v>7.6960395835785764</v>
      </c>
      <c r="BR23" s="65">
        <v>8.0636273640218672</v>
      </c>
      <c r="BS23" s="65">
        <v>2.6713259495333279</v>
      </c>
      <c r="BT23" s="65">
        <v>9.5549071233499738</v>
      </c>
      <c r="BU23" s="65">
        <v>4.4856692178994813</v>
      </c>
      <c r="BV23" s="65">
        <v>2.6949771724477651</v>
      </c>
      <c r="BW23" s="65">
        <v>3.6520828507463232</v>
      </c>
      <c r="BX23" s="65">
        <v>5.7127379571347774</v>
      </c>
      <c r="BY23" s="65">
        <v>5.4591259150990057</v>
      </c>
      <c r="BZ23" s="65">
        <v>6.4271396156066789</v>
      </c>
      <c r="CA23" s="65">
        <v>3.5247873988763447</v>
      </c>
      <c r="CB23" s="65">
        <v>3.4452334145034902</v>
      </c>
      <c r="CC23" s="65">
        <v>4.6039911005062386</v>
      </c>
      <c r="CD23" s="65">
        <v>2.4373376523024364</v>
      </c>
      <c r="CE23" s="65">
        <v>11.035054397846221</v>
      </c>
      <c r="CF23" s="65">
        <v>3.1650878136771166</v>
      </c>
      <c r="CG23" s="65">
        <v>9.4156611379997894</v>
      </c>
      <c r="CH23" s="65">
        <v>5.5451358411816223</v>
      </c>
      <c r="CI23" s="65">
        <v>4.5471390946109942</v>
      </c>
      <c r="CJ23" s="65">
        <v>3.9661847304824271</v>
      </c>
      <c r="CK23" s="65">
        <v>3.6463265138653345</v>
      </c>
      <c r="CL23" s="65">
        <v>2.5164929612252447</v>
      </c>
      <c r="CM23" s="65">
        <v>1.6277179915652198</v>
      </c>
      <c r="CN23" s="65">
        <v>3.8829406298768188</v>
      </c>
      <c r="CO23" s="65">
        <v>4.8424623552893822</v>
      </c>
      <c r="CP23" s="65">
        <v>2.3783480251534352</v>
      </c>
      <c r="CQ23" s="65">
        <v>1.4728211316580921</v>
      </c>
      <c r="CR23" s="772"/>
      <c r="CS23" s="65">
        <v>5.4134022672962292</v>
      </c>
      <c r="CT23" s="65">
        <v>6.447041949039475</v>
      </c>
      <c r="CU23" s="65">
        <v>5.1673320796618007</v>
      </c>
      <c r="CV23" s="65">
        <v>9.9199657783070272</v>
      </c>
      <c r="CW23" s="65">
        <v>8.6464804981111723</v>
      </c>
      <c r="CX23" s="65">
        <v>3.4701434129262974</v>
      </c>
      <c r="CY23" s="65">
        <v>11.614630806613121</v>
      </c>
      <c r="CZ23" s="65">
        <v>5.1824111067536425</v>
      </c>
      <c r="DA23" s="65">
        <v>3.6613727230305946</v>
      </c>
      <c r="DB23" s="65">
        <v>4.6984064006629085</v>
      </c>
      <c r="DC23" s="65">
        <v>6.0078611940324116</v>
      </c>
      <c r="DD23" s="65">
        <v>6.1769810070268791</v>
      </c>
      <c r="DE23" s="65">
        <v>6.8748697852796727</v>
      </c>
      <c r="DF23" s="65">
        <v>4.2291075248834042</v>
      </c>
      <c r="DG23" s="65">
        <v>4.0867108600689814</v>
      </c>
      <c r="DH23" s="65">
        <v>5.3360520343080236</v>
      </c>
      <c r="DI23" s="65">
        <v>3.1177515889114216</v>
      </c>
      <c r="DJ23" s="65">
        <v>11.97662625690948</v>
      </c>
      <c r="DK23" s="65">
        <v>4.4600862054655259</v>
      </c>
      <c r="DL23" s="65">
        <v>11.190138741421627</v>
      </c>
      <c r="DM23" s="65">
        <v>6.0125473356352401</v>
      </c>
      <c r="DN23" s="65">
        <v>5.3256043681416259</v>
      </c>
      <c r="DO23" s="65">
        <v>4.5512651828631761</v>
      </c>
      <c r="DP23" s="65">
        <v>4.2583389543954766</v>
      </c>
      <c r="DQ23" s="65">
        <v>2.8585280966626385</v>
      </c>
      <c r="DR23" s="65">
        <v>1.9594928566200838</v>
      </c>
      <c r="DS23" s="65">
        <v>4.505435659617671</v>
      </c>
      <c r="DT23" s="65">
        <v>5.5361387026709243</v>
      </c>
      <c r="DU23" s="65">
        <v>2.6303691814267158</v>
      </c>
      <c r="DV23" s="65">
        <v>1.8261027808699604</v>
      </c>
      <c r="DW23" s="773"/>
      <c r="DX23" s="65">
        <v>4.9533425324762366</v>
      </c>
      <c r="DY23" s="65">
        <v>5.8124281758527925</v>
      </c>
      <c r="DZ23" s="65">
        <v>5.0820358950184055</v>
      </c>
      <c r="EA23" s="65">
        <v>8.9745058889796923</v>
      </c>
      <c r="EB23" s="65">
        <v>7.0422926959991274</v>
      </c>
      <c r="EC23" s="65">
        <v>3.2032308553678037</v>
      </c>
      <c r="ED23" s="65">
        <v>10.77461145252534</v>
      </c>
      <c r="EE23" s="65">
        <v>5.0001559729757279</v>
      </c>
      <c r="EF23" s="65">
        <v>2.6305022995499199</v>
      </c>
      <c r="EG23" s="65">
        <v>4.7276477703477546</v>
      </c>
      <c r="EH23" s="65">
        <v>6.2400945971846529</v>
      </c>
      <c r="EI23" s="65">
        <v>5.8364343012150437</v>
      </c>
      <c r="EJ23" s="65">
        <v>6.9883692485338287</v>
      </c>
      <c r="EK23" s="65">
        <v>3.9217690361553554</v>
      </c>
      <c r="EL23" s="65">
        <v>3.7383358623256933</v>
      </c>
      <c r="EM23" s="65">
        <v>4.9577280616953132</v>
      </c>
      <c r="EN23" s="65">
        <v>2.5665154420391154</v>
      </c>
      <c r="EO23" s="65">
        <v>12.219634526582961</v>
      </c>
      <c r="EP23" s="65">
        <v>4.1776502652977614</v>
      </c>
      <c r="EQ23" s="65">
        <v>10.76582944113218</v>
      </c>
      <c r="ER23" s="65">
        <v>5.7790622900681381</v>
      </c>
      <c r="ES23" s="65">
        <v>4.9340441978274878</v>
      </c>
      <c r="ET23" s="65">
        <v>4.073343149336484</v>
      </c>
      <c r="EU23" s="65">
        <v>3.8123129710037214</v>
      </c>
      <c r="EV23" s="65">
        <v>2.6607018897334731</v>
      </c>
      <c r="EW23" s="65">
        <v>1.576061880463445</v>
      </c>
      <c r="EX23" s="65">
        <v>3.9697433792979275</v>
      </c>
      <c r="EY23" s="65">
        <v>5.0115361996951329</v>
      </c>
      <c r="EZ23" s="65">
        <v>2.293117086818695</v>
      </c>
      <c r="FA23" s="65">
        <v>1.457468172820741</v>
      </c>
      <c r="FB23" s="774"/>
      <c r="FC23" s="65">
        <v>4.4737822718339189</v>
      </c>
      <c r="FD23" s="65">
        <v>5.1417625255205195</v>
      </c>
      <c r="FE23" s="65">
        <v>4.2526137696017612</v>
      </c>
      <c r="FF23" s="65">
        <v>6.8780737226116653</v>
      </c>
      <c r="FG23" s="65">
        <v>6.2057112946506479</v>
      </c>
      <c r="FH23" s="65">
        <v>2.4837441810944054</v>
      </c>
      <c r="FI23" s="65">
        <v>8.9861823008624988</v>
      </c>
      <c r="FJ23" s="65">
        <v>4.0586782713251548</v>
      </c>
      <c r="FK23" s="65">
        <v>2.3459068727767169</v>
      </c>
      <c r="FL23" s="65">
        <v>3.2384477274511259</v>
      </c>
      <c r="FM23" s="65">
        <v>4.3914974670725231</v>
      </c>
      <c r="FN23" s="65">
        <v>5.2272833686729161</v>
      </c>
      <c r="FO23" s="65">
        <v>5.8189393789895405</v>
      </c>
      <c r="FP23" s="65">
        <v>3.2670709802735693</v>
      </c>
      <c r="FQ23" s="65">
        <v>3.218797443007495</v>
      </c>
      <c r="FR23" s="65">
        <v>4.3561883057447996</v>
      </c>
      <c r="FS23" s="65">
        <v>2.2170522500044756</v>
      </c>
      <c r="FT23" s="65">
        <v>10.627104335901215</v>
      </c>
      <c r="FU23" s="65">
        <v>3.0614897840376192</v>
      </c>
      <c r="FV23" s="65">
        <v>9.0450747915371288</v>
      </c>
      <c r="FW23" s="65">
        <v>5.342323829352611</v>
      </c>
      <c r="FX23" s="65">
        <v>4.2880376209806057</v>
      </c>
      <c r="FY23" s="65">
        <v>3.6913138438750179</v>
      </c>
      <c r="FZ23" s="65">
        <v>3.3831527293563104</v>
      </c>
      <c r="GA23" s="65">
        <v>2.421094533671206</v>
      </c>
      <c r="GB23" s="65">
        <v>1.145537178184532</v>
      </c>
      <c r="GC23" s="65">
        <v>3.2068103389761928</v>
      </c>
      <c r="GD23" s="65">
        <v>4.5385574516060778</v>
      </c>
      <c r="GE23" s="65">
        <v>2.031550566430234</v>
      </c>
      <c r="GF23" s="65">
        <v>1.360817396897934</v>
      </c>
      <c r="GG23" s="775"/>
      <c r="GH23" s="65">
        <v>4.9668144834097632</v>
      </c>
      <c r="GI23" s="65">
        <v>5.8285721313867196</v>
      </c>
      <c r="GJ23" s="65">
        <v>4.9043586946484616</v>
      </c>
      <c r="GK23" s="65">
        <v>8.2549726153792289</v>
      </c>
      <c r="GL23" s="65">
        <v>7.9605758121732508</v>
      </c>
      <c r="GM23" s="65">
        <v>2.9035662123320551</v>
      </c>
      <c r="GN23" s="65">
        <v>9.224721732136274</v>
      </c>
      <c r="GO23" s="65">
        <v>3.6824271122707315</v>
      </c>
      <c r="GP23" s="65">
        <v>2.7041891370022064</v>
      </c>
      <c r="GQ23" s="65">
        <v>4.0391890050525303</v>
      </c>
      <c r="GR23" s="65">
        <v>6.4514377942235877</v>
      </c>
      <c r="GS23" s="65">
        <v>5.8006273100166439</v>
      </c>
      <c r="GT23" s="65">
        <v>6.913298647898845</v>
      </c>
      <c r="GU23" s="65">
        <v>4.6614254158125679</v>
      </c>
      <c r="GV23" s="65">
        <v>3.7272398560545672</v>
      </c>
      <c r="GW23" s="65">
        <v>4.9373234243910566</v>
      </c>
      <c r="GX23" s="65">
        <v>2.6073173705753154</v>
      </c>
      <c r="GY23" s="65">
        <v>12.691947988996318</v>
      </c>
      <c r="GZ23" s="65">
        <v>5.1277919428279377</v>
      </c>
      <c r="HA23" s="65">
        <v>10.491917698258003</v>
      </c>
      <c r="HB23" s="65">
        <v>5.8447553835740678</v>
      </c>
      <c r="HC23" s="65">
        <v>4.9070670119229618</v>
      </c>
      <c r="HD23" s="65">
        <v>4.1402631926733129</v>
      </c>
      <c r="HE23" s="65">
        <v>3.8572467084759134</v>
      </c>
      <c r="HF23" s="65">
        <v>2.9233286899879274</v>
      </c>
      <c r="HG23" s="65">
        <v>1.5284669362998038</v>
      </c>
      <c r="HH23" s="65">
        <v>4.367442909280622</v>
      </c>
      <c r="HI23" s="65">
        <v>5.0732250990663017</v>
      </c>
      <c r="HJ23" s="65">
        <v>2.5788701103328817</v>
      </c>
      <c r="HK23" s="65">
        <v>1.5397489792659043</v>
      </c>
      <c r="HL23" s="776"/>
      <c r="HM23" s="65">
        <v>3.9009187334732074</v>
      </c>
      <c r="HN23" s="65">
        <v>4.1033217599131184</v>
      </c>
      <c r="HO23" s="65">
        <v>3.4235972781816839</v>
      </c>
      <c r="HP23" s="65">
        <v>8.6626599725808671</v>
      </c>
      <c r="HQ23" s="65">
        <v>4.4530813102973967</v>
      </c>
      <c r="HR23" s="65">
        <v>2.5513619620587358</v>
      </c>
      <c r="HS23" s="65">
        <v>8.6730670580388587</v>
      </c>
      <c r="HT23" s="65">
        <v>4.0026300729768769</v>
      </c>
      <c r="HU23" s="65">
        <v>2.1956364863831399</v>
      </c>
      <c r="HV23" s="65">
        <v>2.2716185195166894</v>
      </c>
      <c r="HW23" s="65">
        <v>3.6106468215874732</v>
      </c>
      <c r="HX23" s="65">
        <v>4.9011302272129242</v>
      </c>
      <c r="HY23" s="65">
        <v>5.6758568940695131</v>
      </c>
      <c r="HZ23" s="65">
        <v>2.4468067092933232</v>
      </c>
      <c r="IA23" s="65">
        <v>2.5492715090980802</v>
      </c>
      <c r="IB23" s="65">
        <v>3.7337679953716205</v>
      </c>
      <c r="IC23" s="65">
        <v>1.484548437472111</v>
      </c>
      <c r="ID23" s="65">
        <v>10.591076160719524</v>
      </c>
      <c r="IE23" s="65">
        <v>2.3062591934582515</v>
      </c>
      <c r="IF23" s="65">
        <v>7.8591998085168502</v>
      </c>
      <c r="IG23" s="65">
        <v>4.8480188249145932</v>
      </c>
      <c r="IH23" s="65">
        <v>3.9948556354760107</v>
      </c>
      <c r="II23" s="65">
        <v>3.3056341717371929</v>
      </c>
      <c r="IJ23" s="65">
        <v>2.828267481177595</v>
      </c>
      <c r="IK23" s="65">
        <v>1.5825027717943727</v>
      </c>
      <c r="IL23" s="65">
        <v>1.2658409266699122</v>
      </c>
      <c r="IM23" s="65">
        <v>2.2189360045233522</v>
      </c>
      <c r="IN23" s="65">
        <v>4.6057153929885803</v>
      </c>
      <c r="IO23" s="65">
        <v>1.5435696982849465</v>
      </c>
      <c r="IP23" s="65">
        <v>1.0468374821568394</v>
      </c>
      <c r="IQ23" s="777"/>
      <c r="IR23" s="65">
        <v>3.1360984094875204</v>
      </c>
      <c r="IS23" s="65">
        <v>3.2834923237372871</v>
      </c>
      <c r="IT23" s="65">
        <v>2.1956573470051834</v>
      </c>
      <c r="IU23" s="65">
        <v>3.732832601727047</v>
      </c>
      <c r="IV23" s="65">
        <v>3.1575429273492572</v>
      </c>
      <c r="IW23" s="65">
        <v>1.4791454783642033</v>
      </c>
      <c r="IX23" s="65">
        <v>3.4787945826355173</v>
      </c>
      <c r="IY23" s="65">
        <v>2.6626357513917007</v>
      </c>
      <c r="IZ23" s="65">
        <v>1.6062187514310087</v>
      </c>
      <c r="JA23" s="65">
        <v>1.2999875889506574</v>
      </c>
      <c r="JB23" s="65">
        <v>2.5648216070537759</v>
      </c>
      <c r="JC23" s="65">
        <v>3.3897138443464048</v>
      </c>
      <c r="JD23" s="65">
        <v>3.031852719833581</v>
      </c>
      <c r="JE23" s="65">
        <v>1.5957406826950464</v>
      </c>
      <c r="JF23" s="65">
        <v>1.589285970408729</v>
      </c>
      <c r="JG23" s="65">
        <v>2.479329992536714</v>
      </c>
      <c r="JH23" s="65">
        <v>0.77029839235345698</v>
      </c>
      <c r="JI23" s="65">
        <v>8.7614966530500524</v>
      </c>
      <c r="JJ23" s="65">
        <v>1.053661723383859</v>
      </c>
      <c r="JK23" s="65">
        <v>4.271186072571874</v>
      </c>
      <c r="JL23" s="65">
        <v>4.1829389627406934</v>
      </c>
      <c r="JM23" s="65">
        <v>2.2906834264391249</v>
      </c>
      <c r="JN23" s="65">
        <v>2.2417921446280502</v>
      </c>
      <c r="JO23" s="65">
        <v>1.847302386339317</v>
      </c>
      <c r="JP23" s="65">
        <v>1.2613791074196987</v>
      </c>
      <c r="JQ23" s="65">
        <v>0.9016142906110749</v>
      </c>
      <c r="JR23" s="65">
        <v>1.6983743685759856</v>
      </c>
      <c r="JS23" s="65">
        <v>2.7886620041882213</v>
      </c>
      <c r="JT23" s="65">
        <v>1.1808279645955402</v>
      </c>
      <c r="JU23" s="65">
        <v>0.92163480191234259</v>
      </c>
      <c r="JV23" s="778"/>
      <c r="JW23" s="65">
        <v>5.5819991610280866</v>
      </c>
      <c r="JX23" s="65">
        <v>6.7061566600298814</v>
      </c>
      <c r="JY23" s="65">
        <v>4.9402845506727591</v>
      </c>
      <c r="JZ23" s="65">
        <v>7.2654669991755441</v>
      </c>
      <c r="KA23" s="65">
        <v>7.2420533417669635</v>
      </c>
      <c r="KB23" s="65">
        <v>3.2677743903144365</v>
      </c>
      <c r="KC23" s="65">
        <v>11.951718033575267</v>
      </c>
      <c r="KD23" s="65">
        <v>5.3106212371405661</v>
      </c>
      <c r="KE23" s="65">
        <v>3.6761939980978227</v>
      </c>
      <c r="KF23" s="65">
        <v>4.1978877791076767</v>
      </c>
      <c r="KG23" s="65">
        <v>4.8114780528432179</v>
      </c>
      <c r="KH23" s="65">
        <v>6.3459446919938935</v>
      </c>
      <c r="KI23" s="65">
        <v>7.5023619333645666</v>
      </c>
      <c r="KJ23" s="65">
        <v>5.3642444722450184</v>
      </c>
      <c r="KK23" s="65">
        <v>4.3001257330490894</v>
      </c>
      <c r="KL23" s="65">
        <v>5.55513024859364</v>
      </c>
      <c r="KM23" s="65">
        <v>3.3458031823189867</v>
      </c>
      <c r="KN23" s="65">
        <v>11.341766395098652</v>
      </c>
      <c r="KO23" s="65">
        <v>3.8232633824997007</v>
      </c>
      <c r="KP23" s="65">
        <v>11.041744109605329</v>
      </c>
      <c r="KQ23" s="65">
        <v>6.0000974875749371</v>
      </c>
      <c r="KR23" s="65">
        <v>5.5429788016998893</v>
      </c>
      <c r="KS23" s="65">
        <v>4.9749940254510392</v>
      </c>
      <c r="KT23" s="65">
        <v>4.6262167158080452</v>
      </c>
      <c r="KU23" s="65">
        <v>3.2889318932523861</v>
      </c>
      <c r="KV23" s="65">
        <v>2.042879841920163</v>
      </c>
      <c r="KW23" s="65">
        <v>5.4281236770395314</v>
      </c>
      <c r="KX23" s="65">
        <v>5.9835700094471171</v>
      </c>
      <c r="KY23" s="65">
        <v>3.4342171788972244</v>
      </c>
      <c r="KZ23" s="65">
        <v>1.8224377525997246</v>
      </c>
      <c r="LA23" s="774"/>
      <c r="LB23" s="65">
        <v>5.5661111864063351</v>
      </c>
      <c r="LC23" s="65">
        <v>6.6242398439841299</v>
      </c>
      <c r="LD23" s="65">
        <v>4.4477077033428456</v>
      </c>
      <c r="LE23" s="65">
        <v>6.2398151168788836</v>
      </c>
      <c r="LF23" s="65">
        <v>6.666528195544557</v>
      </c>
      <c r="LG23" s="65">
        <v>3.3409764531720247</v>
      </c>
      <c r="LH23" s="65">
        <v>11.050254938981878</v>
      </c>
      <c r="LI23" s="65">
        <v>5.8568536413041663</v>
      </c>
      <c r="LJ23" s="65">
        <v>4.2707746203718226</v>
      </c>
      <c r="LK23" s="65">
        <v>4.0899957300288063</v>
      </c>
      <c r="LL23" s="65">
        <v>4.2686015054862931</v>
      </c>
      <c r="LM23" s="65">
        <v>6.0444717805220796</v>
      </c>
      <c r="LN23" s="65">
        <v>7.3718092844664831</v>
      </c>
      <c r="LO23" s="65">
        <v>3.6986008471404315</v>
      </c>
      <c r="LP23" s="65">
        <v>4.0552098826409093</v>
      </c>
      <c r="LQ23" s="65">
        <v>5.2673219421345259</v>
      </c>
      <c r="LR23" s="65">
        <v>3.3961011366730758</v>
      </c>
      <c r="LS23" s="65">
        <v>10.89913592562649</v>
      </c>
      <c r="LT23" s="65">
        <v>3.5249527871044894</v>
      </c>
      <c r="LU23" s="65">
        <v>10.086299204586773</v>
      </c>
      <c r="LV23" s="65">
        <v>5.784473805526666</v>
      </c>
      <c r="LW23" s="65">
        <v>5.2306437016460654</v>
      </c>
      <c r="LX23" s="65">
        <v>4.8424267825819403</v>
      </c>
      <c r="LY23" s="65">
        <v>4.4584605859099771</v>
      </c>
      <c r="LZ23" s="65">
        <v>3.159534420978424</v>
      </c>
      <c r="MA23" s="65">
        <v>2.0353457994499662</v>
      </c>
      <c r="MB23" s="65">
        <v>3.9296829438198637</v>
      </c>
      <c r="MC23" s="65">
        <v>5.8069724865142929</v>
      </c>
      <c r="MD23" s="65">
        <v>2.8295290050180144</v>
      </c>
      <c r="ME23" s="65">
        <v>1.8200141075924112</v>
      </c>
      <c r="MF23" s="780"/>
      <c r="MG23" s="68">
        <v>3.2917507152169243</v>
      </c>
      <c r="MH23" s="68">
        <v>0.68296596494638928</v>
      </c>
      <c r="MI23" s="68">
        <v>1.2944571469508483</v>
      </c>
      <c r="MJ23" s="68">
        <v>1.6851299326042626</v>
      </c>
      <c r="MK23" s="68">
        <v>4.8082377715431708</v>
      </c>
      <c r="ML23" s="68">
        <v>1.1380663903029133</v>
      </c>
      <c r="MM23" s="68">
        <v>3.1372947635940802</v>
      </c>
      <c r="MN23" s="68">
        <v>2.0542644292625485</v>
      </c>
      <c r="MO23" s="68">
        <v>0.86085823418339447</v>
      </c>
      <c r="MP23" s="68">
        <v>1.4166072330840029</v>
      </c>
      <c r="MQ23" s="68">
        <v>1.7839267492529769</v>
      </c>
      <c r="MR23" s="68">
        <v>2.3653770370567395</v>
      </c>
      <c r="MS23" s="68">
        <v>2.8873932439460943</v>
      </c>
      <c r="MT23" s="68">
        <v>3.2537985693054643</v>
      </c>
      <c r="MU23" s="768"/>
      <c r="MV23" s="69">
        <v>9.5456394952816073</v>
      </c>
      <c r="MW23" s="69">
        <v>2.7025594429658737</v>
      </c>
      <c r="MX23" s="69">
        <v>3.2814097411483631</v>
      </c>
      <c r="MY23" s="69">
        <v>3.6805636882243222</v>
      </c>
      <c r="MZ23" s="69">
        <v>8.5557092792886333</v>
      </c>
      <c r="NA23" s="69">
        <v>2.9992827455288347</v>
      </c>
      <c r="NB23" s="69">
        <v>5.066164904886814</v>
      </c>
      <c r="NC23" s="69">
        <v>6.2942623604680055</v>
      </c>
      <c r="ND23" s="69">
        <v>3.7493930225166316</v>
      </c>
      <c r="NE23" s="69">
        <v>4.0411999388700339</v>
      </c>
      <c r="NF23" s="69">
        <v>4.3986348005909743</v>
      </c>
      <c r="NG23" s="69">
        <v>7.3186033140407876</v>
      </c>
      <c r="NH23" s="69">
        <v>5.6084755351643771</v>
      </c>
      <c r="NI23" s="69">
        <v>4.2169888438701921</v>
      </c>
      <c r="NJ23" s="752"/>
      <c r="NK23" s="70">
        <v>12.72879411232946</v>
      </c>
      <c r="NL23" s="70">
        <v>3.5130311290305172</v>
      </c>
      <c r="NM23" s="70">
        <v>4.3059548836499859</v>
      </c>
      <c r="NN23" s="70">
        <v>5.2872649864843044</v>
      </c>
      <c r="NO23" s="70">
        <v>12.196289690613209</v>
      </c>
      <c r="NP23" s="70">
        <v>4.2419445058070728</v>
      </c>
      <c r="NQ23" s="70">
        <v>5.8543550050065685</v>
      </c>
      <c r="NR23" s="70">
        <v>8.6649058946391655</v>
      </c>
      <c r="NS23" s="70">
        <v>5.3180768183302423</v>
      </c>
      <c r="NT23" s="70">
        <v>5.536554129975185</v>
      </c>
      <c r="NU23" s="70">
        <v>6.0789698760676449</v>
      </c>
      <c r="NV23" s="70">
        <v>9.6247980929006687</v>
      </c>
      <c r="NW23" s="70">
        <v>7.0897760998570725</v>
      </c>
      <c r="NX23" s="70">
        <v>5.8324306172502931</v>
      </c>
      <c r="NY23" s="754"/>
      <c r="NZ23" s="71">
        <v>12.748402680823844</v>
      </c>
      <c r="OA23" s="71">
        <v>3.1137298646988212</v>
      </c>
      <c r="OB23" s="71">
        <v>3.8866261036509679</v>
      </c>
      <c r="OC23" s="71">
        <v>5.1291658198867101</v>
      </c>
      <c r="OD23" s="71">
        <v>14.268093234930895</v>
      </c>
      <c r="OE23" s="71">
        <v>3.6305769272984048</v>
      </c>
      <c r="OF23" s="71">
        <v>6.7646531856456402</v>
      </c>
      <c r="OG23" s="71">
        <v>7.5003847970682838</v>
      </c>
      <c r="OH23" s="71">
        <v>4.5467691213699686</v>
      </c>
      <c r="OI23" s="71">
        <v>5.1659425899742475</v>
      </c>
      <c r="OJ23" s="71">
        <v>5.2601047097607356</v>
      </c>
      <c r="OK23" s="71">
        <v>9.5287666822283263</v>
      </c>
      <c r="OL23" s="71">
        <v>6.3616661394923266</v>
      </c>
      <c r="OM23" s="71">
        <v>6.0169448688888307</v>
      </c>
      <c r="ON23" s="756"/>
      <c r="OO23" s="72">
        <v>7.7194826077640695</v>
      </c>
      <c r="OP23" s="72">
        <v>2.2024572907272648</v>
      </c>
      <c r="OQ23" s="72">
        <v>2.7554112588028588</v>
      </c>
      <c r="OR23" s="72">
        <v>2.9293887786456407</v>
      </c>
      <c r="OS23" s="72">
        <v>6.1571666697892038</v>
      </c>
      <c r="OT23" s="72">
        <v>2.2114165435112603</v>
      </c>
      <c r="OU23" s="72">
        <v>3.9330264260801786</v>
      </c>
      <c r="OV23" s="72">
        <v>4.7474813184425066</v>
      </c>
      <c r="OW23" s="72">
        <v>2.7436756301150451</v>
      </c>
      <c r="OX23" s="72">
        <v>3.5026462009346364</v>
      </c>
      <c r="OY23" s="72">
        <v>3.3129381141028982</v>
      </c>
      <c r="OZ23" s="72">
        <v>5.813513962685505</v>
      </c>
      <c r="PA23" s="72">
        <v>4.915621090892544</v>
      </c>
      <c r="PB23" s="72">
        <v>4.1082889925044519</v>
      </c>
      <c r="PC23" s="758"/>
      <c r="PD23" s="73">
        <v>11.591388588076708</v>
      </c>
      <c r="PE23" s="73">
        <v>3.0491232375159734</v>
      </c>
      <c r="PF23" s="73">
        <v>3.1573743261099638</v>
      </c>
      <c r="PG23" s="73">
        <v>5.2984202084405174</v>
      </c>
      <c r="PH23" s="73">
        <v>15.927726433196801</v>
      </c>
      <c r="PI23" s="73">
        <v>3.5337571975517386</v>
      </c>
      <c r="PJ23" s="73">
        <v>6.8776135660047482</v>
      </c>
      <c r="PK23" s="73">
        <v>7.3203276246030811</v>
      </c>
      <c r="PL23" s="73">
        <v>4.4257319715041001</v>
      </c>
      <c r="PM23" s="73">
        <v>4.5458803876542664</v>
      </c>
      <c r="PN23" s="73">
        <v>5.2946561556116114</v>
      </c>
      <c r="PO23" s="73">
        <v>10.997121576467407</v>
      </c>
      <c r="PP23" s="73">
        <v>6.3314928394969243</v>
      </c>
      <c r="PQ23" s="73">
        <v>5.4717148391255863</v>
      </c>
      <c r="PR23" s="760"/>
      <c r="PS23" s="70">
        <v>5.9340554429612418</v>
      </c>
      <c r="PT23" s="70">
        <v>1.6939722986103565</v>
      </c>
      <c r="PU23" s="70">
        <v>2.3007551762672946</v>
      </c>
      <c r="PV23" s="70">
        <v>1.9627759425326092</v>
      </c>
      <c r="PW23" s="70">
        <v>5.0255731185988202</v>
      </c>
      <c r="PX23" s="70">
        <v>1.5914900770763301</v>
      </c>
      <c r="PY23" s="70">
        <v>2.6421287321961104</v>
      </c>
      <c r="PZ23" s="70">
        <v>3.8963525409888766</v>
      </c>
      <c r="QA23" s="70">
        <v>2.0455681655015931</v>
      </c>
      <c r="QB23" s="70">
        <v>2.903812097921509</v>
      </c>
      <c r="QC23" s="70">
        <v>2.6287615010872254</v>
      </c>
      <c r="QD23" s="70">
        <v>4.7041767997855857</v>
      </c>
      <c r="QE23" s="70">
        <v>4.0368144283282037</v>
      </c>
      <c r="QF23" s="70">
        <v>2.4927067758253663</v>
      </c>
      <c r="QG23" s="762"/>
      <c r="QH23" s="74">
        <v>12.525131548168313</v>
      </c>
      <c r="QI23" s="74">
        <v>4.1561394953962463</v>
      </c>
      <c r="QJ23" s="74">
        <v>3.5369261361185158</v>
      </c>
      <c r="QK23" s="74">
        <v>5.2036735940637699</v>
      </c>
      <c r="QL23" s="74">
        <v>11.954945038522281</v>
      </c>
      <c r="QM23" s="74">
        <v>4.1886531853803399</v>
      </c>
      <c r="QN23" s="74">
        <v>7.3329222773082536</v>
      </c>
      <c r="QO23" s="74">
        <v>10.839085448490078</v>
      </c>
      <c r="QP23" s="74">
        <v>6.6946114490614637</v>
      </c>
      <c r="QQ23" s="74">
        <v>4.9730560076600607</v>
      </c>
      <c r="QR23" s="74">
        <v>7.5827866927093295</v>
      </c>
      <c r="QS23" s="74">
        <v>9.4854124142923553</v>
      </c>
      <c r="QT23" s="74">
        <v>7.0109799451990851</v>
      </c>
      <c r="QU23" s="74">
        <v>5.6868962862095405</v>
      </c>
      <c r="QV23" s="764"/>
      <c r="QW23" s="69">
        <v>14.470866510635778</v>
      </c>
      <c r="QX23" s="69">
        <v>3.8315471249721269</v>
      </c>
      <c r="QY23" s="69">
        <v>3.1938061340132311</v>
      </c>
      <c r="QZ23" s="69">
        <v>6.0939350050542451</v>
      </c>
      <c r="RA23" s="69">
        <v>14.249412085052944</v>
      </c>
      <c r="RB23" s="69">
        <v>4.8165601284615001</v>
      </c>
      <c r="RC23" s="69">
        <v>7.0415482942129923</v>
      </c>
      <c r="RD23" s="69">
        <v>9.9401343423110209</v>
      </c>
      <c r="RE23" s="69">
        <v>6.0890587810245984</v>
      </c>
      <c r="RF23" s="69">
        <v>5.4301554094243425</v>
      </c>
      <c r="RG23" s="69">
        <v>6.9391823569000772</v>
      </c>
      <c r="RH23" s="69">
        <v>10.866828308021788</v>
      </c>
      <c r="RI23" s="69">
        <v>7.84098711073917</v>
      </c>
      <c r="RJ23" s="69">
        <v>6.3529797805107187</v>
      </c>
      <c r="RK23" s="766"/>
      <c r="RL23" s="75">
        <v>13.247955242734863</v>
      </c>
      <c r="RM23" s="75">
        <v>3.1894088280980695</v>
      </c>
      <c r="RN23" s="75">
        <v>3.8320720772099155</v>
      </c>
      <c r="RO23" s="75">
        <v>5.830274680946701</v>
      </c>
      <c r="RP23" s="75">
        <v>13.136628064063579</v>
      </c>
      <c r="RQ23" s="75">
        <v>4.2824256186618399</v>
      </c>
      <c r="RR23" s="75">
        <v>5.9935294878741692</v>
      </c>
      <c r="RS23" s="75">
        <v>8.9647978329832032</v>
      </c>
      <c r="RT23" s="75">
        <v>6.2044777942841973</v>
      </c>
      <c r="RU23" s="75">
        <v>4.6795495216000225</v>
      </c>
      <c r="RV23" s="75">
        <v>6.3806470379139935</v>
      </c>
      <c r="RW23" s="75">
        <v>10.859847544749272</v>
      </c>
      <c r="RX23" s="75">
        <v>7.4333625569506498</v>
      </c>
      <c r="RY23" s="75">
        <v>5.4993089550922871</v>
      </c>
      <c r="RZ23" s="756"/>
      <c r="SA23" s="76">
        <v>9.7016691131422554</v>
      </c>
      <c r="SB23" s="76">
        <v>9.9169822857270393</v>
      </c>
      <c r="SC23" s="76">
        <v>9.9997159469158046</v>
      </c>
      <c r="SD23" s="76">
        <v>8.7626045374731198</v>
      </c>
      <c r="SE23" s="76">
        <v>10.4536460079749</v>
      </c>
      <c r="SF23" s="76">
        <v>11.023827667080667</v>
      </c>
      <c r="SG23" s="721"/>
      <c r="SH23" s="76">
        <v>12.190867687084037</v>
      </c>
      <c r="SI23" s="76">
        <v>12.595656451543428</v>
      </c>
      <c r="SJ23" s="76">
        <v>12.751195734578319</v>
      </c>
      <c r="SK23" s="76">
        <v>10.42542628482607</v>
      </c>
      <c r="SL23" s="76">
        <v>13.604584249369413</v>
      </c>
      <c r="SM23" s="76">
        <v>14.676525768488261</v>
      </c>
      <c r="SN23" s="721"/>
      <c r="SO23" s="76">
        <v>11.257418221855872</v>
      </c>
      <c r="SP23" s="76">
        <v>11.591153639362282</v>
      </c>
      <c r="SQ23" s="76">
        <v>11.719390814204875</v>
      </c>
      <c r="SR23" s="76">
        <v>9.8018681295687138</v>
      </c>
      <c r="SS23" s="76">
        <v>12.422982408846467</v>
      </c>
      <c r="ST23" s="76">
        <v>13.306763980460417</v>
      </c>
      <c r="SU23" s="721"/>
      <c r="SV23" s="76">
        <v>8.8278050245884785</v>
      </c>
      <c r="SW23" s="76">
        <v>8.9766004363445226</v>
      </c>
      <c r="SX23" s="76">
        <v>9.0337747793486471</v>
      </c>
      <c r="SY23" s="76">
        <v>8.1788503019173184</v>
      </c>
      <c r="SZ23" s="76">
        <v>9.3474699868127349</v>
      </c>
      <c r="TA23" s="76">
        <v>9.7415026125174222</v>
      </c>
      <c r="TB23" s="721"/>
      <c r="TC23" s="76">
        <v>10.688113107213734</v>
      </c>
      <c r="TD23" s="76">
        <v>10.978513523373415</v>
      </c>
      <c r="TE23" s="76">
        <v>11.090099309562001</v>
      </c>
      <c r="TF23" s="76">
        <v>9.4215638278483702</v>
      </c>
      <c r="TG23" s="76">
        <v>11.702330679600639</v>
      </c>
      <c r="TH23" s="76">
        <v>12.471354651070532</v>
      </c>
      <c r="TI23" s="721"/>
      <c r="TJ23" s="76">
        <v>8.1176336569974801</v>
      </c>
      <c r="TK23" s="76">
        <v>8.2123714529347875</v>
      </c>
      <c r="TL23" s="76">
        <v>8.2487742638578432</v>
      </c>
      <c r="TM23" s="76">
        <v>7.7044452437030628</v>
      </c>
      <c r="TN23" s="76">
        <v>8.4485034907238443</v>
      </c>
      <c r="TO23" s="76">
        <v>8.6993834207303848</v>
      </c>
      <c r="TP23" s="721"/>
      <c r="TQ23" s="76">
        <v>10.493686841214643</v>
      </c>
      <c r="TR23" s="76">
        <v>10.769287702123169</v>
      </c>
      <c r="TS23" s="76">
        <v>10.875186788444786</v>
      </c>
      <c r="TT23" s="76">
        <v>9.2916841843581501</v>
      </c>
      <c r="TU23" s="76">
        <v>11.456217266600422</v>
      </c>
      <c r="TV23" s="76">
        <v>12.186049790255815</v>
      </c>
      <c r="TW23" s="721"/>
      <c r="TX23" s="76">
        <v>17.735725566369293</v>
      </c>
      <c r="TY23" s="76">
        <v>18.57361958897387</v>
      </c>
      <c r="TZ23" s="76">
        <v>18.895578711799768</v>
      </c>
      <c r="UA23" s="76">
        <v>14.081343508146528</v>
      </c>
      <c r="UB23" s="76">
        <v>20.662053471685503</v>
      </c>
      <c r="UC23" s="76">
        <v>22.880922843346234</v>
      </c>
      <c r="UD23" s="721"/>
      <c r="UE23" s="76">
        <v>12.106008644790567</v>
      </c>
      <c r="UF23" s="76">
        <v>12.504338014072422</v>
      </c>
      <c r="UG23" s="76">
        <v>12.65739528727164</v>
      </c>
      <c r="UH23" s="76">
        <v>10.36873917980267</v>
      </c>
      <c r="UI23" s="76">
        <v>12.208145710569578</v>
      </c>
      <c r="UJ23" s="76">
        <v>14.552001969576642</v>
      </c>
      <c r="UK23" s="721"/>
      <c r="UL23" s="76">
        <v>3.3166749097554753</v>
      </c>
      <c r="UM23" s="76">
        <v>3.4429870523074912</v>
      </c>
      <c r="UN23" s="76">
        <v>3.277767553899027</v>
      </c>
      <c r="UO23" s="76">
        <v>2.8252321507188305</v>
      </c>
      <c r="UP23" s="76">
        <v>3.2581750428480927</v>
      </c>
      <c r="UQ23" s="76">
        <v>3.0295978041687031</v>
      </c>
      <c r="UR23" s="721"/>
      <c r="US23" s="76">
        <v>4.592727325759534</v>
      </c>
      <c r="UT23" s="76">
        <v>3.8920266858000234</v>
      </c>
      <c r="UU23" s="76">
        <v>4.7118796641319385</v>
      </c>
      <c r="UV23" s="76">
        <v>4.6626133922696207</v>
      </c>
      <c r="UW23" s="76">
        <v>4.1637404358724091</v>
      </c>
      <c r="UX23" s="76">
        <v>4.9102852439838767</v>
      </c>
      <c r="UY23" s="76">
        <v>4.2552740571255896</v>
      </c>
      <c r="UZ23" s="76">
        <v>3.8837752588840715</v>
      </c>
      <c r="VA23" s="76">
        <v>3.9195631579728625</v>
      </c>
      <c r="VB23" s="76">
        <v>3.8987791098440407</v>
      </c>
      <c r="VC23" s="76">
        <v>3.9453425236962563</v>
      </c>
      <c r="VD23" s="76">
        <v>4.1557750120703147</v>
      </c>
      <c r="VE23" s="76">
        <v>4.4040783592797599</v>
      </c>
      <c r="VF23" s="76">
        <v>3.9612580512401196</v>
      </c>
      <c r="VG23" s="76">
        <v>4.4937030244220395</v>
      </c>
      <c r="VH23" s="718"/>
      <c r="VI23" s="76">
        <v>6.4439327982275758</v>
      </c>
      <c r="VJ23" s="76">
        <v>5.3130235277246145</v>
      </c>
      <c r="VK23" s="76">
        <v>6.631170183019937</v>
      </c>
      <c r="VL23" s="76">
        <v>6.5552687459032732</v>
      </c>
      <c r="VM23" s="76">
        <v>5.748797533684975</v>
      </c>
      <c r="VN23" s="76">
        <v>6.9513581031816596</v>
      </c>
      <c r="VO23" s="76">
        <v>5.8985846611866108</v>
      </c>
      <c r="VP23" s="76">
        <v>5.2998875141418722</v>
      </c>
      <c r="VQ23" s="76">
        <v>5.357182340963246</v>
      </c>
      <c r="VR23" s="76">
        <v>5.3239036264889199</v>
      </c>
      <c r="VS23" s="76">
        <v>5.3984748797009798</v>
      </c>
      <c r="VT23" s="76">
        <v>5.7360086946517956</v>
      </c>
      <c r="VU23" s="76">
        <v>6.1349317569321355</v>
      </c>
      <c r="VV23" s="76">
        <v>5.4239151802184162</v>
      </c>
      <c r="VW23" s="76">
        <v>6.2790209743396224</v>
      </c>
      <c r="VX23" s="718"/>
      <c r="VY23" s="76">
        <v>6.6705812225319008</v>
      </c>
      <c r="VZ23" s="76">
        <v>5.4623684710695857</v>
      </c>
      <c r="WA23" s="76">
        <v>6.8669293577903225</v>
      </c>
      <c r="WB23" s="76">
        <v>6.7884671776916479</v>
      </c>
      <c r="WC23" s="76">
        <v>5.9259199578490502</v>
      </c>
      <c r="WD23" s="76">
        <v>7.2089800787076417</v>
      </c>
      <c r="WE23" s="76">
        <v>6.0874401282180006</v>
      </c>
      <c r="WF23" s="76">
        <v>5.4484665697543315</v>
      </c>
      <c r="WG23" s="76">
        <v>5.5093390709508316</v>
      </c>
      <c r="WH23" s="76">
        <v>5.4739791127330779</v>
      </c>
      <c r="WI23" s="76">
        <v>5.5532253924714938</v>
      </c>
      <c r="WJ23" s="76">
        <v>5.9123057431449944</v>
      </c>
      <c r="WK23" s="76">
        <v>6.3371656840387027</v>
      </c>
      <c r="WL23" s="76">
        <v>5.5802251251148602</v>
      </c>
      <c r="WM23" s="76">
        <v>6.4906952428465132</v>
      </c>
      <c r="WN23" s="718"/>
      <c r="WO23" s="76">
        <v>4.4787699576252527</v>
      </c>
      <c r="WP23" s="76">
        <v>3.7898989945945996</v>
      </c>
      <c r="WQ23" s="76">
        <v>4.5941920694299343</v>
      </c>
      <c r="WR23" s="76">
        <v>4.5469820080469932</v>
      </c>
      <c r="WS23" s="76">
        <v>4.0560888418397187</v>
      </c>
      <c r="WT23" s="76">
        <v>4.7892369970121349</v>
      </c>
      <c r="WU23" s="76">
        <v>4.1467735128578749</v>
      </c>
      <c r="WV23" s="76">
        <v>3.7818484001954475</v>
      </c>
      <c r="WW23" s="76">
        <v>3.8168742545220384</v>
      </c>
      <c r="WX23" s="76">
        <v>3.7965312833943861</v>
      </c>
      <c r="WY23" s="76">
        <v>3.8421117833013572</v>
      </c>
      <c r="WZ23" s="76">
        <v>4.048280640527552</v>
      </c>
      <c r="XA23" s="76">
        <v>4.2917714370402003</v>
      </c>
      <c r="XB23" s="76">
        <v>3.8576749442980747</v>
      </c>
      <c r="XC23" s="76">
        <v>4.3796924468803677</v>
      </c>
      <c r="XD23" s="718"/>
      <c r="XE23" s="76">
        <v>6.0379979398347867</v>
      </c>
      <c r="XF23" s="76">
        <v>4.9863800180690223</v>
      </c>
      <c r="XG23" s="76">
        <v>6.210778861887511</v>
      </c>
      <c r="XH23" s="76">
        <v>6.1411457574286707</v>
      </c>
      <c r="XI23" s="76">
        <v>5.3908764865706873</v>
      </c>
      <c r="XJ23" s="76">
        <v>6.5085089357400872</v>
      </c>
      <c r="XK23" s="76">
        <v>5.5306999874438247</v>
      </c>
      <c r="XL23" s="76">
        <v>4.9742125763307783</v>
      </c>
      <c r="XM23" s="76">
        <v>5.0273682579440342</v>
      </c>
      <c r="XN23" s="76">
        <v>4.9964925371015747</v>
      </c>
      <c r="XO23" s="76">
        <v>5.0656832313059743</v>
      </c>
      <c r="XP23" s="76">
        <v>5.3790018950988836</v>
      </c>
      <c r="XQ23" s="76">
        <v>5.7494755485447167</v>
      </c>
      <c r="XR23" s="76">
        <v>5.0892751506795353</v>
      </c>
      <c r="XS23" s="76">
        <v>5.883314928758387</v>
      </c>
      <c r="XT23" s="718"/>
      <c r="XU23" s="76">
        <v>2.6590971313593226</v>
      </c>
      <c r="XV23" s="76">
        <v>2.3517134365593746</v>
      </c>
      <c r="XW23" s="76">
        <v>2.7088961396197124</v>
      </c>
      <c r="XX23" s="76">
        <v>2.6890443567380324</v>
      </c>
      <c r="XY23" s="76">
        <v>2.4695623580306414</v>
      </c>
      <c r="XZ23" s="76">
        <v>2.7959169201322744</v>
      </c>
      <c r="YA23" s="76">
        <v>2.5107175294274167</v>
      </c>
      <c r="YB23" s="76">
        <v>2.3481821511954521</v>
      </c>
      <c r="YC23" s="76">
        <v>2.3636546681711996</v>
      </c>
      <c r="YD23" s="76">
        <v>2.3546667709819031</v>
      </c>
      <c r="YE23" s="76">
        <v>2.3748102989396949</v>
      </c>
      <c r="YF23" s="76">
        <v>2.4661007818681604</v>
      </c>
      <c r="YG23" s="76">
        <v>2.5741344944398672</v>
      </c>
      <c r="YH23" s="76">
        <v>2.3816718403788046</v>
      </c>
      <c r="YI23" s="76">
        <v>2.6131771329109341</v>
      </c>
      <c r="YJ23" s="718"/>
      <c r="YK23" s="76">
        <v>6.0961181799091779</v>
      </c>
      <c r="YL23" s="76">
        <v>4.9782712878878916</v>
      </c>
      <c r="YM23" s="76">
        <v>6.272695301557734</v>
      </c>
      <c r="YN23" s="76">
        <v>6.2037248437462154</v>
      </c>
      <c r="YO23" s="76">
        <v>5.4043807169781104</v>
      </c>
      <c r="YP23" s="76">
        <v>6.5891303471570035</v>
      </c>
      <c r="YQ23" s="76">
        <v>5.5558809545943371</v>
      </c>
      <c r="YR23" s="76">
        <v>4.9655912141858147</v>
      </c>
      <c r="YS23" s="76">
        <v>5.0214437848352684</v>
      </c>
      <c r="YT23" s="76">
        <v>4.9889953763719168</v>
      </c>
      <c r="YU23" s="76">
        <v>5.0617322389454804</v>
      </c>
      <c r="YV23" s="76">
        <v>5.3918520550051294</v>
      </c>
      <c r="YW23" s="76">
        <v>5.7830992296292401</v>
      </c>
      <c r="YX23" s="76">
        <v>5.0864649924918073</v>
      </c>
      <c r="YY23" s="76">
        <v>5.9245819850244592</v>
      </c>
      <c r="YZ23" s="718"/>
      <c r="ZA23" s="76">
        <v>6.2653587580854655</v>
      </c>
      <c r="ZB23" s="76">
        <v>5.1856049335625771</v>
      </c>
      <c r="ZC23" s="76">
        <v>6.4457246401338013</v>
      </c>
      <c r="ZD23" s="76">
        <v>6.3721180115751084</v>
      </c>
      <c r="ZE23" s="76">
        <v>5.6025380835548528</v>
      </c>
      <c r="ZF23" s="76">
        <v>6.7514394764150669</v>
      </c>
      <c r="ZG23" s="76">
        <v>5.7449022596832853</v>
      </c>
      <c r="ZH23" s="76">
        <v>5.1730059056452893</v>
      </c>
      <c r="ZI23" s="76">
        <v>5.2278558331981531</v>
      </c>
      <c r="ZJ23" s="76">
        <v>5.1959985886639588</v>
      </c>
      <c r="ZK23" s="76">
        <v>5.2673796781320386</v>
      </c>
      <c r="ZL23" s="76">
        <v>5.5903065852587606</v>
      </c>
      <c r="ZM23" s="76">
        <v>5.9717617723928065</v>
      </c>
      <c r="ZN23" s="76">
        <v>5.2917470113155964</v>
      </c>
      <c r="ZO23" s="76">
        <v>6.1095104490692389</v>
      </c>
      <c r="ZP23" s="718"/>
      <c r="ZQ23" s="76">
        <v>7.0581030681598325</v>
      </c>
      <c r="ZR23" s="76">
        <v>5.7569375126561422</v>
      </c>
      <c r="ZS23" s="76">
        <v>7.268794856714889</v>
      </c>
      <c r="ZT23" s="76">
        <v>7.1848393161460908</v>
      </c>
      <c r="ZU23" s="76">
        <v>6.2557365181248024</v>
      </c>
      <c r="ZV23" s="76">
        <v>7.6371560569842361</v>
      </c>
      <c r="ZW23" s="76">
        <v>6.4299919524338254</v>
      </c>
      <c r="ZX23" s="76">
        <v>5.7419933680945396</v>
      </c>
      <c r="ZY23" s="76">
        <v>5.8074790346999841</v>
      </c>
      <c r="ZZ23" s="76">
        <v>5.7694386874217978</v>
      </c>
      <c r="AAA23" s="76">
        <v>5.8546944287145974</v>
      </c>
      <c r="AAB23" s="76">
        <v>6.2410849931973384</v>
      </c>
      <c r="AAC23" s="76">
        <v>6.69835595488086</v>
      </c>
      <c r="AAD23" s="76">
        <v>5.8837342540126381</v>
      </c>
      <c r="AAE23" s="76">
        <v>6.8636126653954301</v>
      </c>
      <c r="AAF23" s="718"/>
      <c r="AAG23" s="76">
        <v>2.8371203495464292</v>
      </c>
      <c r="AAH23" s="76">
        <v>2.7609723848414247</v>
      </c>
      <c r="AAI23" s="76">
        <v>2.9824793527067066</v>
      </c>
      <c r="AAJ23" s="76">
        <v>2.9048823824931733</v>
      </c>
      <c r="AAK23" s="76">
        <v>2.9604628864635019</v>
      </c>
      <c r="AAL23" s="76">
        <v>2.8856044872781026</v>
      </c>
      <c r="AAM23" s="76">
        <v>2.8242829754563998</v>
      </c>
      <c r="AAN23" s="76">
        <v>2.749166978387668</v>
      </c>
      <c r="AAO23" s="76">
        <v>2.763893099553091</v>
      </c>
      <c r="AAP23" s="76">
        <v>2.7636103587099794</v>
      </c>
      <c r="AAQ23" s="76">
        <v>2.4743199535783895</v>
      </c>
      <c r="AAR23" s="76">
        <v>2.9391350668646941</v>
      </c>
      <c r="AAS23" s="76">
        <v>2.9019094237812948</v>
      </c>
      <c r="AAT23" s="76">
        <v>2.5368584724558989</v>
      </c>
      <c r="AAU23" s="76">
        <v>3.1322668650710814</v>
      </c>
      <c r="AAV23" s="718"/>
    </row>
    <row r="24" spans="1:724" ht="14.5" customHeight="1" x14ac:dyDescent="0.2">
      <c r="A24" s="24">
        <v>2041</v>
      </c>
      <c r="B24" s="265"/>
      <c r="C24" s="266"/>
      <c r="D24" s="65">
        <v>1.4068454383238447</v>
      </c>
      <c r="E24" s="65">
        <v>2.0033147655998058</v>
      </c>
      <c r="F24" s="65">
        <v>2.2083025577808679</v>
      </c>
      <c r="G24" s="65">
        <v>2.5129257008961097</v>
      </c>
      <c r="H24" s="65">
        <v>2.6571425700640168</v>
      </c>
      <c r="I24" s="65">
        <v>1.0935611711870381</v>
      </c>
      <c r="J24" s="65">
        <v>3.9702334073620675</v>
      </c>
      <c r="K24" s="65">
        <v>1.3606607024964896</v>
      </c>
      <c r="L24" s="65">
        <v>1.2274968370713344</v>
      </c>
      <c r="M24" s="65">
        <v>1.8471266346069648</v>
      </c>
      <c r="N24" s="65">
        <v>1.8913280041642158</v>
      </c>
      <c r="O24" s="65">
        <v>1.4040660767522528</v>
      </c>
      <c r="P24" s="65">
        <v>2.0692634462099515</v>
      </c>
      <c r="Q24" s="65">
        <v>1.4297482028665163</v>
      </c>
      <c r="R24" s="65">
        <v>1.6067097588587533</v>
      </c>
      <c r="S24" s="65">
        <v>1.5442373126441933</v>
      </c>
      <c r="T24" s="65">
        <v>1.3115714837569468</v>
      </c>
      <c r="U24" s="65">
        <v>1.6547346754907095</v>
      </c>
      <c r="V24" s="65">
        <v>1.4948502493090334</v>
      </c>
      <c r="W24" s="65">
        <v>3.523447422230205</v>
      </c>
      <c r="X24" s="65">
        <v>1.4600068455586295</v>
      </c>
      <c r="Y24" s="65">
        <v>1.6211219942506085</v>
      </c>
      <c r="Z24" s="65">
        <v>1.3820965850502454</v>
      </c>
      <c r="AA24" s="65">
        <v>1.4250543111454292</v>
      </c>
      <c r="AB24" s="65">
        <v>1.0105734603102119</v>
      </c>
      <c r="AC24" s="65">
        <v>0.5127643051102051</v>
      </c>
      <c r="AD24" s="65">
        <v>1.6282697041680534</v>
      </c>
      <c r="AE24" s="65">
        <v>1.9747787401295192</v>
      </c>
      <c r="AF24" s="65">
        <v>1.3093499364140175</v>
      </c>
      <c r="AG24" s="65">
        <v>0.68930681211645883</v>
      </c>
      <c r="AH24" s="769"/>
      <c r="AI24" s="65">
        <v>1.2204477694607123</v>
      </c>
      <c r="AJ24" s="65">
        <v>1.8862097077854745</v>
      </c>
      <c r="AK24" s="65">
        <v>2.1415728444481563</v>
      </c>
      <c r="AL24" s="65">
        <v>2.4127430945904305</v>
      </c>
      <c r="AM24" s="65">
        <v>2.4689243035249526</v>
      </c>
      <c r="AN24" s="65">
        <v>1.021314139517006</v>
      </c>
      <c r="AO24" s="65">
        <v>3.7280148487333933</v>
      </c>
      <c r="AP24" s="65">
        <v>1.2802185001537241</v>
      </c>
      <c r="AQ24" s="65">
        <v>1.1555429650627831</v>
      </c>
      <c r="AR24" s="65">
        <v>1.6096019423071604</v>
      </c>
      <c r="AS24" s="65">
        <v>1.6984237556341446</v>
      </c>
      <c r="AT24" s="65">
        <v>1.3650318675927573</v>
      </c>
      <c r="AU24" s="65">
        <v>1.937572899052654</v>
      </c>
      <c r="AV24" s="65">
        <v>1.3443424912360524</v>
      </c>
      <c r="AW24" s="65">
        <v>1.5198900151752288</v>
      </c>
      <c r="AX24" s="65">
        <v>1.4487393326346407</v>
      </c>
      <c r="AY24" s="65">
        <v>1.228939782416768</v>
      </c>
      <c r="AZ24" s="65">
        <v>1.5835645622972891</v>
      </c>
      <c r="BA24" s="65">
        <v>1.4016344530100211</v>
      </c>
      <c r="BB24" s="65">
        <v>3.0983544206415976</v>
      </c>
      <c r="BC24" s="65">
        <v>1.4087001738156291</v>
      </c>
      <c r="BD24" s="65">
        <v>1.5303937433046175</v>
      </c>
      <c r="BE24" s="65">
        <v>1.2134087888098137</v>
      </c>
      <c r="BF24" s="65">
        <v>1.3408617190270908</v>
      </c>
      <c r="BG24" s="65">
        <v>0.9505935436169658</v>
      </c>
      <c r="BH24" s="65">
        <v>0.47903273677466651</v>
      </c>
      <c r="BI24" s="65">
        <v>1.4702590595917564</v>
      </c>
      <c r="BJ24" s="65">
        <v>1.9144440975490418</v>
      </c>
      <c r="BK24" s="65">
        <v>1.1842383876107481</v>
      </c>
      <c r="BL24" s="65">
        <v>0.62953668120799899</v>
      </c>
      <c r="BM24" s="770"/>
      <c r="BN24" s="65">
        <v>4.481219888112105</v>
      </c>
      <c r="BO24" s="65">
        <v>5.1330839304003559</v>
      </c>
      <c r="BP24" s="65">
        <v>3.9083116991125424</v>
      </c>
      <c r="BQ24" s="65">
        <v>6.6820890723386253</v>
      </c>
      <c r="BR24" s="65">
        <v>6.9814084360925577</v>
      </c>
      <c r="BS24" s="65">
        <v>2.4100290096644361</v>
      </c>
      <c r="BT24" s="65">
        <v>7.957623494154979</v>
      </c>
      <c r="BU24" s="65">
        <v>4.1036554563318779</v>
      </c>
      <c r="BV24" s="65">
        <v>2.4954674666501466</v>
      </c>
      <c r="BW24" s="65">
        <v>3.13696930936546</v>
      </c>
      <c r="BX24" s="65">
        <v>5.0653806189819415</v>
      </c>
      <c r="BY24" s="65">
        <v>5.0197156750210246</v>
      </c>
      <c r="BZ24" s="65">
        <v>5.6087627017538493</v>
      </c>
      <c r="CA24" s="65">
        <v>3.1225108684380491</v>
      </c>
      <c r="CB24" s="65">
        <v>3.043656206001772</v>
      </c>
      <c r="CC24" s="65">
        <v>4.1339008909429431</v>
      </c>
      <c r="CD24" s="65">
        <v>2.0583974598954584</v>
      </c>
      <c r="CE24" s="65">
        <v>10.571453466698919</v>
      </c>
      <c r="CF24" s="65">
        <v>2.6753120102651695</v>
      </c>
      <c r="CG24" s="65">
        <v>8.1396232481116062</v>
      </c>
      <c r="CH24" s="65">
        <v>5.3517941217910474</v>
      </c>
      <c r="CI24" s="65">
        <v>4.0255544056834731</v>
      </c>
      <c r="CJ24" s="65">
        <v>3.6016810536241373</v>
      </c>
      <c r="CK24" s="65">
        <v>3.2555666475501339</v>
      </c>
      <c r="CL24" s="65">
        <v>2.307135661808887</v>
      </c>
      <c r="CM24" s="65">
        <v>1.5111154577307357</v>
      </c>
      <c r="CN24" s="65">
        <v>3.3980504022199822</v>
      </c>
      <c r="CO24" s="65">
        <v>4.3560080044973173</v>
      </c>
      <c r="CP24" s="65">
        <v>2.1611472425477936</v>
      </c>
      <c r="CQ24" s="65">
        <v>1.4178063338543472</v>
      </c>
      <c r="CR24" s="772"/>
      <c r="CS24" s="65">
        <v>5.015298827679727</v>
      </c>
      <c r="CT24" s="65">
        <v>5.820656110819117</v>
      </c>
      <c r="CU24" s="65">
        <v>4.5699107499907097</v>
      </c>
      <c r="CV24" s="65">
        <v>8.4816349158293125</v>
      </c>
      <c r="CW24" s="65">
        <v>7.4827888991556524</v>
      </c>
      <c r="CX24" s="65">
        <v>3.0868165769962621</v>
      </c>
      <c r="CY24" s="65">
        <v>9.6398511528769752</v>
      </c>
      <c r="CZ24" s="65">
        <v>4.6948570934338401</v>
      </c>
      <c r="DA24" s="65">
        <v>3.3060270887362986</v>
      </c>
      <c r="DB24" s="65">
        <v>4.0154108021354862</v>
      </c>
      <c r="DC24" s="65">
        <v>5.3355505428639578</v>
      </c>
      <c r="DD24" s="65">
        <v>5.6296130815663146</v>
      </c>
      <c r="DE24" s="65">
        <v>6.0002109544560414</v>
      </c>
      <c r="DF24" s="65">
        <v>3.7236640278705249</v>
      </c>
      <c r="DG24" s="65">
        <v>3.5926670439767814</v>
      </c>
      <c r="DH24" s="65">
        <v>4.7553551118935244</v>
      </c>
      <c r="DI24" s="65">
        <v>2.6292815320313956</v>
      </c>
      <c r="DJ24" s="65">
        <v>11.35861903381825</v>
      </c>
      <c r="DK24" s="65">
        <v>3.7480989375989666</v>
      </c>
      <c r="DL24" s="65">
        <v>9.5993783383168179</v>
      </c>
      <c r="DM24" s="65">
        <v>5.7613919569337249</v>
      </c>
      <c r="DN24" s="65">
        <v>4.6835990817220141</v>
      </c>
      <c r="DO24" s="65">
        <v>4.1057557490639027</v>
      </c>
      <c r="DP24" s="65">
        <v>3.7802079808594544</v>
      </c>
      <c r="DQ24" s="65">
        <v>2.6162525774978254</v>
      </c>
      <c r="DR24" s="65">
        <v>1.8285891691298204</v>
      </c>
      <c r="DS24" s="65">
        <v>3.9323712497506116</v>
      </c>
      <c r="DT24" s="65">
        <v>4.9438600075852879</v>
      </c>
      <c r="DU24" s="65">
        <v>2.3960277295845671</v>
      </c>
      <c r="DV24" s="65">
        <v>1.7264987862911931</v>
      </c>
      <c r="DW24" s="773"/>
      <c r="DX24" s="65">
        <v>4.6269177338130207</v>
      </c>
      <c r="DY24" s="65">
        <v>5.2907146158396383</v>
      </c>
      <c r="DZ24" s="65">
        <v>4.4851539992209108</v>
      </c>
      <c r="EA24" s="65">
        <v>7.7138828927728795</v>
      </c>
      <c r="EB24" s="65">
        <v>6.1689933893603559</v>
      </c>
      <c r="EC24" s="65">
        <v>2.8552341530957044</v>
      </c>
      <c r="ED24" s="65">
        <v>8.9508510252415014</v>
      </c>
      <c r="EE24" s="65">
        <v>4.5326329420370168</v>
      </c>
      <c r="EF24" s="65">
        <v>2.4591338518233599</v>
      </c>
      <c r="EG24" s="65">
        <v>4.0237654036993664</v>
      </c>
      <c r="EH24" s="65">
        <v>5.5076894312080267</v>
      </c>
      <c r="EI24" s="65">
        <v>5.33940912999849</v>
      </c>
      <c r="EJ24" s="65">
        <v>6.0751796372929867</v>
      </c>
      <c r="EK24" s="65">
        <v>3.4592353440565891</v>
      </c>
      <c r="EL24" s="65">
        <v>3.29585557727055</v>
      </c>
      <c r="EM24" s="65">
        <v>4.4347163138212595</v>
      </c>
      <c r="EN24" s="65">
        <v>2.1735587327561241</v>
      </c>
      <c r="EO24" s="65">
        <v>11.535486072138129</v>
      </c>
      <c r="EP24" s="65">
        <v>3.5055043895534421</v>
      </c>
      <c r="EQ24" s="65">
        <v>9.2417402577510526</v>
      </c>
      <c r="ER24" s="65">
        <v>5.5567618269010746</v>
      </c>
      <c r="ES24" s="65">
        <v>4.3527027846671764</v>
      </c>
      <c r="ET24" s="65">
        <v>3.7044360274601589</v>
      </c>
      <c r="EU24" s="65">
        <v>3.4048653208808557</v>
      </c>
      <c r="EV24" s="65">
        <v>2.4400123530176829</v>
      </c>
      <c r="EW24" s="65">
        <v>1.5009684762063031</v>
      </c>
      <c r="EX24" s="65">
        <v>3.4833654171378678</v>
      </c>
      <c r="EY24" s="65">
        <v>4.5074734968287418</v>
      </c>
      <c r="EZ24" s="65">
        <v>2.1073790660473453</v>
      </c>
      <c r="FA24" s="65">
        <v>1.4309339460621393</v>
      </c>
      <c r="FB24" s="774"/>
      <c r="FC24" s="65">
        <v>4.2086354532863659</v>
      </c>
      <c r="FD24" s="65">
        <v>4.7185333596263703</v>
      </c>
      <c r="FE24" s="65">
        <v>3.7876486804271892</v>
      </c>
      <c r="FF24" s="65">
        <v>6.0178964935431658</v>
      </c>
      <c r="FG24" s="65">
        <v>5.4641445945177898</v>
      </c>
      <c r="FH24" s="65">
        <v>2.2446411949106642</v>
      </c>
      <c r="FI24" s="65">
        <v>7.488181437789593</v>
      </c>
      <c r="FJ24" s="65">
        <v>3.747084256655365</v>
      </c>
      <c r="FK24" s="65">
        <v>2.2004689805519373</v>
      </c>
      <c r="FL24" s="65">
        <v>2.7885772938317364</v>
      </c>
      <c r="FM24" s="65">
        <v>3.9829951599120919</v>
      </c>
      <c r="FN24" s="65">
        <v>4.8190651705342837</v>
      </c>
      <c r="FO24" s="65">
        <v>5.1068371213068851</v>
      </c>
      <c r="FP24" s="65">
        <v>2.9003635717771017</v>
      </c>
      <c r="FQ24" s="65">
        <v>2.8473756519732638</v>
      </c>
      <c r="FR24" s="65">
        <v>3.9205724834786464</v>
      </c>
      <c r="FS24" s="65">
        <v>1.8712050212960807</v>
      </c>
      <c r="FT24" s="65">
        <v>10.230446218577363</v>
      </c>
      <c r="FU24" s="65">
        <v>2.5787342678514862</v>
      </c>
      <c r="FV24" s="65">
        <v>7.8274286546596823</v>
      </c>
      <c r="FW24" s="65">
        <v>5.1741316516370732</v>
      </c>
      <c r="FX24" s="65">
        <v>3.8031326438703927</v>
      </c>
      <c r="FY24" s="65">
        <v>3.3661124886443332</v>
      </c>
      <c r="FZ24" s="65">
        <v>3.0299028438083093</v>
      </c>
      <c r="GA24" s="65">
        <v>2.215927855062513</v>
      </c>
      <c r="GB24" s="65">
        <v>1.1217552578113819</v>
      </c>
      <c r="GC24" s="65">
        <v>2.8373142147182664</v>
      </c>
      <c r="GD24" s="65">
        <v>4.0986609464192965</v>
      </c>
      <c r="GE24" s="65">
        <v>1.8668535745030019</v>
      </c>
      <c r="GF24" s="65">
        <v>1.3158653427981606</v>
      </c>
      <c r="GG24" s="775"/>
      <c r="GH24" s="65">
        <v>4.6345558974598058</v>
      </c>
      <c r="GI24" s="65">
        <v>5.3008211037514847</v>
      </c>
      <c r="GJ24" s="65">
        <v>4.3389639036685983</v>
      </c>
      <c r="GK24" s="65">
        <v>7.1397384740610708</v>
      </c>
      <c r="GL24" s="65">
        <v>6.9097165057244929</v>
      </c>
      <c r="GM24" s="65">
        <v>2.6103845518068534</v>
      </c>
      <c r="GN24" s="65">
        <v>7.7057584407268891</v>
      </c>
      <c r="GO24" s="65">
        <v>3.4713899404895381</v>
      </c>
      <c r="GP24" s="65">
        <v>2.515437054249448</v>
      </c>
      <c r="GQ24" s="65">
        <v>3.4628965906444562</v>
      </c>
      <c r="GR24" s="65">
        <v>5.6755304166832978</v>
      </c>
      <c r="GS24" s="65">
        <v>5.3073192718828786</v>
      </c>
      <c r="GT24" s="65">
        <v>6.0117443689533738</v>
      </c>
      <c r="GU24" s="65">
        <v>4.052621069220093</v>
      </c>
      <c r="GV24" s="65">
        <v>3.28377811518842</v>
      </c>
      <c r="GW24" s="65">
        <v>4.4151265248047915</v>
      </c>
      <c r="GX24" s="65">
        <v>2.2043075357868767</v>
      </c>
      <c r="GY24" s="65">
        <v>11.909510474726932</v>
      </c>
      <c r="GZ24" s="65">
        <v>4.2671524220551857</v>
      </c>
      <c r="HA24" s="65">
        <v>9.0182174738415917</v>
      </c>
      <c r="HB24" s="65">
        <v>5.6062927191937719</v>
      </c>
      <c r="HC24" s="65">
        <v>4.3276793665906368</v>
      </c>
      <c r="HD24" s="65">
        <v>3.7550469719485147</v>
      </c>
      <c r="HE24" s="65">
        <v>3.438085126166643</v>
      </c>
      <c r="HF24" s="65">
        <v>2.6490910545402899</v>
      </c>
      <c r="HG24" s="65">
        <v>1.4591576251078253</v>
      </c>
      <c r="HH24" s="65">
        <v>3.8025873736039122</v>
      </c>
      <c r="HI24" s="65">
        <v>4.5537311373248173</v>
      </c>
      <c r="HJ24" s="65">
        <v>2.3359234986007058</v>
      </c>
      <c r="HK24" s="65">
        <v>1.4865310991511695</v>
      </c>
      <c r="HL24" s="776"/>
      <c r="HM24" s="65">
        <v>3.6662335492572806</v>
      </c>
      <c r="HN24" s="65">
        <v>3.7922237189665333</v>
      </c>
      <c r="HO24" s="65">
        <v>3.049070169980383</v>
      </c>
      <c r="HP24" s="65">
        <v>7.5065072465085763</v>
      </c>
      <c r="HQ24" s="65">
        <v>3.9607727764779903</v>
      </c>
      <c r="HR24" s="65">
        <v>2.2232721959889203</v>
      </c>
      <c r="HS24" s="65">
        <v>7.2263679516638266</v>
      </c>
      <c r="HT24" s="65">
        <v>3.6405159355358583</v>
      </c>
      <c r="HU24" s="65">
        <v>2.0048082030030416</v>
      </c>
      <c r="HV24" s="65">
        <v>1.9236928731922647</v>
      </c>
      <c r="HW24" s="65">
        <v>3.2724798519097114</v>
      </c>
      <c r="HX24" s="65">
        <v>4.4924361977934835</v>
      </c>
      <c r="HY24" s="65">
        <v>4.9480931987528693</v>
      </c>
      <c r="HZ24" s="65">
        <v>2.1593452894801288</v>
      </c>
      <c r="IA24" s="65">
        <v>2.2308310125728892</v>
      </c>
      <c r="IB24" s="65">
        <v>3.3462020245132233</v>
      </c>
      <c r="IC24" s="65">
        <v>1.2215807878125551</v>
      </c>
      <c r="ID24" s="65">
        <v>10.150994557913497</v>
      </c>
      <c r="IE24" s="65">
        <v>1.9047489143374596</v>
      </c>
      <c r="IF24" s="65">
        <v>6.8191603389681514</v>
      </c>
      <c r="IG24" s="65">
        <v>4.699463317745975</v>
      </c>
      <c r="IH24" s="65">
        <v>3.5048266605020504</v>
      </c>
      <c r="II24" s="65">
        <v>2.9801098817609009</v>
      </c>
      <c r="IJ24" s="65">
        <v>2.5076731162714676</v>
      </c>
      <c r="IK24" s="65">
        <v>1.4577975181346727</v>
      </c>
      <c r="IL24" s="65">
        <v>1.1362566041704116</v>
      </c>
      <c r="IM24" s="65">
        <v>1.9570786542840002</v>
      </c>
      <c r="IN24" s="65">
        <v>4.102192199145744</v>
      </c>
      <c r="IO24" s="65">
        <v>1.3936176609915603</v>
      </c>
      <c r="IP24" s="65">
        <v>0.98134951441213836</v>
      </c>
      <c r="IQ24" s="777"/>
      <c r="IR24" s="65">
        <v>3.0605375773243484</v>
      </c>
      <c r="IS24" s="65">
        <v>3.1497677934204775</v>
      </c>
      <c r="IT24" s="65">
        <v>2.0669042712441099</v>
      </c>
      <c r="IU24" s="65">
        <v>3.450663232377523</v>
      </c>
      <c r="IV24" s="65">
        <v>2.9360685863332581</v>
      </c>
      <c r="IW24" s="65">
        <v>1.3682154224136986</v>
      </c>
      <c r="IX24" s="65">
        <v>3.0106267443802661</v>
      </c>
      <c r="IY24" s="65">
        <v>2.5616932524990221</v>
      </c>
      <c r="IZ24" s="65">
        <v>1.5404642669925297</v>
      </c>
      <c r="JA24" s="65">
        <v>1.155722625563004</v>
      </c>
      <c r="JB24" s="65">
        <v>2.4415317554219804</v>
      </c>
      <c r="JC24" s="65">
        <v>3.2757223395966184</v>
      </c>
      <c r="JD24" s="65">
        <v>2.8051536517533942</v>
      </c>
      <c r="JE24" s="65">
        <v>1.4851811417430154</v>
      </c>
      <c r="JF24" s="65">
        <v>1.468817120266896</v>
      </c>
      <c r="JG24" s="65">
        <v>2.3442408279553675</v>
      </c>
      <c r="JH24" s="65">
        <v>0.65946201959265205</v>
      </c>
      <c r="JI24" s="65">
        <v>8.6691105999542533</v>
      </c>
      <c r="JJ24" s="65">
        <v>0.90079792089047783</v>
      </c>
      <c r="JK24" s="65">
        <v>3.9219659088189909</v>
      </c>
      <c r="JL24" s="65">
        <v>4.1732589149340225</v>
      </c>
      <c r="JM24" s="65">
        <v>2.1331428628875924</v>
      </c>
      <c r="JN24" s="65">
        <v>2.1320465635651873</v>
      </c>
      <c r="JO24" s="65">
        <v>1.7280353986547448</v>
      </c>
      <c r="JP24" s="65">
        <v>1.2122045789153733</v>
      </c>
      <c r="JQ24" s="65">
        <v>0.86083348243672997</v>
      </c>
      <c r="JR24" s="65">
        <v>1.554355776088501</v>
      </c>
      <c r="JS24" s="65">
        <v>2.6314920675718181</v>
      </c>
      <c r="JT24" s="65">
        <v>1.115225631073498</v>
      </c>
      <c r="JU24" s="65">
        <v>0.88774993720271744</v>
      </c>
      <c r="JV24" s="778"/>
      <c r="JW24" s="65">
        <v>5.156458764810802</v>
      </c>
      <c r="JX24" s="65">
        <v>6.0353282640121968</v>
      </c>
      <c r="JY24" s="65">
        <v>4.3919446326796789</v>
      </c>
      <c r="JZ24" s="65">
        <v>6.3820479022742056</v>
      </c>
      <c r="KA24" s="65">
        <v>6.3497956453230415</v>
      </c>
      <c r="KB24" s="65">
        <v>2.9285027026119836</v>
      </c>
      <c r="KC24" s="65">
        <v>9.9146500545633174</v>
      </c>
      <c r="KD24" s="65">
        <v>4.8024917520734798</v>
      </c>
      <c r="KE24" s="65">
        <v>3.3226028173544782</v>
      </c>
      <c r="KF24" s="65">
        <v>3.6143933971689672</v>
      </c>
      <c r="KG24" s="65">
        <v>4.3723867739731084</v>
      </c>
      <c r="KH24" s="65">
        <v>5.7702096484523473</v>
      </c>
      <c r="KI24" s="65">
        <v>6.5084630467757929</v>
      </c>
      <c r="KJ24" s="65">
        <v>4.6442248518124147</v>
      </c>
      <c r="KK24" s="65">
        <v>3.7694995467123502</v>
      </c>
      <c r="KL24" s="65">
        <v>4.9365229456196724</v>
      </c>
      <c r="KM24" s="65">
        <v>2.8165208165281421</v>
      </c>
      <c r="KN24" s="65">
        <v>10.856362290125462</v>
      </c>
      <c r="KO24" s="65">
        <v>3.2400884700643089</v>
      </c>
      <c r="KP24" s="65">
        <v>9.4849054807178987</v>
      </c>
      <c r="KQ24" s="65">
        <v>5.7563199277116937</v>
      </c>
      <c r="KR24" s="65">
        <v>4.8628349716875086</v>
      </c>
      <c r="KS24" s="65">
        <v>4.4518174043150909</v>
      </c>
      <c r="KT24" s="65">
        <v>4.0816605259804444</v>
      </c>
      <c r="KU24" s="65">
        <v>2.9690219782922957</v>
      </c>
      <c r="KV24" s="65">
        <v>1.8996942334342015</v>
      </c>
      <c r="KW24" s="65">
        <v>4.684330450498015</v>
      </c>
      <c r="KX24" s="65">
        <v>5.3071310949448822</v>
      </c>
      <c r="KY24" s="65">
        <v>3.0520274166286994</v>
      </c>
      <c r="KZ24" s="65">
        <v>1.7244876353969827</v>
      </c>
      <c r="LA24" s="774"/>
      <c r="LB24" s="65">
        <v>5.1268486962568813</v>
      </c>
      <c r="LC24" s="65">
        <v>5.9534598399187733</v>
      </c>
      <c r="LD24" s="65">
        <v>3.9790497161362532</v>
      </c>
      <c r="LE24" s="65">
        <v>5.5502923191379416</v>
      </c>
      <c r="LF24" s="65">
        <v>5.8686919104281099</v>
      </c>
      <c r="LG24" s="65">
        <v>2.9707479635206826</v>
      </c>
      <c r="LH24" s="65">
        <v>9.176049601861699</v>
      </c>
      <c r="LI24" s="65">
        <v>5.2248519369542539</v>
      </c>
      <c r="LJ24" s="65">
        <v>3.7860003645795723</v>
      </c>
      <c r="LK24" s="65">
        <v>3.5112835195196395</v>
      </c>
      <c r="LL24" s="65">
        <v>3.9171454340189564</v>
      </c>
      <c r="LM24" s="65">
        <v>5.5109813462212482</v>
      </c>
      <c r="LN24" s="65">
        <v>6.387234333575595</v>
      </c>
      <c r="LO24" s="65">
        <v>3.283702513128413</v>
      </c>
      <c r="LP24" s="65">
        <v>3.5558005846887029</v>
      </c>
      <c r="LQ24" s="65">
        <v>4.6884367523874895</v>
      </c>
      <c r="LR24" s="65">
        <v>2.8459118467588551</v>
      </c>
      <c r="LS24" s="65">
        <v>10.484873520597091</v>
      </c>
      <c r="LT24" s="65">
        <v>2.984366563688662</v>
      </c>
      <c r="LU24" s="65">
        <v>8.6997959481226168</v>
      </c>
      <c r="LV24" s="65">
        <v>5.565676775633019</v>
      </c>
      <c r="LW24" s="65">
        <v>4.5950240599585381</v>
      </c>
      <c r="LX24" s="65">
        <v>4.3282065384467732</v>
      </c>
      <c r="LY24" s="65">
        <v>3.9305648548767249</v>
      </c>
      <c r="LZ24" s="65">
        <v>2.8477275959080828</v>
      </c>
      <c r="MA24" s="65">
        <v>1.8441568628015514</v>
      </c>
      <c r="MB24" s="65">
        <v>3.4549936960209409</v>
      </c>
      <c r="MC24" s="65">
        <v>5.1492521654039747</v>
      </c>
      <c r="MD24" s="65">
        <v>2.5462834855531575</v>
      </c>
      <c r="ME24" s="65">
        <v>1.6956552979322352</v>
      </c>
      <c r="MF24" s="780"/>
      <c r="MG24" s="68">
        <v>2.7257229366833871</v>
      </c>
      <c r="MH24" s="68">
        <v>0.62492841996962334</v>
      </c>
      <c r="MI24" s="68">
        <v>1.1257083087707016</v>
      </c>
      <c r="MJ24" s="68">
        <v>1.4375938657185325</v>
      </c>
      <c r="MK24" s="68">
        <v>3.980247952024631</v>
      </c>
      <c r="ML24" s="68">
        <v>0.97575555040062556</v>
      </c>
      <c r="MM24" s="68">
        <v>2.5993969287945444</v>
      </c>
      <c r="MN24" s="68">
        <v>1.7562777588158816</v>
      </c>
      <c r="MO24" s="68">
        <v>0.76689568718680323</v>
      </c>
      <c r="MP24" s="68">
        <v>1.2592374559250783</v>
      </c>
      <c r="MQ24" s="68">
        <v>1.5352627839035331</v>
      </c>
      <c r="MR24" s="68">
        <v>2.0913560203507311</v>
      </c>
      <c r="MS24" s="68">
        <v>2.5251587686748063</v>
      </c>
      <c r="MT24" s="68">
        <v>2.7314782366208887</v>
      </c>
      <c r="MU24" s="768"/>
      <c r="MV24" s="69">
        <v>8.3497471493229938</v>
      </c>
      <c r="MW24" s="69">
        <v>2.4615126019627072</v>
      </c>
      <c r="MX24" s="69">
        <v>2.9517747693271659</v>
      </c>
      <c r="MY24" s="69">
        <v>3.1370596799183939</v>
      </c>
      <c r="MZ24" s="69">
        <v>7.301236902673887</v>
      </c>
      <c r="NA24" s="69">
        <v>2.5617691040180537</v>
      </c>
      <c r="NB24" s="69">
        <v>4.2480040095505602</v>
      </c>
      <c r="NC24" s="69">
        <v>5.4308556009844535</v>
      </c>
      <c r="ND24" s="69">
        <v>3.2194164537528627</v>
      </c>
      <c r="NE24" s="69">
        <v>3.7229719787075286</v>
      </c>
      <c r="NF24" s="69">
        <v>3.8065740546807394</v>
      </c>
      <c r="NG24" s="69">
        <v>6.5030853515563454</v>
      </c>
      <c r="NH24" s="69">
        <v>5.1122516007108088</v>
      </c>
      <c r="NI24" s="69">
        <v>3.7418307538008477</v>
      </c>
      <c r="NJ24" s="752"/>
      <c r="NK24" s="70">
        <v>10.920702235852222</v>
      </c>
      <c r="NL24" s="70">
        <v>3.1510183166409438</v>
      </c>
      <c r="NM24" s="70">
        <v>3.8084617684167257</v>
      </c>
      <c r="NN24" s="70">
        <v>4.4550152363388431</v>
      </c>
      <c r="NO24" s="70">
        <v>10.276595579984333</v>
      </c>
      <c r="NP24" s="70">
        <v>3.5782554492748764</v>
      </c>
      <c r="NQ24" s="70">
        <v>4.9150502950915778</v>
      </c>
      <c r="NR24" s="70">
        <v>7.3586131924265139</v>
      </c>
      <c r="NS24" s="70">
        <v>4.5105158900561833</v>
      </c>
      <c r="NT24" s="70">
        <v>4.958841737057055</v>
      </c>
      <c r="NU24" s="70">
        <v>5.1819158583473817</v>
      </c>
      <c r="NV24" s="70">
        <v>8.378173514569399</v>
      </c>
      <c r="NW24" s="70">
        <v>6.3300934162377098</v>
      </c>
      <c r="NX24" s="70">
        <v>5.0755247165790855</v>
      </c>
      <c r="NY24" s="754"/>
      <c r="NZ24" s="71">
        <v>10.917258990218956</v>
      </c>
      <c r="OA24" s="71">
        <v>2.8110451535528185</v>
      </c>
      <c r="OB24" s="71">
        <v>3.4549680580319015</v>
      </c>
      <c r="OC24" s="71">
        <v>4.3110446350528848</v>
      </c>
      <c r="OD24" s="71">
        <v>11.937658120268663</v>
      </c>
      <c r="OE24" s="71">
        <v>3.0778305232350842</v>
      </c>
      <c r="OF24" s="71">
        <v>5.6344744637980231</v>
      </c>
      <c r="OG24" s="71">
        <v>6.4113439577952924</v>
      </c>
      <c r="OH24" s="71">
        <v>3.8753675919866897</v>
      </c>
      <c r="OI24" s="71">
        <v>4.6438564618130673</v>
      </c>
      <c r="OJ24" s="71">
        <v>4.5112481614262814</v>
      </c>
      <c r="OK24" s="71">
        <v>8.2851608998306734</v>
      </c>
      <c r="OL24" s="71">
        <v>5.7312148540320464</v>
      </c>
      <c r="OM24" s="71">
        <v>5.2089307718492153</v>
      </c>
      <c r="ON24" s="756"/>
      <c r="OO24" s="72">
        <v>6.8802002338009931</v>
      </c>
      <c r="OP24" s="72">
        <v>2.0426185424574768</v>
      </c>
      <c r="OQ24" s="72">
        <v>2.514518767981516</v>
      </c>
      <c r="OR24" s="72">
        <v>2.5221438519750574</v>
      </c>
      <c r="OS24" s="72">
        <v>5.3477905157906713</v>
      </c>
      <c r="OT24" s="72">
        <v>1.9253927808087306</v>
      </c>
      <c r="OU24" s="72">
        <v>3.3199909477898499</v>
      </c>
      <c r="OV24" s="72">
        <v>4.1804894938584969</v>
      </c>
      <c r="OW24" s="72">
        <v>2.3996260477248867</v>
      </c>
      <c r="OX24" s="72">
        <v>3.2753999718416291</v>
      </c>
      <c r="OY24" s="72">
        <v>2.9250981570355097</v>
      </c>
      <c r="OZ24" s="72">
        <v>5.2865324449611411</v>
      </c>
      <c r="PA24" s="72">
        <v>4.5437213990015337</v>
      </c>
      <c r="PB24" s="72">
        <v>3.6408554315451243</v>
      </c>
      <c r="PC24" s="758"/>
      <c r="PD24" s="73">
        <v>9.9928226957965745</v>
      </c>
      <c r="PE24" s="73">
        <v>2.7553839822112258</v>
      </c>
      <c r="PF24" s="73">
        <v>2.8644890891893278</v>
      </c>
      <c r="PG24" s="73">
        <v>4.4426054099939618</v>
      </c>
      <c r="PH24" s="73">
        <v>13.277331355403748</v>
      </c>
      <c r="PI24" s="73">
        <v>2.9977735164746413</v>
      </c>
      <c r="PJ24" s="73">
        <v>5.7226008395242829</v>
      </c>
      <c r="PK24" s="73">
        <v>6.2641346845644739</v>
      </c>
      <c r="PL24" s="73">
        <v>3.7749028591321365</v>
      </c>
      <c r="PM24" s="73">
        <v>4.1422398365598507</v>
      </c>
      <c r="PN24" s="73">
        <v>4.5355186137606589</v>
      </c>
      <c r="PO24" s="73">
        <v>9.4550636536759729</v>
      </c>
      <c r="PP24" s="73">
        <v>5.7039860801731832</v>
      </c>
      <c r="PQ24" s="73">
        <v>4.7661291100744307</v>
      </c>
      <c r="PR24" s="760"/>
      <c r="PS24" s="70">
        <v>5.3822460837441053</v>
      </c>
      <c r="PT24" s="70">
        <v>1.5602821430066709</v>
      </c>
      <c r="PU24" s="70">
        <v>2.0843953693009727</v>
      </c>
      <c r="PV24" s="70">
        <v>1.6784945706709176</v>
      </c>
      <c r="PW24" s="70">
        <v>4.3712612210577717</v>
      </c>
      <c r="PX24" s="70">
        <v>1.3569976029857382</v>
      </c>
      <c r="PY24" s="70">
        <v>2.2154454983378242</v>
      </c>
      <c r="PZ24" s="70">
        <v>3.4319740650026338</v>
      </c>
      <c r="QA24" s="70">
        <v>1.7647328778161366</v>
      </c>
      <c r="QB24" s="70">
        <v>2.724434149622033</v>
      </c>
      <c r="QC24" s="70">
        <v>2.3108684852920298</v>
      </c>
      <c r="QD24" s="70">
        <v>4.3341532324573757</v>
      </c>
      <c r="QE24" s="70">
        <v>3.7771864842342842</v>
      </c>
      <c r="QF24" s="70">
        <v>2.2753407792404423</v>
      </c>
      <c r="QG24" s="762"/>
      <c r="QH24" s="74">
        <v>10.764265918196122</v>
      </c>
      <c r="QI24" s="74">
        <v>3.675224497992112</v>
      </c>
      <c r="QJ24" s="74">
        <v>3.193728151064366</v>
      </c>
      <c r="QK24" s="74">
        <v>4.3935433782107189</v>
      </c>
      <c r="QL24" s="74">
        <v>10.085786834658082</v>
      </c>
      <c r="QM24" s="74">
        <v>3.5422945444502609</v>
      </c>
      <c r="QN24" s="74">
        <v>6.1131513188386073</v>
      </c>
      <c r="QO24" s="74">
        <v>9.1006308319933424</v>
      </c>
      <c r="QP24" s="74">
        <v>5.6156808841287065</v>
      </c>
      <c r="QQ24" s="74">
        <v>4.5111709782752101</v>
      </c>
      <c r="QR24" s="74">
        <v>6.3877938755623909</v>
      </c>
      <c r="QS24" s="74">
        <v>8.2716188749563582</v>
      </c>
      <c r="QT24" s="74">
        <v>6.2714689364641414</v>
      </c>
      <c r="QU24" s="74">
        <v>4.9626954376923829</v>
      </c>
      <c r="QV24" s="764"/>
      <c r="QW24" s="69">
        <v>12.293032135629405</v>
      </c>
      <c r="QX24" s="69">
        <v>3.3951311525530667</v>
      </c>
      <c r="QY24" s="69">
        <v>2.9012517644883493</v>
      </c>
      <c r="QZ24" s="69">
        <v>5.0859278836567983</v>
      </c>
      <c r="RA24" s="69">
        <v>11.926640938700093</v>
      </c>
      <c r="RB24" s="69">
        <v>4.0151819286089268</v>
      </c>
      <c r="RC24" s="69">
        <v>5.8621864845597207</v>
      </c>
      <c r="RD24" s="69">
        <v>8.365147255285919</v>
      </c>
      <c r="RE24" s="69">
        <v>5.1124962685149411</v>
      </c>
      <c r="RF24" s="69">
        <v>4.8608262409364009</v>
      </c>
      <c r="RG24" s="69">
        <v>5.8567044492498948</v>
      </c>
      <c r="RH24" s="69">
        <v>9.3586345333316618</v>
      </c>
      <c r="RI24" s="69">
        <v>6.9209856277661315</v>
      </c>
      <c r="RJ24" s="69">
        <v>5.4841444214581712</v>
      </c>
      <c r="RK24" s="766"/>
      <c r="RL24" s="75">
        <v>11.369194437709755</v>
      </c>
      <c r="RM24" s="75">
        <v>2.8093456198187226</v>
      </c>
      <c r="RN24" s="75">
        <v>3.3632734176379104</v>
      </c>
      <c r="RO24" s="75">
        <v>4.8908191025517267</v>
      </c>
      <c r="RP24" s="75">
        <v>10.931731860401563</v>
      </c>
      <c r="RQ24" s="75">
        <v>3.5556193906646061</v>
      </c>
      <c r="RR24" s="75">
        <v>4.9569382638973067</v>
      </c>
      <c r="RS24" s="75">
        <v>7.6081063119399044</v>
      </c>
      <c r="RT24" s="75">
        <v>5.2092178358476131</v>
      </c>
      <c r="RU24" s="75">
        <v>4.2048055185500637</v>
      </c>
      <c r="RV24" s="75">
        <v>5.4184809724894274</v>
      </c>
      <c r="RW24" s="75">
        <v>9.4373129796935853</v>
      </c>
      <c r="RX24" s="75">
        <v>6.6022742822258582</v>
      </c>
      <c r="RY24" s="75">
        <v>4.7417035969826919</v>
      </c>
      <c r="RZ24" s="756"/>
      <c r="SA24" s="76">
        <v>8.499887887199602</v>
      </c>
      <c r="SB24" s="76">
        <v>8.6621053497082201</v>
      </c>
      <c r="SC24" s="76">
        <v>8.7244370891971474</v>
      </c>
      <c r="SD24" s="76">
        <v>7.7923943754554692</v>
      </c>
      <c r="SE24" s="76">
        <v>9.0664290898602413</v>
      </c>
      <c r="SF24" s="76">
        <v>9.4960053243224909</v>
      </c>
      <c r="SG24" s="721"/>
      <c r="SH24" s="76">
        <v>10.375256084590806</v>
      </c>
      <c r="SI24" s="76">
        <v>10.680224914107004</v>
      </c>
      <c r="SJ24" s="76">
        <v>10.797408584346197</v>
      </c>
      <c r="SK24" s="76">
        <v>9.0451682825118382</v>
      </c>
      <c r="SL24" s="76">
        <v>11.440353545592814</v>
      </c>
      <c r="SM24" s="76">
        <v>12.247956866381845</v>
      </c>
      <c r="SN24" s="721"/>
      <c r="SO24" s="76">
        <v>9.6719930105691052</v>
      </c>
      <c r="SP24" s="76">
        <v>9.9234300774574606</v>
      </c>
      <c r="SQ24" s="76">
        <v>10.020044273665304</v>
      </c>
      <c r="SR24" s="76">
        <v>8.5753780673656994</v>
      </c>
      <c r="SS24" s="76">
        <v>10.550131874693099</v>
      </c>
      <c r="ST24" s="76">
        <v>11.21597503810959</v>
      </c>
      <c r="SU24" s="721"/>
      <c r="SV24" s="76">
        <v>7.8415165793931507</v>
      </c>
      <c r="SW24" s="76">
        <v>7.9536194007775975</v>
      </c>
      <c r="SX24" s="76">
        <v>7.9966946884220373</v>
      </c>
      <c r="SY24" s="76">
        <v>7.3525925292250314</v>
      </c>
      <c r="SZ24" s="76">
        <v>8.2330334128254474</v>
      </c>
      <c r="TA24" s="76">
        <v>8.5298985415126065</v>
      </c>
      <c r="TB24" s="721"/>
      <c r="TC24" s="76">
        <v>9.2430771668157004</v>
      </c>
      <c r="TD24" s="76">
        <v>9.4618655393771594</v>
      </c>
      <c r="TE24" s="76">
        <v>9.5459345392912915</v>
      </c>
      <c r="TF24" s="76">
        <v>8.2888558910139789</v>
      </c>
      <c r="TG24" s="76">
        <v>10.007191127188793</v>
      </c>
      <c r="TH24" s="76">
        <v>10.586575638422186</v>
      </c>
      <c r="TI24" s="721"/>
      <c r="TJ24" s="76">
        <v>7.3064717615870158</v>
      </c>
      <c r="TK24" s="76">
        <v>7.3778474450908078</v>
      </c>
      <c r="TL24" s="76">
        <v>7.4052734104659361</v>
      </c>
      <c r="TM24" s="76">
        <v>6.9951746164195976</v>
      </c>
      <c r="TN24" s="76">
        <v>7.5557498907576974</v>
      </c>
      <c r="TO24" s="76">
        <v>7.74476343392109</v>
      </c>
      <c r="TP24" s="721"/>
      <c r="TQ24" s="76">
        <v>9.0965959500058968</v>
      </c>
      <c r="TR24" s="76">
        <v>9.304234302016928</v>
      </c>
      <c r="TS24" s="76">
        <v>9.3840189285627549</v>
      </c>
      <c r="TT24" s="76">
        <v>8.1910042549734055</v>
      </c>
      <c r="TU24" s="76">
        <v>9.8217686894115133</v>
      </c>
      <c r="TV24" s="76">
        <v>10.371626269523198</v>
      </c>
      <c r="TW24" s="721"/>
      <c r="TX24" s="76">
        <v>15.464321786223302</v>
      </c>
      <c r="TY24" s="76">
        <v>16.16449854023676</v>
      </c>
      <c r="TZ24" s="76">
        <v>16.433540074683464</v>
      </c>
      <c r="UA24" s="76">
        <v>12.410578355165375</v>
      </c>
      <c r="UB24" s="76">
        <v>17.90967491996949</v>
      </c>
      <c r="UC24" s="76">
        <v>19.763848254921747</v>
      </c>
      <c r="UD24" s="721"/>
      <c r="UE24" s="76">
        <v>10.311323077861559</v>
      </c>
      <c r="UF24" s="76">
        <v>10.611425383502507</v>
      </c>
      <c r="UG24" s="76">
        <v>10.726739101557024</v>
      </c>
      <c r="UH24" s="76">
        <v>9.0024600811349131</v>
      </c>
      <c r="UI24" s="76">
        <v>10.388273389074975</v>
      </c>
      <c r="UJ24" s="76">
        <v>12.154140336538914</v>
      </c>
      <c r="UK24" s="721"/>
      <c r="UL24" s="76">
        <v>2.7354333707188423</v>
      </c>
      <c r="UM24" s="76">
        <v>2.8296456042427303</v>
      </c>
      <c r="UN24" s="76">
        <v>2.7064136041177398</v>
      </c>
      <c r="UO24" s="76">
        <v>2.3688817546783065</v>
      </c>
      <c r="UP24" s="76">
        <v>2.6918001695804397</v>
      </c>
      <c r="UQ24" s="76">
        <v>2.5213116341663575</v>
      </c>
      <c r="UR24" s="721"/>
      <c r="US24" s="76">
        <v>4.0821421673896214</v>
      </c>
      <c r="UT24" s="76">
        <v>3.4964061236438511</v>
      </c>
      <c r="UU24" s="76">
        <v>4.1368941623367199</v>
      </c>
      <c r="UV24" s="76">
        <v>4.1317650542507911</v>
      </c>
      <c r="UW24" s="76">
        <v>3.70177895677437</v>
      </c>
      <c r="UX24" s="76">
        <v>4.3053914670163165</v>
      </c>
      <c r="UY24" s="76">
        <v>3.795401599035567</v>
      </c>
      <c r="UZ24" s="76">
        <v>3.4906062632671695</v>
      </c>
      <c r="VA24" s="76">
        <v>3.5176100920360822</v>
      </c>
      <c r="VB24" s="76">
        <v>3.5019279224544091</v>
      </c>
      <c r="VC24" s="76">
        <v>3.5370596976653168</v>
      </c>
      <c r="VD24" s="76">
        <v>3.6957725867064646</v>
      </c>
      <c r="VE24" s="76">
        <v>3.8829787849122166</v>
      </c>
      <c r="VF24" s="76">
        <v>3.5486391748326129</v>
      </c>
      <c r="VG24" s="76">
        <v>3.9505398652903114</v>
      </c>
      <c r="VH24" s="718"/>
      <c r="VI24" s="76">
        <v>5.6289171115893062</v>
      </c>
      <c r="VJ24" s="76">
        <v>4.6835372873921362</v>
      </c>
      <c r="VK24" s="76">
        <v>5.7131477122310432</v>
      </c>
      <c r="VL24" s="76">
        <v>5.7078052191532667</v>
      </c>
      <c r="VM24" s="76">
        <v>5.012745099224909</v>
      </c>
      <c r="VN24" s="76">
        <v>5.9850668425077682</v>
      </c>
      <c r="VO24" s="76">
        <v>5.1655330049183457</v>
      </c>
      <c r="VP24" s="76">
        <v>4.6743261190432301</v>
      </c>
      <c r="VQ24" s="76">
        <v>4.7175263088319657</v>
      </c>
      <c r="VR24" s="76">
        <v>4.6924345877839189</v>
      </c>
      <c r="VS24" s="76">
        <v>4.7486590564022499</v>
      </c>
      <c r="VT24" s="76">
        <v>5.0031053915798411</v>
      </c>
      <c r="VU24" s="76">
        <v>5.3037756576937678</v>
      </c>
      <c r="VV24" s="76">
        <v>4.7671453697523125</v>
      </c>
      <c r="VW24" s="76">
        <v>5.4123681990827839</v>
      </c>
      <c r="VX24" s="718"/>
      <c r="VY24" s="76">
        <v>5.8004565911074444</v>
      </c>
      <c r="VZ24" s="76">
        <v>4.7904407263622844</v>
      </c>
      <c r="WA24" s="76">
        <v>5.887435728758601</v>
      </c>
      <c r="WB24" s="76">
        <v>5.8838631359510822</v>
      </c>
      <c r="WC24" s="76">
        <v>5.1405096751441359</v>
      </c>
      <c r="WD24" s="76">
        <v>6.1779198724518301</v>
      </c>
      <c r="WE24" s="76">
        <v>5.3049660410059793</v>
      </c>
      <c r="WF24" s="76">
        <v>4.7807087479579584</v>
      </c>
      <c r="WG24" s="76">
        <v>4.8265832310557908</v>
      </c>
      <c r="WH24" s="76">
        <v>4.7999355027242796</v>
      </c>
      <c r="WI24" s="76">
        <v>4.859656194294848</v>
      </c>
      <c r="WJ24" s="76">
        <v>5.130250599475346</v>
      </c>
      <c r="WK24" s="76">
        <v>5.4504006582024278</v>
      </c>
      <c r="WL24" s="76">
        <v>4.8792587915692005</v>
      </c>
      <c r="WM24" s="76">
        <v>5.5660895393449712</v>
      </c>
      <c r="WN24" s="718"/>
      <c r="WO24" s="76">
        <v>3.9763141686887922</v>
      </c>
      <c r="WP24" s="76">
        <v>3.4004601600969862</v>
      </c>
      <c r="WQ24" s="76">
        <v>4.0287395320699835</v>
      </c>
      <c r="WR24" s="76">
        <v>4.024692004314808</v>
      </c>
      <c r="WS24" s="76">
        <v>3.6016005969546514</v>
      </c>
      <c r="WT24" s="76">
        <v>4.1943818763181691</v>
      </c>
      <c r="WU24" s="76">
        <v>3.6942133353066566</v>
      </c>
      <c r="WV24" s="76">
        <v>3.3948089290479828</v>
      </c>
      <c r="WW24" s="76">
        <v>3.4212270003800063</v>
      </c>
      <c r="WX24" s="76">
        <v>3.4058837497946257</v>
      </c>
      <c r="WY24" s="76">
        <v>3.4402606954994353</v>
      </c>
      <c r="WZ24" s="76">
        <v>3.5957140639141754</v>
      </c>
      <c r="XA24" s="76">
        <v>3.7792598907688157</v>
      </c>
      <c r="XB24" s="76">
        <v>3.4515760124445425</v>
      </c>
      <c r="XC24" s="76">
        <v>3.8455281975495703</v>
      </c>
      <c r="XD24" s="718"/>
      <c r="XE24" s="76">
        <v>5.2788433705816118</v>
      </c>
      <c r="XF24" s="76">
        <v>4.3997416766753705</v>
      </c>
      <c r="XG24" s="76">
        <v>5.3560841896370901</v>
      </c>
      <c r="XH24" s="76">
        <v>5.3518855210544096</v>
      </c>
      <c r="XI24" s="76">
        <v>4.7052762057456006</v>
      </c>
      <c r="XJ24" s="76">
        <v>5.6089303277907678</v>
      </c>
      <c r="XK24" s="76">
        <v>4.8477929212788666</v>
      </c>
      <c r="XL24" s="76">
        <v>4.3912155370670307</v>
      </c>
      <c r="XM24" s="76">
        <v>4.4312864367074152</v>
      </c>
      <c r="XN24" s="76">
        <v>4.4080113061494366</v>
      </c>
      <c r="XO24" s="76">
        <v>4.460168689817066</v>
      </c>
      <c r="XP24" s="76">
        <v>4.6963266175848242</v>
      </c>
      <c r="XQ24" s="76">
        <v>4.9755295794860723</v>
      </c>
      <c r="XR24" s="76">
        <v>4.4773057849980447</v>
      </c>
      <c r="XS24" s="76">
        <v>5.0763907394707362</v>
      </c>
      <c r="XT24" s="718"/>
      <c r="XU24" s="76">
        <v>2.4259121255520082</v>
      </c>
      <c r="XV24" s="76">
        <v>2.1689514714192382</v>
      </c>
      <c r="XW24" s="76">
        <v>2.447914760687091</v>
      </c>
      <c r="XX24" s="76">
        <v>2.4470951776746244</v>
      </c>
      <c r="XY24" s="76">
        <v>2.2579444819081496</v>
      </c>
      <c r="XZ24" s="76">
        <v>2.5218164589431038</v>
      </c>
      <c r="YA24" s="76">
        <v>2.2998353726835203</v>
      </c>
      <c r="YB24" s="76">
        <v>2.1664800931680142</v>
      </c>
      <c r="YC24" s="76">
        <v>2.1781394487223444</v>
      </c>
      <c r="YD24" s="76">
        <v>2.1713666077795679</v>
      </c>
      <c r="YE24" s="76">
        <v>2.186545743981049</v>
      </c>
      <c r="YF24" s="76">
        <v>2.2553361059525798</v>
      </c>
      <c r="YG24" s="76">
        <v>2.3367412149821778</v>
      </c>
      <c r="YH24" s="76">
        <v>2.1915267130657905</v>
      </c>
      <c r="YI24" s="76">
        <v>2.366160181522718</v>
      </c>
      <c r="YJ24" s="718"/>
      <c r="YK24" s="76">
        <v>5.2892279965102817</v>
      </c>
      <c r="YL24" s="76">
        <v>4.354734319014721</v>
      </c>
      <c r="YM24" s="76">
        <v>5.3655522549526911</v>
      </c>
      <c r="YN24" s="76">
        <v>5.3651911211972285</v>
      </c>
      <c r="YO24" s="76">
        <v>4.6763563834989732</v>
      </c>
      <c r="YP24" s="76">
        <v>5.6342797948801442</v>
      </c>
      <c r="YQ24" s="76">
        <v>4.8302012954879574</v>
      </c>
      <c r="YR24" s="76">
        <v>4.3458802867976223</v>
      </c>
      <c r="YS24" s="76">
        <v>4.3879394081060834</v>
      </c>
      <c r="YT24" s="76">
        <v>4.3635041968529622</v>
      </c>
      <c r="YU24" s="76">
        <v>4.4182796776355824</v>
      </c>
      <c r="YV24" s="76">
        <v>4.6669191616465344</v>
      </c>
      <c r="YW24" s="76">
        <v>4.9616451768813148</v>
      </c>
      <c r="YX24" s="76">
        <v>4.4362129430193065</v>
      </c>
      <c r="YY24" s="76">
        <v>5.0682310722584987</v>
      </c>
      <c r="YZ24" s="718"/>
      <c r="ZA24" s="76">
        <v>5.4867017206615474</v>
      </c>
      <c r="ZB24" s="76">
        <v>4.5840913835186434</v>
      </c>
      <c r="ZC24" s="76">
        <v>5.5684260778980219</v>
      </c>
      <c r="ZD24" s="76">
        <v>5.5624001058431727</v>
      </c>
      <c r="ZE24" s="76">
        <v>4.8991192869136251</v>
      </c>
      <c r="ZF24" s="76">
        <v>5.8280548025489045</v>
      </c>
      <c r="ZG24" s="76">
        <v>5.0444653668603294</v>
      </c>
      <c r="ZH24" s="76">
        <v>4.5752497198737938</v>
      </c>
      <c r="ZI24" s="76">
        <v>4.6166165416725198</v>
      </c>
      <c r="ZJ24" s="76">
        <v>4.5925908607619981</v>
      </c>
      <c r="ZK24" s="76">
        <v>4.646422437347872</v>
      </c>
      <c r="ZL24" s="76">
        <v>4.8898984812904978</v>
      </c>
      <c r="ZM24" s="76">
        <v>5.1774330048868817</v>
      </c>
      <c r="ZN24" s="76">
        <v>4.6641363901767665</v>
      </c>
      <c r="ZO24" s="76">
        <v>5.2812549637173998</v>
      </c>
      <c r="ZP24" s="718"/>
      <c r="ZQ24" s="76">
        <v>6.1221540549861295</v>
      </c>
      <c r="ZR24" s="76">
        <v>5.0344305050271307</v>
      </c>
      <c r="ZS24" s="76">
        <v>6.2152029389003332</v>
      </c>
      <c r="ZT24" s="76">
        <v>6.2117967760029886</v>
      </c>
      <c r="ZU24" s="76">
        <v>5.4110923515479188</v>
      </c>
      <c r="ZV24" s="76">
        <v>6.528030669475096</v>
      </c>
      <c r="ZW24" s="76">
        <v>5.5884541325763371</v>
      </c>
      <c r="ZX24" s="76">
        <v>5.0239722965829046</v>
      </c>
      <c r="ZY24" s="76">
        <v>5.0733184988651887</v>
      </c>
      <c r="ZZ24" s="76">
        <v>5.0446535422241396</v>
      </c>
      <c r="AAA24" s="76">
        <v>5.108897072967606</v>
      </c>
      <c r="AAB24" s="76">
        <v>5.4000521782128255</v>
      </c>
      <c r="AAC24" s="76">
        <v>5.7446110239403438</v>
      </c>
      <c r="AAD24" s="76">
        <v>5.1299773243294231</v>
      </c>
      <c r="AAE24" s="76">
        <v>5.8691328432591847</v>
      </c>
      <c r="AAF24" s="718"/>
      <c r="AAG24" s="76">
        <v>2.4029701720110324</v>
      </c>
      <c r="AAH24" s="76">
        <v>2.3459235877507898</v>
      </c>
      <c r="AAI24" s="76">
        <v>2.5117615274953446</v>
      </c>
      <c r="AAJ24" s="76">
        <v>2.4536828907827877</v>
      </c>
      <c r="AAK24" s="76">
        <v>2.4952824558486024</v>
      </c>
      <c r="AAL24" s="76">
        <v>2.4392549111237964</v>
      </c>
      <c r="AAM24" s="76">
        <v>2.3933633706410959</v>
      </c>
      <c r="AAN24" s="76">
        <v>2.3371554779288375</v>
      </c>
      <c r="AAO24" s="76">
        <v>2.3481740275621088</v>
      </c>
      <c r="AAP24" s="76">
        <v>2.3479624682546336</v>
      </c>
      <c r="AAQ24" s="76">
        <v>2.1316343822301373</v>
      </c>
      <c r="AAR24" s="76">
        <v>2.4793191988391627</v>
      </c>
      <c r="AAS24" s="76">
        <v>2.4514578419130957</v>
      </c>
      <c r="AAT24" s="76">
        <v>2.1783657249610116</v>
      </c>
      <c r="AAU24" s="76">
        <v>2.6238841377256299</v>
      </c>
      <c r="AAV24" s="718"/>
    </row>
    <row r="25" spans="1:724" ht="14.5" customHeight="1" x14ac:dyDescent="0.2">
      <c r="A25" s="23">
        <v>2042</v>
      </c>
      <c r="B25" s="263"/>
      <c r="C25" s="264"/>
      <c r="D25" s="65">
        <v>1.2313226526982071</v>
      </c>
      <c r="E25" s="65">
        <v>1.7259599740959684</v>
      </c>
      <c r="F25" s="65">
        <v>2.0159559774015126</v>
      </c>
      <c r="G25" s="65">
        <v>2.2990735851604982</v>
      </c>
      <c r="H25" s="65">
        <v>2.2781832946132985</v>
      </c>
      <c r="I25" s="65">
        <v>0.96658228007618352</v>
      </c>
      <c r="J25" s="65">
        <v>3.35508987771476</v>
      </c>
      <c r="K25" s="65">
        <v>1.1964557672583691</v>
      </c>
      <c r="L25" s="65">
        <v>1.1008178059463787</v>
      </c>
      <c r="M25" s="65">
        <v>1.5776451221788987</v>
      </c>
      <c r="N25" s="65">
        <v>1.6479695484263222</v>
      </c>
      <c r="O25" s="65">
        <v>1.2370415566883475</v>
      </c>
      <c r="P25" s="65">
        <v>1.7634632431885828</v>
      </c>
      <c r="Q25" s="65">
        <v>1.2497350898750761</v>
      </c>
      <c r="R25" s="65">
        <v>1.4211284500716712</v>
      </c>
      <c r="S25" s="65">
        <v>1.3342085502785748</v>
      </c>
      <c r="T25" s="65">
        <v>1.1138806256860943</v>
      </c>
      <c r="U25" s="65">
        <v>1.5216349094830675</v>
      </c>
      <c r="V25" s="65">
        <v>1.2898782599714833</v>
      </c>
      <c r="W25" s="65">
        <v>2.9551914653622635</v>
      </c>
      <c r="X25" s="65">
        <v>1.3830138763183593</v>
      </c>
      <c r="Y25" s="65">
        <v>1.4287060688257025</v>
      </c>
      <c r="Z25" s="65">
        <v>1.2098176486145844</v>
      </c>
      <c r="AA25" s="65">
        <v>1.2447296517787543</v>
      </c>
      <c r="AB25" s="65">
        <v>0.90263776112560257</v>
      </c>
      <c r="AC25" s="65">
        <v>0.48663564033196849</v>
      </c>
      <c r="AD25" s="65">
        <v>1.4226795603316971</v>
      </c>
      <c r="AE25" s="65">
        <v>1.8107996431499709</v>
      </c>
      <c r="AF25" s="65">
        <v>1.1404322470875254</v>
      </c>
      <c r="AG25" s="65">
        <v>0.65910770389232975</v>
      </c>
      <c r="AH25" s="769"/>
      <c r="AI25" s="65">
        <v>1.0762717392160439</v>
      </c>
      <c r="AJ25" s="65">
        <v>1.6217968380786618</v>
      </c>
      <c r="AK25" s="65">
        <v>1.9523324774573392</v>
      </c>
      <c r="AL25" s="65">
        <v>2.2078750069172211</v>
      </c>
      <c r="AM25" s="65">
        <v>2.1174845149149748</v>
      </c>
      <c r="AN25" s="65">
        <v>0.90081380218379747</v>
      </c>
      <c r="AO25" s="65">
        <v>3.1425556652402906</v>
      </c>
      <c r="AP25" s="65">
        <v>1.1232654929368788</v>
      </c>
      <c r="AQ25" s="65">
        <v>1.0355928581900917</v>
      </c>
      <c r="AR25" s="65">
        <v>1.3827038937142253</v>
      </c>
      <c r="AS25" s="65">
        <v>1.4870342450312533</v>
      </c>
      <c r="AT25" s="65">
        <v>1.195392692346086</v>
      </c>
      <c r="AU25" s="65">
        <v>1.6459563324757369</v>
      </c>
      <c r="AV25" s="65">
        <v>1.17227566705342</v>
      </c>
      <c r="AW25" s="65">
        <v>1.3426751813201081</v>
      </c>
      <c r="AX25" s="65">
        <v>1.2482252765290149</v>
      </c>
      <c r="AY25" s="65">
        <v>1.0405231024294266</v>
      </c>
      <c r="AZ25" s="65">
        <v>1.4561033625517654</v>
      </c>
      <c r="BA25" s="65">
        <v>1.2059308202597354</v>
      </c>
      <c r="BB25" s="65">
        <v>2.6094437677641071</v>
      </c>
      <c r="BC25" s="65">
        <v>1.3347465165048837</v>
      </c>
      <c r="BD25" s="65">
        <v>1.3464722322897984</v>
      </c>
      <c r="BE25" s="65">
        <v>1.0684574964676357</v>
      </c>
      <c r="BF25" s="65">
        <v>1.1685933516147793</v>
      </c>
      <c r="BG25" s="65">
        <v>0.84704750276369611</v>
      </c>
      <c r="BH25" s="65">
        <v>0.4537735301182636</v>
      </c>
      <c r="BI25" s="65">
        <v>1.2898488606994478</v>
      </c>
      <c r="BJ25" s="65">
        <v>1.7531494434263859</v>
      </c>
      <c r="BK25" s="65">
        <v>1.0333638261819833</v>
      </c>
      <c r="BL25" s="65">
        <v>0.60334326187509002</v>
      </c>
      <c r="BM25" s="770"/>
      <c r="BN25" s="65">
        <v>4.2507852540302906</v>
      </c>
      <c r="BO25" s="65">
        <v>4.7552724115464695</v>
      </c>
      <c r="BP25" s="65">
        <v>3.5495403908647178</v>
      </c>
      <c r="BQ25" s="65">
        <v>5.9206603080057612</v>
      </c>
      <c r="BR25" s="65">
        <v>6.1595355240469045</v>
      </c>
      <c r="BS25" s="65">
        <v>2.2152604278635932</v>
      </c>
      <c r="BT25" s="65">
        <v>6.7573597022247416</v>
      </c>
      <c r="BU25" s="65">
        <v>3.8225825576646688</v>
      </c>
      <c r="BV25" s="65">
        <v>2.3464211792803553</v>
      </c>
      <c r="BW25" s="65">
        <v>2.7462922950268047</v>
      </c>
      <c r="BX25" s="65">
        <v>4.5805199270667716</v>
      </c>
      <c r="BY25" s="65">
        <v>4.6951168891143098</v>
      </c>
      <c r="BZ25" s="65">
        <v>4.9949949163323968</v>
      </c>
      <c r="CA25" s="65">
        <v>2.8178846660366199</v>
      </c>
      <c r="CB25" s="65">
        <v>2.7407845087248415</v>
      </c>
      <c r="CC25" s="65">
        <v>3.781934270517993</v>
      </c>
      <c r="CD25" s="65">
        <v>1.7726346737265402</v>
      </c>
      <c r="CE25" s="65">
        <v>10.230253765449609</v>
      </c>
      <c r="CF25" s="65">
        <v>2.3059010052769295</v>
      </c>
      <c r="CG25" s="65">
        <v>7.183136426187259</v>
      </c>
      <c r="CH25" s="65">
        <v>5.2187499605034109</v>
      </c>
      <c r="CI25" s="65">
        <v>3.6323625197077822</v>
      </c>
      <c r="CJ25" s="65">
        <v>3.3291491023801978</v>
      </c>
      <c r="CK25" s="65">
        <v>2.961666261166271</v>
      </c>
      <c r="CL25" s="65">
        <v>2.1497531858273664</v>
      </c>
      <c r="CM25" s="65">
        <v>1.4222186244953632</v>
      </c>
      <c r="CN25" s="65">
        <v>3.0292047168220222</v>
      </c>
      <c r="CO25" s="65">
        <v>3.9881179396152016</v>
      </c>
      <c r="CP25" s="65">
        <v>1.9968577912200407</v>
      </c>
      <c r="CQ25" s="65">
        <v>1.3794516633471983</v>
      </c>
      <c r="CR25" s="772"/>
      <c r="CS25" s="65">
        <v>4.7199822499263879</v>
      </c>
      <c r="CT25" s="65">
        <v>5.3499461342353136</v>
      </c>
      <c r="CU25" s="65">
        <v>4.1202703212989373</v>
      </c>
      <c r="CV25" s="65">
        <v>7.4002140683439173</v>
      </c>
      <c r="CW25" s="65">
        <v>6.5993004462377458</v>
      </c>
      <c r="CX25" s="65">
        <v>2.7999263964272849</v>
      </c>
      <c r="CY25" s="65">
        <v>8.1557050295613021</v>
      </c>
      <c r="CZ25" s="65">
        <v>4.3341543671232117</v>
      </c>
      <c r="DA25" s="65">
        <v>3.0393680124471358</v>
      </c>
      <c r="DB25" s="65">
        <v>3.497546732761101</v>
      </c>
      <c r="DC25" s="65">
        <v>4.8318352024693123</v>
      </c>
      <c r="DD25" s="65">
        <v>5.2235765346340512</v>
      </c>
      <c r="DE25" s="65">
        <v>5.3440499359046933</v>
      </c>
      <c r="DF25" s="65">
        <v>3.3411773081970901</v>
      </c>
      <c r="DG25" s="65">
        <v>3.2199885044730956</v>
      </c>
      <c r="DH25" s="65">
        <v>4.3199945426421262</v>
      </c>
      <c r="DI25" s="65">
        <v>2.2608507544417686</v>
      </c>
      <c r="DJ25" s="65">
        <v>10.900175816325628</v>
      </c>
      <c r="DK25" s="65">
        <v>3.2111166288367312</v>
      </c>
      <c r="DL25" s="65">
        <v>8.4057068953862704</v>
      </c>
      <c r="DM25" s="65">
        <v>5.5845074421791612</v>
      </c>
      <c r="DN25" s="65">
        <v>4.1997259957169515</v>
      </c>
      <c r="DO25" s="65">
        <v>3.7720970963702039</v>
      </c>
      <c r="DP25" s="65">
        <v>3.4203559201404801</v>
      </c>
      <c r="DQ25" s="65">
        <v>2.4340353668338657</v>
      </c>
      <c r="DR25" s="65">
        <v>1.7286917017445973</v>
      </c>
      <c r="DS25" s="65">
        <v>3.4968521218611657</v>
      </c>
      <c r="DT25" s="65">
        <v>4.4961898582336364</v>
      </c>
      <c r="DU25" s="65">
        <v>2.2187901217444401</v>
      </c>
      <c r="DV25" s="65">
        <v>1.6577337868325328</v>
      </c>
      <c r="DW25" s="773"/>
      <c r="DX25" s="65">
        <v>4.3857250507335248</v>
      </c>
      <c r="DY25" s="65">
        <v>4.8991991938696522</v>
      </c>
      <c r="DZ25" s="65">
        <v>4.035920445073959</v>
      </c>
      <c r="EA25" s="65">
        <v>6.7664576700961288</v>
      </c>
      <c r="EB25" s="65">
        <v>5.505120642308702</v>
      </c>
      <c r="EC25" s="65">
        <v>2.5950150466021333</v>
      </c>
      <c r="ED25" s="65">
        <v>7.5802734888835763</v>
      </c>
      <c r="EE25" s="65">
        <v>4.1870435364552403</v>
      </c>
      <c r="EF25" s="65">
        <v>2.3313263883715565</v>
      </c>
      <c r="EG25" s="65">
        <v>3.4900775674991991</v>
      </c>
      <c r="EH25" s="65">
        <v>4.9585668556481171</v>
      </c>
      <c r="EI25" s="65">
        <v>4.9713485842648684</v>
      </c>
      <c r="EJ25" s="65">
        <v>5.3899960757150591</v>
      </c>
      <c r="EK25" s="65">
        <v>3.1091328236824358</v>
      </c>
      <c r="EL25" s="65">
        <v>2.9621044664846967</v>
      </c>
      <c r="EM25" s="65">
        <v>4.0428485341995657</v>
      </c>
      <c r="EN25" s="65">
        <v>1.8772169387300419</v>
      </c>
      <c r="EO25" s="65">
        <v>11.026820610234802</v>
      </c>
      <c r="EP25" s="65">
        <v>2.9985667683525836</v>
      </c>
      <c r="EQ25" s="65">
        <v>8.0983143082889022</v>
      </c>
      <c r="ER25" s="65">
        <v>5.4017581221724784</v>
      </c>
      <c r="ES25" s="65">
        <v>3.9145118571976951</v>
      </c>
      <c r="ET25" s="65">
        <v>3.4285812498007595</v>
      </c>
      <c r="EU25" s="65">
        <v>3.0983682384258726</v>
      </c>
      <c r="EV25" s="65">
        <v>2.2740804138865629</v>
      </c>
      <c r="EW25" s="65">
        <v>1.4440010075068153</v>
      </c>
      <c r="EX25" s="65">
        <v>3.1133947722749404</v>
      </c>
      <c r="EY25" s="65">
        <v>4.1263086431894944</v>
      </c>
      <c r="EZ25" s="65">
        <v>1.966856759334594</v>
      </c>
      <c r="FA25" s="65">
        <v>1.4120033422987737</v>
      </c>
      <c r="FB25" s="774"/>
      <c r="FC25" s="65">
        <v>4.0137132197786949</v>
      </c>
      <c r="FD25" s="65">
        <v>4.4015307681999953</v>
      </c>
      <c r="FE25" s="65">
        <v>3.4379149783959599</v>
      </c>
      <c r="FF25" s="65">
        <v>5.3724161531930061</v>
      </c>
      <c r="FG25" s="65">
        <v>4.8998975955622353</v>
      </c>
      <c r="FH25" s="65">
        <v>2.0666270524927537</v>
      </c>
      <c r="FI25" s="65">
        <v>6.3625796854063736</v>
      </c>
      <c r="FJ25" s="65">
        <v>3.5191428619884695</v>
      </c>
      <c r="FK25" s="65">
        <v>2.0922318753622724</v>
      </c>
      <c r="FL25" s="65">
        <v>2.4473283058027442</v>
      </c>
      <c r="FM25" s="65">
        <v>3.6786126130871981</v>
      </c>
      <c r="FN25" s="65">
        <v>4.5179960670985615</v>
      </c>
      <c r="FO25" s="65">
        <v>4.5731186042349581</v>
      </c>
      <c r="FP25" s="65">
        <v>2.6225815262337653</v>
      </c>
      <c r="FQ25" s="65">
        <v>2.5672695186581667</v>
      </c>
      <c r="FR25" s="65">
        <v>3.5945984562333573</v>
      </c>
      <c r="FS25" s="65">
        <v>1.6104192480384998</v>
      </c>
      <c r="FT25" s="65">
        <v>9.9400774179414313</v>
      </c>
      <c r="FU25" s="65">
        <v>2.2146173132228206</v>
      </c>
      <c r="FV25" s="65">
        <v>6.9149476639870926</v>
      </c>
      <c r="FW25" s="65">
        <v>5.0601584989952473</v>
      </c>
      <c r="FX25" s="65">
        <v>3.43756194856803</v>
      </c>
      <c r="FY25" s="65">
        <v>3.1232379515291617</v>
      </c>
      <c r="FZ25" s="65">
        <v>2.7643166921247362</v>
      </c>
      <c r="GA25" s="65">
        <v>2.0617069399645498</v>
      </c>
      <c r="GB25" s="65">
        <v>1.1042572525887535</v>
      </c>
      <c r="GC25" s="65">
        <v>2.5557244802570649</v>
      </c>
      <c r="GD25" s="65">
        <v>3.7658704503547744</v>
      </c>
      <c r="GE25" s="65">
        <v>1.7422257775608931</v>
      </c>
      <c r="GF25" s="65">
        <v>1.284373575602245</v>
      </c>
      <c r="GG25" s="775"/>
      <c r="GH25" s="65">
        <v>4.3889581742671329</v>
      </c>
      <c r="GI25" s="65">
        <v>4.9047377621038617</v>
      </c>
      <c r="GJ25" s="65">
        <v>3.9134798804048638</v>
      </c>
      <c r="GK25" s="65">
        <v>6.3019396334901163</v>
      </c>
      <c r="GL25" s="65">
        <v>6.1115600131202976</v>
      </c>
      <c r="GM25" s="65">
        <v>2.3915458729401009</v>
      </c>
      <c r="GN25" s="65">
        <v>6.5643926467623208</v>
      </c>
      <c r="GO25" s="65">
        <v>3.3193184052804909</v>
      </c>
      <c r="GP25" s="65">
        <v>2.3745097806440354</v>
      </c>
      <c r="GQ25" s="65">
        <v>3.0258706047540476</v>
      </c>
      <c r="GR25" s="65">
        <v>5.0935377005292608</v>
      </c>
      <c r="GS25" s="65">
        <v>4.942062741394893</v>
      </c>
      <c r="GT25" s="65">
        <v>5.335324889714669</v>
      </c>
      <c r="GU25" s="65">
        <v>3.5921275080047641</v>
      </c>
      <c r="GV25" s="65">
        <v>2.9492860630753506</v>
      </c>
      <c r="GW25" s="65">
        <v>4.0238731149140268</v>
      </c>
      <c r="GX25" s="65">
        <v>1.9003781153446209</v>
      </c>
      <c r="GY25" s="65">
        <v>11.32621233537893</v>
      </c>
      <c r="GZ25" s="65">
        <v>3.618070353320753</v>
      </c>
      <c r="HA25" s="65">
        <v>7.9127662024944332</v>
      </c>
      <c r="HB25" s="65">
        <v>5.439033145827266</v>
      </c>
      <c r="HC25" s="65">
        <v>3.8909596991456903</v>
      </c>
      <c r="HD25" s="65">
        <v>3.4668853971691087</v>
      </c>
      <c r="HE25" s="65">
        <v>3.1227458364269483</v>
      </c>
      <c r="HF25" s="65">
        <v>2.4427604293648888</v>
      </c>
      <c r="HG25" s="65">
        <v>1.4066393563281516</v>
      </c>
      <c r="HH25" s="65">
        <v>3.3732754357051293</v>
      </c>
      <c r="HI25" s="65">
        <v>4.1609327872085107</v>
      </c>
      <c r="HJ25" s="65">
        <v>2.1521855053011381</v>
      </c>
      <c r="HK25" s="65">
        <v>1.4494019465266887</v>
      </c>
      <c r="HL25" s="776"/>
      <c r="HM25" s="65">
        <v>3.4943126208278192</v>
      </c>
      <c r="HN25" s="65">
        <v>3.561019196045728</v>
      </c>
      <c r="HO25" s="65">
        <v>2.7671983833907765</v>
      </c>
      <c r="HP25" s="65">
        <v>6.6330398051384325</v>
      </c>
      <c r="HQ25" s="65">
        <v>3.5863235589288713</v>
      </c>
      <c r="HR25" s="65">
        <v>1.9781077068579314</v>
      </c>
      <c r="HS25" s="65">
        <v>6.1332577195835585</v>
      </c>
      <c r="HT25" s="65">
        <v>3.3739189231624893</v>
      </c>
      <c r="HU25" s="65">
        <v>1.8623117399810711</v>
      </c>
      <c r="HV25" s="65">
        <v>1.6602853155154966</v>
      </c>
      <c r="HW25" s="65">
        <v>3.0214403363690572</v>
      </c>
      <c r="HX25" s="65">
        <v>4.1904687819044124</v>
      </c>
      <c r="HY25" s="65">
        <v>4.4001216460970225</v>
      </c>
      <c r="HZ25" s="65">
        <v>1.9413501766446113</v>
      </c>
      <c r="IA25" s="65">
        <v>1.9907404073074075</v>
      </c>
      <c r="IB25" s="65">
        <v>3.0562277127554878</v>
      </c>
      <c r="IC25" s="65">
        <v>1.023865823328858</v>
      </c>
      <c r="ID25" s="65">
        <v>9.8275228951473501</v>
      </c>
      <c r="IE25" s="65">
        <v>1.6014359476938178</v>
      </c>
      <c r="IF25" s="65">
        <v>6.038194062077082</v>
      </c>
      <c r="IG25" s="65">
        <v>4.6013218319954063</v>
      </c>
      <c r="IH25" s="65">
        <v>3.1345378398696226</v>
      </c>
      <c r="II25" s="65">
        <v>2.7368352148277966</v>
      </c>
      <c r="IJ25" s="65">
        <v>2.2667484106740279</v>
      </c>
      <c r="IK25" s="65">
        <v>1.3642128593465879</v>
      </c>
      <c r="IL25" s="65">
        <v>1.0410614116073678</v>
      </c>
      <c r="IM25" s="65">
        <v>1.7574056566289828</v>
      </c>
      <c r="IN25" s="65">
        <v>3.7206778109260452</v>
      </c>
      <c r="IO25" s="65">
        <v>1.2802961134811945</v>
      </c>
      <c r="IP25" s="65">
        <v>0.93129136308854021</v>
      </c>
      <c r="IQ25" s="777"/>
      <c r="IR25" s="65">
        <v>3.0087700105658985</v>
      </c>
      <c r="IS25" s="65">
        <v>3.0518030510394665</v>
      </c>
      <c r="IT25" s="65">
        <v>1.9707625600332492</v>
      </c>
      <c r="IU25" s="65">
        <v>3.2410134826062063</v>
      </c>
      <c r="IV25" s="65">
        <v>2.7651531377843757</v>
      </c>
      <c r="IW25" s="65">
        <v>1.28696031719079</v>
      </c>
      <c r="IX25" s="65">
        <v>2.6594739424947469</v>
      </c>
      <c r="IY25" s="65">
        <v>2.4926878430668475</v>
      </c>
      <c r="IZ25" s="65">
        <v>1.4923659751737899</v>
      </c>
      <c r="JA25" s="65">
        <v>1.0459996291868974</v>
      </c>
      <c r="JB25" s="65">
        <v>2.3526548846407609</v>
      </c>
      <c r="JC25" s="65">
        <v>3.1966028181533579</v>
      </c>
      <c r="JD25" s="65">
        <v>2.6370554206693564</v>
      </c>
      <c r="JE25" s="65">
        <v>1.4007149038396465</v>
      </c>
      <c r="JF25" s="65">
        <v>1.3781656755978995</v>
      </c>
      <c r="JG25" s="65">
        <v>2.244854356437056</v>
      </c>
      <c r="JH25" s="65">
        <v>0.57605138978765358</v>
      </c>
      <c r="JI25" s="65">
        <v>8.6097811323376163</v>
      </c>
      <c r="JJ25" s="65">
        <v>0.78545473994360648</v>
      </c>
      <c r="JK25" s="65">
        <v>3.6639575937815101</v>
      </c>
      <c r="JL25" s="65">
        <v>4.1794862112315219</v>
      </c>
      <c r="JM25" s="65">
        <v>2.014089777418234</v>
      </c>
      <c r="JN25" s="65">
        <v>2.0517543080127729</v>
      </c>
      <c r="JO25" s="65">
        <v>1.6390701502735956</v>
      </c>
      <c r="JP25" s="65">
        <v>1.175669969151919</v>
      </c>
      <c r="JQ25" s="65">
        <v>0.83025971073006477</v>
      </c>
      <c r="JR25" s="65">
        <v>1.4432622443794458</v>
      </c>
      <c r="JS25" s="65">
        <v>2.511846757266758</v>
      </c>
      <c r="JT25" s="65">
        <v>1.0654544881433488</v>
      </c>
      <c r="JU25" s="65">
        <v>0.86380611646614724</v>
      </c>
      <c r="JV25" s="778"/>
      <c r="JW25" s="65">
        <v>4.8404247888272245</v>
      </c>
      <c r="JX25" s="65">
        <v>5.5309932567044875</v>
      </c>
      <c r="JY25" s="65">
        <v>3.9793244543154662</v>
      </c>
      <c r="JZ25" s="65">
        <v>5.7190426843407778</v>
      </c>
      <c r="KA25" s="65">
        <v>5.6715851893538094</v>
      </c>
      <c r="KB25" s="65">
        <v>2.674870197577357</v>
      </c>
      <c r="KC25" s="65">
        <v>8.3836622326658325</v>
      </c>
      <c r="KD25" s="65">
        <v>4.426264889315223</v>
      </c>
      <c r="KE25" s="65">
        <v>3.0572678655926149</v>
      </c>
      <c r="KF25" s="65">
        <v>3.1719112174705164</v>
      </c>
      <c r="KG25" s="65">
        <v>4.0448912918608801</v>
      </c>
      <c r="KH25" s="65">
        <v>5.3427743972492792</v>
      </c>
      <c r="KI25" s="65">
        <v>5.7624868308299515</v>
      </c>
      <c r="KJ25" s="65">
        <v>4.099796684034045</v>
      </c>
      <c r="KK25" s="65">
        <v>3.3692034724630289</v>
      </c>
      <c r="KL25" s="65">
        <v>4.4725791533895709</v>
      </c>
      <c r="KM25" s="65">
        <v>2.417286827237938</v>
      </c>
      <c r="KN25" s="65">
        <v>10.498607040961433</v>
      </c>
      <c r="KO25" s="65">
        <v>2.8002445083031069</v>
      </c>
      <c r="KP25" s="65">
        <v>8.3167985361112127</v>
      </c>
      <c r="KQ25" s="65">
        <v>5.5850300456017301</v>
      </c>
      <c r="KR25" s="65">
        <v>4.3502421402867988</v>
      </c>
      <c r="KS25" s="65">
        <v>4.0595513247908501</v>
      </c>
      <c r="KT25" s="65">
        <v>3.6716676993738497</v>
      </c>
      <c r="KU25" s="65">
        <v>2.7282344793035054</v>
      </c>
      <c r="KV25" s="65">
        <v>1.7903493520302887</v>
      </c>
      <c r="KW25" s="65">
        <v>4.1197136927258837</v>
      </c>
      <c r="KX25" s="65">
        <v>4.7960132629371088</v>
      </c>
      <c r="KY25" s="65">
        <v>2.763104375910987</v>
      </c>
      <c r="KZ25" s="65">
        <v>1.6568505987339779</v>
      </c>
      <c r="LA25" s="774"/>
      <c r="LB25" s="65">
        <v>4.8004532910272708</v>
      </c>
      <c r="LC25" s="65">
        <v>5.4491614457351591</v>
      </c>
      <c r="LD25" s="65">
        <v>3.6265306009535765</v>
      </c>
      <c r="LE25" s="65">
        <v>5.0334891591059669</v>
      </c>
      <c r="LF25" s="65">
        <v>5.2618897715741024</v>
      </c>
      <c r="LG25" s="65">
        <v>2.6937458566070931</v>
      </c>
      <c r="LH25" s="65">
        <v>7.7675367822692678</v>
      </c>
      <c r="LI25" s="65">
        <v>4.7551638278228214</v>
      </c>
      <c r="LJ25" s="65">
        <v>3.4216586724314553</v>
      </c>
      <c r="LK25" s="65">
        <v>3.072424301745396</v>
      </c>
      <c r="LL25" s="65">
        <v>3.6558668518017816</v>
      </c>
      <c r="LM25" s="65">
        <v>5.1154132694557504</v>
      </c>
      <c r="LN25" s="65">
        <v>5.6482811865123175</v>
      </c>
      <c r="LO25" s="65">
        <v>2.9695505857029256</v>
      </c>
      <c r="LP25" s="65">
        <v>3.1790714224204106</v>
      </c>
      <c r="LQ25" s="65">
        <v>4.2544421720301013</v>
      </c>
      <c r="LR25" s="65">
        <v>2.4308982942200354</v>
      </c>
      <c r="LS25" s="65">
        <v>10.181137462930554</v>
      </c>
      <c r="LT25" s="65">
        <v>2.5766390463357163</v>
      </c>
      <c r="LU25" s="65">
        <v>7.6600590090145708</v>
      </c>
      <c r="LV25" s="65">
        <v>5.4133297398453788</v>
      </c>
      <c r="LW25" s="65">
        <v>4.1159596025380054</v>
      </c>
      <c r="LX25" s="65">
        <v>3.9426989141690783</v>
      </c>
      <c r="LY25" s="65">
        <v>3.5331480981819068</v>
      </c>
      <c r="LZ25" s="65">
        <v>2.6130533706338999</v>
      </c>
      <c r="MA25" s="65">
        <v>1.6978871945027749</v>
      </c>
      <c r="MB25" s="65">
        <v>3.0938615433926064</v>
      </c>
      <c r="MC25" s="65">
        <v>4.6522461237590598</v>
      </c>
      <c r="MD25" s="65">
        <v>2.3321034740686093</v>
      </c>
      <c r="ME25" s="65">
        <v>1.610007238804261</v>
      </c>
      <c r="MF25" s="780"/>
      <c r="MG25" s="68">
        <v>2.2981272627477494</v>
      </c>
      <c r="MH25" s="68">
        <v>0.58109889956638527</v>
      </c>
      <c r="MI25" s="68">
        <v>0.99800216686393806</v>
      </c>
      <c r="MJ25" s="68">
        <v>1.2501756736165883</v>
      </c>
      <c r="MK25" s="68">
        <v>3.3559270414124724</v>
      </c>
      <c r="ML25" s="68">
        <v>0.85415323160971401</v>
      </c>
      <c r="MM25" s="68">
        <v>2.1934861884939711</v>
      </c>
      <c r="MN25" s="68">
        <v>1.5297134580223752</v>
      </c>
      <c r="MO25" s="68">
        <v>0.69626542782344725</v>
      </c>
      <c r="MP25" s="68">
        <v>1.1397092579057819</v>
      </c>
      <c r="MQ25" s="68">
        <v>1.3460747243121334</v>
      </c>
      <c r="MR25" s="68">
        <v>1.8838686090376409</v>
      </c>
      <c r="MS25" s="68">
        <v>2.2512178864310721</v>
      </c>
      <c r="MT25" s="68">
        <v>2.3365011527459676</v>
      </c>
      <c r="MU25" s="768"/>
      <c r="MV25" s="69">
        <v>7.4428947278342239</v>
      </c>
      <c r="MW25" s="69">
        <v>2.2738637839066471</v>
      </c>
      <c r="MX25" s="69">
        <v>2.7001116722962815</v>
      </c>
      <c r="MY25" s="69">
        <v>2.7273728291835218</v>
      </c>
      <c r="MZ25" s="69">
        <v>6.3527748963434121</v>
      </c>
      <c r="NA25" s="69">
        <v>2.2323951954365202</v>
      </c>
      <c r="NB25" s="69">
        <v>3.6303450833344986</v>
      </c>
      <c r="NC25" s="69">
        <v>4.7740959148644038</v>
      </c>
      <c r="ND25" s="69">
        <v>2.8150124084325712</v>
      </c>
      <c r="NE25" s="69">
        <v>3.4761911136794255</v>
      </c>
      <c r="NF25" s="69">
        <v>3.3564326730722538</v>
      </c>
      <c r="NG25" s="69">
        <v>5.8887512640794135</v>
      </c>
      <c r="NH25" s="69">
        <v>4.7381028509864453</v>
      </c>
      <c r="NI25" s="69">
        <v>3.3798633516924141</v>
      </c>
      <c r="NJ25" s="752"/>
      <c r="NK25" s="70">
        <v>9.5547703594558513</v>
      </c>
      <c r="NL25" s="70">
        <v>2.8707749773060707</v>
      </c>
      <c r="NM25" s="70">
        <v>3.4301213082706226</v>
      </c>
      <c r="NN25" s="70">
        <v>3.8276460906891794</v>
      </c>
      <c r="NO25" s="70">
        <v>8.8252683879658687</v>
      </c>
      <c r="NP25" s="70">
        <v>3.0800233871193052</v>
      </c>
      <c r="NQ25" s="70">
        <v>4.2059360227800271</v>
      </c>
      <c r="NR25" s="70">
        <v>6.3683490218700891</v>
      </c>
      <c r="NS25" s="70">
        <v>3.8952524806714797</v>
      </c>
      <c r="NT25" s="70">
        <v>4.5155918714900922</v>
      </c>
      <c r="NU25" s="70">
        <v>4.5020076477925173</v>
      </c>
      <c r="NV25" s="70">
        <v>7.4391393298705397</v>
      </c>
      <c r="NW25" s="70">
        <v>5.7573148093671787</v>
      </c>
      <c r="NX25" s="70">
        <v>4.5009507542200868</v>
      </c>
      <c r="NY25" s="754"/>
      <c r="NZ25" s="71">
        <v>9.5340408962794463</v>
      </c>
      <c r="OA25" s="71">
        <v>2.5762150578770346</v>
      </c>
      <c r="OB25" s="71">
        <v>3.1263112941885756</v>
      </c>
      <c r="OC25" s="71">
        <v>3.6943268621344574</v>
      </c>
      <c r="OD25" s="71">
        <v>10.175836936996271</v>
      </c>
      <c r="OE25" s="71">
        <v>2.6624260816090333</v>
      </c>
      <c r="OF25" s="71">
        <v>4.7812632858158386</v>
      </c>
      <c r="OG25" s="71">
        <v>5.5846760172209331</v>
      </c>
      <c r="OH25" s="71">
        <v>3.3635339446827937</v>
      </c>
      <c r="OI25" s="71">
        <v>4.2427241002691698</v>
      </c>
      <c r="OJ25" s="71">
        <v>3.9429845861664043</v>
      </c>
      <c r="OK25" s="71">
        <v>7.3484004063652764</v>
      </c>
      <c r="OL25" s="71">
        <v>5.2558678725541652</v>
      </c>
      <c r="OM25" s="71">
        <v>4.5957906257555976</v>
      </c>
      <c r="ON25" s="756"/>
      <c r="OO25" s="72">
        <v>6.240764403467784</v>
      </c>
      <c r="OP25" s="72">
        <v>1.9171312098541557</v>
      </c>
      <c r="OQ25" s="72">
        <v>2.3298268840288534</v>
      </c>
      <c r="OR25" s="72">
        <v>2.2151812506244348</v>
      </c>
      <c r="OS25" s="72">
        <v>4.7357928538891017</v>
      </c>
      <c r="OT25" s="72">
        <v>1.7091182611165421</v>
      </c>
      <c r="OU25" s="72">
        <v>2.8571877694644381</v>
      </c>
      <c r="OV25" s="72">
        <v>3.7469378631437671</v>
      </c>
      <c r="OW25" s="72">
        <v>2.1364563506881784</v>
      </c>
      <c r="OX25" s="72">
        <v>3.0975060515165023</v>
      </c>
      <c r="OY25" s="72">
        <v>2.628806605552378</v>
      </c>
      <c r="OZ25" s="72">
        <v>4.8895177124229736</v>
      </c>
      <c r="PA25" s="72">
        <v>4.2633046153561018</v>
      </c>
      <c r="PB25" s="72">
        <v>3.2847169498464996</v>
      </c>
      <c r="PC25" s="758"/>
      <c r="PD25" s="73">
        <v>8.7840112839204885</v>
      </c>
      <c r="PE25" s="73">
        <v>2.5274012684210132</v>
      </c>
      <c r="PF25" s="73">
        <v>2.6405598835131117</v>
      </c>
      <c r="PG25" s="73">
        <v>3.7974708290472101</v>
      </c>
      <c r="PH25" s="73">
        <v>11.273640855412543</v>
      </c>
      <c r="PI25" s="73">
        <v>2.5948837968932414</v>
      </c>
      <c r="PJ25" s="73">
        <v>4.8506416759637023</v>
      </c>
      <c r="PK25" s="73">
        <v>5.4622020553695538</v>
      </c>
      <c r="PL25" s="73">
        <v>3.2786964855547809</v>
      </c>
      <c r="PM25" s="73">
        <v>3.8307887090592745</v>
      </c>
      <c r="PN25" s="73">
        <v>3.9595098470587389</v>
      </c>
      <c r="PO25" s="73">
        <v>8.2935155196599979</v>
      </c>
      <c r="PP25" s="73">
        <v>5.2308590697826762</v>
      </c>
      <c r="PQ25" s="73">
        <v>4.2302812877209206</v>
      </c>
      <c r="PR25" s="760"/>
      <c r="PS25" s="70">
        <v>4.9583820536676022</v>
      </c>
      <c r="PT25" s="70">
        <v>1.4548104924359295</v>
      </c>
      <c r="PU25" s="70">
        <v>1.9182175451235595</v>
      </c>
      <c r="PV25" s="70">
        <v>1.4642328646864198</v>
      </c>
      <c r="PW25" s="70">
        <v>3.8764822429874304</v>
      </c>
      <c r="PX25" s="70">
        <v>1.1791953383150724</v>
      </c>
      <c r="PY25" s="70">
        <v>1.8933255985559203</v>
      </c>
      <c r="PZ25" s="70">
        <v>3.075692920024049</v>
      </c>
      <c r="QA25" s="70">
        <v>1.5495821902248057</v>
      </c>
      <c r="QB25" s="70">
        <v>2.5827837649307979</v>
      </c>
      <c r="QC25" s="70">
        <v>2.0672714958732734</v>
      </c>
      <c r="QD25" s="70">
        <v>4.0553558036673198</v>
      </c>
      <c r="QE25" s="70">
        <v>3.5814149108811604</v>
      </c>
      <c r="QF25" s="70">
        <v>2.1079029819528383</v>
      </c>
      <c r="QG25" s="762"/>
      <c r="QH25" s="74">
        <v>9.4337483118572649</v>
      </c>
      <c r="QI25" s="74">
        <v>3.3039663817390328</v>
      </c>
      <c r="QJ25" s="74">
        <v>2.9318294663084967</v>
      </c>
      <c r="QK25" s="74">
        <v>3.7828499104655786</v>
      </c>
      <c r="QL25" s="74">
        <v>8.6726615636529054</v>
      </c>
      <c r="QM25" s="74">
        <v>3.0570010325742034</v>
      </c>
      <c r="QN25" s="74">
        <v>5.1923040916183396</v>
      </c>
      <c r="QO25" s="74">
        <v>7.784937645721894</v>
      </c>
      <c r="QP25" s="74">
        <v>4.794278954860566</v>
      </c>
      <c r="QQ25" s="74">
        <v>4.1556199627192836</v>
      </c>
      <c r="QR25" s="74">
        <v>5.4834333262457795</v>
      </c>
      <c r="QS25" s="74">
        <v>7.3573123125249555</v>
      </c>
      <c r="QT25" s="74">
        <v>5.7138983912479588</v>
      </c>
      <c r="QU25" s="74">
        <v>4.4128006684970646</v>
      </c>
      <c r="QV25" s="764"/>
      <c r="QW25" s="69">
        <v>10.649835778913793</v>
      </c>
      <c r="QX25" s="69">
        <v>3.0579352264237287</v>
      </c>
      <c r="QY25" s="69">
        <v>2.6775722542298404</v>
      </c>
      <c r="QZ25" s="69">
        <v>4.3260571548544897</v>
      </c>
      <c r="RA25" s="69">
        <v>10.170613226461413</v>
      </c>
      <c r="RB25" s="69">
        <v>3.4141538375124187</v>
      </c>
      <c r="RC25" s="69">
        <v>4.9718454181638982</v>
      </c>
      <c r="RD25" s="69">
        <v>7.1725493151687862</v>
      </c>
      <c r="RE25" s="69">
        <v>4.3688554295060911</v>
      </c>
      <c r="RF25" s="69">
        <v>4.4239237454509528</v>
      </c>
      <c r="RG25" s="69">
        <v>5.037107061464142</v>
      </c>
      <c r="RH25" s="69">
        <v>8.2225921368215591</v>
      </c>
      <c r="RI25" s="69">
        <v>6.2273376236396887</v>
      </c>
      <c r="RJ25" s="69">
        <v>4.8251086239341321</v>
      </c>
      <c r="RK25" s="766"/>
      <c r="RL25" s="75">
        <v>9.9401319753624975</v>
      </c>
      <c r="RM25" s="75">
        <v>2.520467771294332</v>
      </c>
      <c r="RN25" s="75">
        <v>3.006534308232359</v>
      </c>
      <c r="RO25" s="75">
        <v>4.1799444444294362</v>
      </c>
      <c r="RP25" s="75">
        <v>9.2691105645418332</v>
      </c>
      <c r="RQ25" s="75">
        <v>3.0087647152456105</v>
      </c>
      <c r="RR25" s="75">
        <v>4.1746996478136547</v>
      </c>
      <c r="RS25" s="75">
        <v>6.5737650091317121</v>
      </c>
      <c r="RT25" s="75">
        <v>4.4609645527743877</v>
      </c>
      <c r="RU25" s="75">
        <v>3.8410469518355397</v>
      </c>
      <c r="RV25" s="75">
        <v>4.6852396713626181</v>
      </c>
      <c r="RW25" s="75">
        <v>8.3601858592316489</v>
      </c>
      <c r="RX25" s="75">
        <v>5.9737496577717142</v>
      </c>
      <c r="RY25" s="75">
        <v>4.1664267658364711</v>
      </c>
      <c r="RZ25" s="756"/>
      <c r="SA25" s="76">
        <v>7.5860079192711565</v>
      </c>
      <c r="SB25" s="76">
        <v>7.7092131675873752</v>
      </c>
      <c r="SC25" s="76">
        <v>7.7565545408461709</v>
      </c>
      <c r="SD25" s="76">
        <v>7.0486618626348765</v>
      </c>
      <c r="SE25" s="76">
        <v>8.0162997539216043</v>
      </c>
      <c r="SF25" s="76">
        <v>8.3425657786712861</v>
      </c>
      <c r="SG25" s="721"/>
      <c r="SH25" s="76">
        <v>9.0103626149417764</v>
      </c>
      <c r="SI25" s="76">
        <v>9.2419884817762643</v>
      </c>
      <c r="SJ25" s="76">
        <v>9.3309902635028088</v>
      </c>
      <c r="SK25" s="76">
        <v>8.0001520284655712</v>
      </c>
      <c r="SL25" s="76">
        <v>9.8193112640846199</v>
      </c>
      <c r="SM25" s="76">
        <v>10.432691390614025</v>
      </c>
      <c r="SN25" s="721"/>
      <c r="SO25" s="76">
        <v>8.4762296040652938</v>
      </c>
      <c r="SP25" s="76">
        <v>8.6671977389554318</v>
      </c>
      <c r="SQ25" s="76">
        <v>8.7405768675065687</v>
      </c>
      <c r="SR25" s="76">
        <v>7.6433432162790611</v>
      </c>
      <c r="SS25" s="76">
        <v>9.1431819477734866</v>
      </c>
      <c r="ST25" s="76">
        <v>9.6488942861355014</v>
      </c>
      <c r="SU25" s="721"/>
      <c r="SV25" s="76">
        <v>7.0859705052457826</v>
      </c>
      <c r="SW25" s="76">
        <v>7.1711133482666796</v>
      </c>
      <c r="SX25" s="76">
        <v>7.2038293174875863</v>
      </c>
      <c r="SY25" s="76">
        <v>6.7146294173186156</v>
      </c>
      <c r="SZ25" s="76">
        <v>7.3833301602240056</v>
      </c>
      <c r="TA25" s="76">
        <v>7.6088012120497908</v>
      </c>
      <c r="TB25" s="721"/>
      <c r="TC25" s="76">
        <v>8.1504651504782366</v>
      </c>
      <c r="TD25" s="76">
        <v>8.3166363835457258</v>
      </c>
      <c r="TE25" s="76">
        <v>8.3804873515607543</v>
      </c>
      <c r="TF25" s="76">
        <v>7.4257277059659099</v>
      </c>
      <c r="TG25" s="76">
        <v>8.7308148167458555</v>
      </c>
      <c r="TH25" s="76">
        <v>9.1708612302032755</v>
      </c>
      <c r="TI25" s="721"/>
      <c r="TJ25" s="76">
        <v>6.6796003856625781</v>
      </c>
      <c r="TK25" s="76">
        <v>6.7338106949217149</v>
      </c>
      <c r="TL25" s="76">
        <v>6.7546408991555857</v>
      </c>
      <c r="TM25" s="76">
        <v>6.4431681207426159</v>
      </c>
      <c r="TN25" s="76">
        <v>6.8689287929087754</v>
      </c>
      <c r="TO25" s="76">
        <v>7.0124858437986379</v>
      </c>
      <c r="TP25" s="721"/>
      <c r="TQ25" s="76">
        <v>8.039211686075447</v>
      </c>
      <c r="TR25" s="76">
        <v>8.1969144039202071</v>
      </c>
      <c r="TS25" s="76">
        <v>8.2575113616914635</v>
      </c>
      <c r="TT25" s="76">
        <v>7.3514087335810068</v>
      </c>
      <c r="TU25" s="76">
        <v>8.589985234428017</v>
      </c>
      <c r="TV25" s="76">
        <v>9.0076057461076147</v>
      </c>
      <c r="TW25" s="721"/>
      <c r="TX25" s="76">
        <v>13.683672033548607</v>
      </c>
      <c r="TY25" s="76">
        <v>14.277128034861903</v>
      </c>
      <c r="TZ25" s="76">
        <v>14.505162330923186</v>
      </c>
      <c r="UA25" s="76">
        <v>11.095379355672094</v>
      </c>
      <c r="UB25" s="76">
        <v>15.756305099747278</v>
      </c>
      <c r="UC25" s="76">
        <v>17.327865833226518</v>
      </c>
      <c r="UD25" s="721"/>
      <c r="UE25" s="76">
        <v>8.9618050684984585</v>
      </c>
      <c r="UF25" s="76">
        <v>9.1897347778834657</v>
      </c>
      <c r="UG25" s="76">
        <v>9.2773163184122396</v>
      </c>
      <c r="UH25" s="76">
        <v>7.9677148637213397</v>
      </c>
      <c r="UI25" s="76">
        <v>9.0202493448078318</v>
      </c>
      <c r="UJ25" s="76">
        <v>10.361437108388706</v>
      </c>
      <c r="UK25" s="721"/>
      <c r="UL25" s="76">
        <v>2.2972818963688377</v>
      </c>
      <c r="UM25" s="76">
        <v>2.3679533253258853</v>
      </c>
      <c r="UN25" s="76">
        <v>2.2755132969312721</v>
      </c>
      <c r="UO25" s="76">
        <v>2.0223205084135101</v>
      </c>
      <c r="UP25" s="76">
        <v>2.2645513203164263</v>
      </c>
      <c r="UQ25" s="76">
        <v>2.1366627439835826</v>
      </c>
      <c r="UR25" s="721"/>
      <c r="US25" s="76">
        <v>3.6902761126544927</v>
      </c>
      <c r="UT25" s="76">
        <v>3.1930422217298196</v>
      </c>
      <c r="UU25" s="76">
        <v>3.6999434534497189</v>
      </c>
      <c r="UV25" s="76">
        <v>3.7251810409788497</v>
      </c>
      <c r="UW25" s="76">
        <v>3.3495238776192706</v>
      </c>
      <c r="UX25" s="76">
        <v>3.8451518988300295</v>
      </c>
      <c r="UY25" s="76">
        <v>3.4430413242520022</v>
      </c>
      <c r="UZ25" s="76">
        <v>3.1890196828406712</v>
      </c>
      <c r="VA25" s="76">
        <v>3.2095530357964228</v>
      </c>
      <c r="VB25" s="76">
        <v>3.1976289534802076</v>
      </c>
      <c r="VC25" s="76">
        <v>3.2243401983707169</v>
      </c>
      <c r="VD25" s="76">
        <v>3.3449603105910688</v>
      </c>
      <c r="VE25" s="76">
        <v>3.4871715951749653</v>
      </c>
      <c r="VF25" s="76">
        <v>3.2327544394104279</v>
      </c>
      <c r="VG25" s="76">
        <v>3.538484690937044</v>
      </c>
      <c r="VH25" s="718"/>
      <c r="VI25" s="76">
        <v>5.0053804483175881</v>
      </c>
      <c r="VJ25" s="76">
        <v>4.2028270662573117</v>
      </c>
      <c r="VK25" s="76">
        <v>5.0175541892547866</v>
      </c>
      <c r="VL25" s="76">
        <v>5.0607098234636609</v>
      </c>
      <c r="VM25" s="76">
        <v>4.4535102896906205</v>
      </c>
      <c r="VN25" s="76">
        <v>5.2518878566541236</v>
      </c>
      <c r="VO25" s="76">
        <v>4.605846312141443</v>
      </c>
      <c r="VP25" s="76">
        <v>4.1964600894985011</v>
      </c>
      <c r="VQ25" s="76">
        <v>4.2292800861890871</v>
      </c>
      <c r="VR25" s="76">
        <v>4.2102177668122609</v>
      </c>
      <c r="VS25" s="76">
        <v>4.2529306298180902</v>
      </c>
      <c r="VT25" s="76">
        <v>4.4461896001134829</v>
      </c>
      <c r="VU25" s="76">
        <v>4.6745080294109274</v>
      </c>
      <c r="VV25" s="76">
        <v>4.2663420487415928</v>
      </c>
      <c r="VW25" s="76">
        <v>4.7569619161520471</v>
      </c>
      <c r="VX25" s="718"/>
      <c r="VY25" s="76">
        <v>5.1349822061261268</v>
      </c>
      <c r="VZ25" s="76">
        <v>4.277546028044819</v>
      </c>
      <c r="WA25" s="76">
        <v>5.1454942176926295</v>
      </c>
      <c r="WB25" s="76">
        <v>5.1933619128041446</v>
      </c>
      <c r="WC25" s="76">
        <v>4.5440022963332654</v>
      </c>
      <c r="WD25" s="76">
        <v>5.3958252214730154</v>
      </c>
      <c r="WE25" s="76">
        <v>4.7077707251551981</v>
      </c>
      <c r="WF25" s="76">
        <v>4.2708349467751638</v>
      </c>
      <c r="WG25" s="76">
        <v>4.3056654832846286</v>
      </c>
      <c r="WH25" s="76">
        <v>4.2854330895284303</v>
      </c>
      <c r="WI25" s="76">
        <v>4.3307759487365383</v>
      </c>
      <c r="WJ25" s="76">
        <v>4.5362137579844042</v>
      </c>
      <c r="WK25" s="76">
        <v>4.7792616827644032</v>
      </c>
      <c r="WL25" s="76">
        <v>4.3449812650744208</v>
      </c>
      <c r="WM25" s="76">
        <v>4.8670870832121729</v>
      </c>
      <c r="WN25" s="718"/>
      <c r="WO25" s="76">
        <v>3.5906345367621091</v>
      </c>
      <c r="WP25" s="76">
        <v>3.1017840202146472</v>
      </c>
      <c r="WQ25" s="76">
        <v>3.5989764821556678</v>
      </c>
      <c r="WR25" s="76">
        <v>3.6246091851855793</v>
      </c>
      <c r="WS25" s="76">
        <v>3.2549889291278027</v>
      </c>
      <c r="WT25" s="76">
        <v>3.7417238357324019</v>
      </c>
      <c r="WU25" s="76">
        <v>3.3474026372902204</v>
      </c>
      <c r="WV25" s="76">
        <v>3.097871851786127</v>
      </c>
      <c r="WW25" s="76">
        <v>3.1179500231986017</v>
      </c>
      <c r="WX25" s="76">
        <v>3.1062892001586881</v>
      </c>
      <c r="WY25" s="76">
        <v>3.1324145076248673</v>
      </c>
      <c r="WZ25" s="76">
        <v>3.2505175798034118</v>
      </c>
      <c r="XA25" s="76">
        <v>3.3899191503553006</v>
      </c>
      <c r="XB25" s="76">
        <v>3.1406294474605949</v>
      </c>
      <c r="XC25" s="76">
        <v>3.4402426212510298</v>
      </c>
      <c r="XD25" s="718"/>
      <c r="XE25" s="76">
        <v>4.6978168298385068</v>
      </c>
      <c r="XF25" s="76">
        <v>3.9515241121047846</v>
      </c>
      <c r="XG25" s="76">
        <v>4.7082385233193094</v>
      </c>
      <c r="XH25" s="76">
        <v>4.749003272199694</v>
      </c>
      <c r="XI25" s="76">
        <v>4.1841403299854107</v>
      </c>
      <c r="XJ25" s="76">
        <v>4.9261349594403523</v>
      </c>
      <c r="XK25" s="76">
        <v>4.3261629265126205</v>
      </c>
      <c r="XL25" s="76">
        <v>3.9456363689488407</v>
      </c>
      <c r="XM25" s="76">
        <v>3.9760713573585682</v>
      </c>
      <c r="XN25" s="76">
        <v>3.9583934471689042</v>
      </c>
      <c r="XO25" s="76">
        <v>3.9980072298721652</v>
      </c>
      <c r="XP25" s="76">
        <v>4.1773446456193781</v>
      </c>
      <c r="XQ25" s="76">
        <v>4.3893389420408635</v>
      </c>
      <c r="XR25" s="76">
        <v>4.01043407647634</v>
      </c>
      <c r="XS25" s="76">
        <v>4.4659164014459058</v>
      </c>
      <c r="XT25" s="718"/>
      <c r="XU25" s="76">
        <v>2.245146654315751</v>
      </c>
      <c r="XV25" s="76">
        <v>2.0270036823340303</v>
      </c>
      <c r="XW25" s="76">
        <v>2.2477166974728293</v>
      </c>
      <c r="XX25" s="76">
        <v>2.2599685327561128</v>
      </c>
      <c r="XY25" s="76">
        <v>2.0947363247049013</v>
      </c>
      <c r="XZ25" s="76">
        <v>2.3114030213952201</v>
      </c>
      <c r="YA25" s="76">
        <v>2.1364436124773061</v>
      </c>
      <c r="YB25" s="76">
        <v>2.0253001153159627</v>
      </c>
      <c r="YC25" s="76">
        <v>2.0341516750883377</v>
      </c>
      <c r="YD25" s="76">
        <v>2.0290098750940655</v>
      </c>
      <c r="YE25" s="76">
        <v>2.0405335195868686</v>
      </c>
      <c r="YF25" s="76">
        <v>2.0927561900657761</v>
      </c>
      <c r="YG25" s="76">
        <v>2.154553771048997</v>
      </c>
      <c r="YH25" s="76">
        <v>2.0441423815915094</v>
      </c>
      <c r="YI25" s="76">
        <v>2.1768865258427557</v>
      </c>
      <c r="YJ25" s="718"/>
      <c r="YK25" s="76">
        <v>4.6718748138863138</v>
      </c>
      <c r="YL25" s="76">
        <v>3.8785355824362497</v>
      </c>
      <c r="YM25" s="76">
        <v>4.6781615938861485</v>
      </c>
      <c r="YN25" s="76">
        <v>4.7248791004989288</v>
      </c>
      <c r="YO25" s="76">
        <v>4.1231839928223044</v>
      </c>
      <c r="YP25" s="76">
        <v>4.9097412130923042</v>
      </c>
      <c r="YQ25" s="76">
        <v>4.2761095007678005</v>
      </c>
      <c r="YR25" s="76">
        <v>3.8724520840810617</v>
      </c>
      <c r="YS25" s="76">
        <v>3.9043564072843253</v>
      </c>
      <c r="YT25" s="76">
        <v>3.8858205683044802</v>
      </c>
      <c r="YU25" s="76">
        <v>3.9273726782013849</v>
      </c>
      <c r="YV25" s="76">
        <v>4.1160228798076517</v>
      </c>
      <c r="YW25" s="76">
        <v>4.3396828102096991</v>
      </c>
      <c r="YX25" s="76">
        <v>3.9403461386301117</v>
      </c>
      <c r="YY25" s="76">
        <v>4.4205745578909621</v>
      </c>
      <c r="YZ25" s="718"/>
      <c r="ZA25" s="76">
        <v>4.8908338672065383</v>
      </c>
      <c r="ZB25" s="76">
        <v>4.1245935681547792</v>
      </c>
      <c r="ZC25" s="76">
        <v>4.9035375437741049</v>
      </c>
      <c r="ZD25" s="76">
        <v>4.9439775338663239</v>
      </c>
      <c r="ZE25" s="76">
        <v>4.3645277624819547</v>
      </c>
      <c r="ZF25" s="76">
        <v>5.1272803002497493</v>
      </c>
      <c r="ZG25" s="76">
        <v>4.5095312984556672</v>
      </c>
      <c r="ZH25" s="76">
        <v>4.118475115839269</v>
      </c>
      <c r="ZI25" s="76">
        <v>4.1499114419007732</v>
      </c>
      <c r="ZJ25" s="76">
        <v>4.1316537851904425</v>
      </c>
      <c r="ZK25" s="76">
        <v>4.1725600840904624</v>
      </c>
      <c r="ZL25" s="76">
        <v>4.3575241087581738</v>
      </c>
      <c r="ZM25" s="76">
        <v>4.5758949172750585</v>
      </c>
      <c r="ZN25" s="76">
        <v>4.1854180800962668</v>
      </c>
      <c r="ZO25" s="76">
        <v>4.6547337596237472</v>
      </c>
      <c r="ZP25" s="718"/>
      <c r="ZQ25" s="76">
        <v>5.4065875367909211</v>
      </c>
      <c r="ZR25" s="76">
        <v>4.4831802592945227</v>
      </c>
      <c r="ZS25" s="76">
        <v>5.4173928432144232</v>
      </c>
      <c r="ZT25" s="76">
        <v>5.4693074030539286</v>
      </c>
      <c r="ZU25" s="76">
        <v>4.7698545171226394</v>
      </c>
      <c r="ZV25" s="76">
        <v>5.6869785933009958</v>
      </c>
      <c r="ZW25" s="76">
        <v>4.9464330312910771</v>
      </c>
      <c r="ZX25" s="76">
        <v>4.4759716978350523</v>
      </c>
      <c r="ZY25" s="76">
        <v>4.5134337602361345</v>
      </c>
      <c r="ZZ25" s="76">
        <v>4.4916722797112349</v>
      </c>
      <c r="AAA25" s="76">
        <v>4.5404436875096517</v>
      </c>
      <c r="AAB25" s="76">
        <v>4.7614735034845115</v>
      </c>
      <c r="AAC25" s="76">
        <v>5.0230387991911059</v>
      </c>
      <c r="AAD25" s="76">
        <v>4.5557164882979722</v>
      </c>
      <c r="AAE25" s="76">
        <v>5.1175662756896454</v>
      </c>
      <c r="AAF25" s="718"/>
      <c r="AAG25" s="76">
        <v>2.0735241982610342</v>
      </c>
      <c r="AAH25" s="76">
        <v>2.0305204557037246</v>
      </c>
      <c r="AAI25" s="76">
        <v>2.1554388407613243</v>
      </c>
      <c r="AAJ25" s="76">
        <v>2.1117060756835828</v>
      </c>
      <c r="AAK25" s="76">
        <v>2.1430297581959903</v>
      </c>
      <c r="AAL25" s="76">
        <v>2.1008427023702998</v>
      </c>
      <c r="AAM25" s="76">
        <v>2.0662917509399792</v>
      </c>
      <c r="AAN25" s="76">
        <v>2.0239803117058868</v>
      </c>
      <c r="AAO25" s="76">
        <v>2.0322740406884048</v>
      </c>
      <c r="AAP25" s="76">
        <v>2.0321147953561689</v>
      </c>
      <c r="AAQ25" s="76">
        <v>1.8694008398638711</v>
      </c>
      <c r="AAR25" s="76">
        <v>2.1310094344062702</v>
      </c>
      <c r="AAS25" s="76">
        <v>2.1100307295624585</v>
      </c>
      <c r="AAT25" s="76">
        <v>1.9045189939769887</v>
      </c>
      <c r="AAU25" s="76">
        <v>2.2398771727915276</v>
      </c>
      <c r="AAV25" s="718"/>
    </row>
    <row r="26" spans="1:724" ht="14.5" customHeight="1" x14ac:dyDescent="0.2">
      <c r="A26" s="24">
        <v>2043</v>
      </c>
      <c r="B26" s="265"/>
      <c r="C26" s="266"/>
      <c r="D26" s="65">
        <v>1.0779790820670259</v>
      </c>
      <c r="E26" s="65">
        <v>1.4838473422714447</v>
      </c>
      <c r="F26" s="65">
        <v>1.8473124392320006</v>
      </c>
      <c r="G26" s="65">
        <v>2.1068769071585955</v>
      </c>
      <c r="H26" s="65">
        <v>1.947658208588767</v>
      </c>
      <c r="I26" s="65">
        <v>0.85502019639264226</v>
      </c>
      <c r="J26" s="65">
        <v>2.8134136346988021</v>
      </c>
      <c r="K26" s="65">
        <v>1.0518133598331465</v>
      </c>
      <c r="L26" s="65">
        <v>0.98970417412541523</v>
      </c>
      <c r="M26" s="65">
        <v>1.3428128666425552</v>
      </c>
      <c r="N26" s="65">
        <v>1.4351878664838049</v>
      </c>
      <c r="O26" s="65">
        <v>1.0895701498966563</v>
      </c>
      <c r="P26" s="65">
        <v>1.4934710653884602</v>
      </c>
      <c r="Q26" s="65">
        <v>1.0919441598192092</v>
      </c>
      <c r="R26" s="65">
        <v>1.2588497107980077</v>
      </c>
      <c r="S26" s="65">
        <v>1.150038038385494</v>
      </c>
      <c r="T26" s="65">
        <v>0.94202128896251469</v>
      </c>
      <c r="U26" s="65">
        <v>1.4065745867915784</v>
      </c>
      <c r="V26" s="65">
        <v>1.1097354490592939</v>
      </c>
      <c r="W26" s="65">
        <v>2.4576007636323447</v>
      </c>
      <c r="X26" s="65">
        <v>1.3160099069168507</v>
      </c>
      <c r="Y26" s="65">
        <v>1.2591947326593043</v>
      </c>
      <c r="Z26" s="65">
        <v>1.0591340354719885</v>
      </c>
      <c r="AA26" s="65">
        <v>1.0866938973035489</v>
      </c>
      <c r="AB26" s="65">
        <v>0.80823975057131114</v>
      </c>
      <c r="AC26" s="65">
        <v>0.46379367806238109</v>
      </c>
      <c r="AD26" s="65">
        <v>1.2434221921293263</v>
      </c>
      <c r="AE26" s="65">
        <v>1.6651462141136679</v>
      </c>
      <c r="AF26" s="65">
        <v>0.99309608015486783</v>
      </c>
      <c r="AG26" s="65">
        <v>0.63257788946599813</v>
      </c>
      <c r="AH26" s="769"/>
      <c r="AI26" s="65">
        <v>0.94942123482147422</v>
      </c>
      <c r="AJ26" s="65">
        <v>1.3918329735246504</v>
      </c>
      <c r="AK26" s="65">
        <v>1.7873768175926998</v>
      </c>
      <c r="AL26" s="65">
        <v>2.0243922382257691</v>
      </c>
      <c r="AM26" s="65">
        <v>1.8114328406121507</v>
      </c>
      <c r="AN26" s="65">
        <v>0.79521278386856398</v>
      </c>
      <c r="AO26" s="65">
        <v>2.6291486426526096</v>
      </c>
      <c r="AP26" s="65">
        <v>0.98551005865820429</v>
      </c>
      <c r="AQ26" s="65">
        <v>0.93064009401773196</v>
      </c>
      <c r="AR26" s="65">
        <v>1.1837680104284964</v>
      </c>
      <c r="AS26" s="65">
        <v>1.3015386860311933</v>
      </c>
      <c r="AT26" s="65">
        <v>1.0467411470419929</v>
      </c>
      <c r="AU26" s="65">
        <v>1.3894900873732103</v>
      </c>
      <c r="AV26" s="65">
        <v>1.0219626528165964</v>
      </c>
      <c r="AW26" s="65">
        <v>1.1882694331914538</v>
      </c>
      <c r="AX26" s="65">
        <v>1.0730286262406066</v>
      </c>
      <c r="AY26" s="65">
        <v>0.87732571727894859</v>
      </c>
      <c r="AZ26" s="65">
        <v>1.3464342585622893</v>
      </c>
      <c r="BA26" s="65">
        <v>1.0345581105517181</v>
      </c>
      <c r="BB26" s="65">
        <v>2.1792026294127127</v>
      </c>
      <c r="BC26" s="65">
        <v>1.2705918928789801</v>
      </c>
      <c r="BD26" s="65">
        <v>1.1849960744723238</v>
      </c>
      <c r="BE26" s="65">
        <v>0.94100546386066908</v>
      </c>
      <c r="BF26" s="65">
        <v>1.0181450619004369</v>
      </c>
      <c r="BG26" s="65">
        <v>0.75674761274491242</v>
      </c>
      <c r="BH26" s="65">
        <v>0.43166657552938986</v>
      </c>
      <c r="BI26" s="65">
        <v>1.132107879188391</v>
      </c>
      <c r="BJ26" s="65">
        <v>1.6106273364906829</v>
      </c>
      <c r="BK26" s="65">
        <v>0.90159591784730286</v>
      </c>
      <c r="BL26" s="65">
        <v>0.58035100971345377</v>
      </c>
      <c r="BM26" s="770"/>
      <c r="BN26" s="65">
        <v>4.0508957822033764</v>
      </c>
      <c r="BO26" s="65">
        <v>4.4232167291110365</v>
      </c>
      <c r="BP26" s="65">
        <v>3.2371565260427704</v>
      </c>
      <c r="BQ26" s="65">
        <v>5.2714314606989872</v>
      </c>
      <c r="BR26" s="65">
        <v>5.4344148135002213</v>
      </c>
      <c r="BS26" s="65">
        <v>2.0462519102835608</v>
      </c>
      <c r="BT26" s="65">
        <v>5.7167295229560731</v>
      </c>
      <c r="BU26" s="65">
        <v>3.5815730241446588</v>
      </c>
      <c r="BV26" s="65">
        <v>2.2170346350897501</v>
      </c>
      <c r="BW26" s="65">
        <v>2.4023875218435666</v>
      </c>
      <c r="BX26" s="65">
        <v>4.156545631621003</v>
      </c>
      <c r="BY26" s="65">
        <v>4.4180490481110493</v>
      </c>
      <c r="BZ26" s="65">
        <v>4.4633380239430513</v>
      </c>
      <c r="CA26" s="65">
        <v>2.5507670706192886</v>
      </c>
      <c r="CB26" s="65">
        <v>2.4757318688381642</v>
      </c>
      <c r="CC26" s="65">
        <v>3.476256296346429</v>
      </c>
      <c r="CD26" s="65">
        <v>1.5225237853291</v>
      </c>
      <c r="CE26" s="65">
        <v>9.9416631240309066</v>
      </c>
      <c r="CF26" s="65">
        <v>1.9836719576448396</v>
      </c>
      <c r="CG26" s="65">
        <v>6.3521896386438321</v>
      </c>
      <c r="CH26" s="65">
        <v>5.1106288983670041</v>
      </c>
      <c r="CI26" s="65">
        <v>3.2915320017923788</v>
      </c>
      <c r="CJ26" s="65">
        <v>3.0929267242581733</v>
      </c>
      <c r="CK26" s="65">
        <v>2.7048022698770326</v>
      </c>
      <c r="CL26" s="65">
        <v>2.0116978358335444</v>
      </c>
      <c r="CM26" s="65">
        <v>1.3445702614703197</v>
      </c>
      <c r="CN26" s="65">
        <v>2.7031374853513195</v>
      </c>
      <c r="CO26" s="65">
        <v>3.6690388876573365</v>
      </c>
      <c r="CP26" s="65">
        <v>1.8518367303046968</v>
      </c>
      <c r="CQ26" s="65">
        <v>1.3463508552172361</v>
      </c>
      <c r="CR26" s="772"/>
      <c r="CS26" s="65">
        <v>4.4630826754177493</v>
      </c>
      <c r="CT26" s="65">
        <v>4.9358624239044353</v>
      </c>
      <c r="CU26" s="65">
        <v>3.7286379994342473</v>
      </c>
      <c r="CV26" s="65">
        <v>6.4771479208351908</v>
      </c>
      <c r="CW26" s="65">
        <v>5.8199385110739312</v>
      </c>
      <c r="CX26" s="65">
        <v>2.5503605341323503</v>
      </c>
      <c r="CY26" s="65">
        <v>6.8688282765065107</v>
      </c>
      <c r="CZ26" s="65">
        <v>4.0239358234643889</v>
      </c>
      <c r="DA26" s="65">
        <v>2.8071195129251638</v>
      </c>
      <c r="DB26" s="65">
        <v>3.0416151445477491</v>
      </c>
      <c r="DC26" s="65">
        <v>4.3912866533790353</v>
      </c>
      <c r="DD26" s="65">
        <v>4.8757805236499419</v>
      </c>
      <c r="DE26" s="65">
        <v>4.7755597991518286</v>
      </c>
      <c r="DF26" s="65">
        <v>3.0059138928923961</v>
      </c>
      <c r="DG26" s="65">
        <v>2.8938121043104088</v>
      </c>
      <c r="DH26" s="65">
        <v>3.9414924216292366</v>
      </c>
      <c r="DI26" s="65">
        <v>1.9383558657833138</v>
      </c>
      <c r="DJ26" s="65">
        <v>10.510362198258644</v>
      </c>
      <c r="DK26" s="65">
        <v>2.7427268377738647</v>
      </c>
      <c r="DL26" s="65">
        <v>7.3680355043720196</v>
      </c>
      <c r="DM26" s="65">
        <v>5.4382668114790871</v>
      </c>
      <c r="DN26" s="65">
        <v>3.7803536803606601</v>
      </c>
      <c r="DO26" s="65">
        <v>3.482529858324487</v>
      </c>
      <c r="DP26" s="65">
        <v>3.1057119079891393</v>
      </c>
      <c r="DQ26" s="65">
        <v>2.2741514595844201</v>
      </c>
      <c r="DR26" s="65">
        <v>1.6413702952797631</v>
      </c>
      <c r="DS26" s="65">
        <v>3.1120252248903553</v>
      </c>
      <c r="DT26" s="65">
        <v>4.1079790833575389</v>
      </c>
      <c r="DU26" s="65">
        <v>2.0623488619473065</v>
      </c>
      <c r="DV26" s="65">
        <v>1.5986714111357183</v>
      </c>
      <c r="DW26" s="773"/>
      <c r="DX26" s="65">
        <v>4.1763827566989731</v>
      </c>
      <c r="DY26" s="65">
        <v>4.5550431582684903</v>
      </c>
      <c r="DZ26" s="65">
        <v>3.6446429652032224</v>
      </c>
      <c r="EA26" s="65">
        <v>5.9580599849286493</v>
      </c>
      <c r="EB26" s="65">
        <v>4.9190902053790539</v>
      </c>
      <c r="EC26" s="65">
        <v>2.3687721719337707</v>
      </c>
      <c r="ED26" s="65">
        <v>6.3919089443610826</v>
      </c>
      <c r="EE26" s="65">
        <v>3.8899604973995174</v>
      </c>
      <c r="EF26" s="65">
        <v>2.220514924129446</v>
      </c>
      <c r="EG26" s="65">
        <v>3.0202083486144429</v>
      </c>
      <c r="EH26" s="65">
        <v>4.4781028961091058</v>
      </c>
      <c r="EI26" s="65">
        <v>4.6565344852850421</v>
      </c>
      <c r="EJ26" s="65">
        <v>4.7962897820327761</v>
      </c>
      <c r="EK26" s="65">
        <v>2.8022130142253072</v>
      </c>
      <c r="EL26" s="65">
        <v>2.670013418777593</v>
      </c>
      <c r="EM26" s="65">
        <v>3.7023266904502465</v>
      </c>
      <c r="EN26" s="65">
        <v>1.6178430829575119</v>
      </c>
      <c r="EO26" s="65">
        <v>10.593647280380779</v>
      </c>
      <c r="EP26" s="65">
        <v>2.5563828596288496</v>
      </c>
      <c r="EQ26" s="65">
        <v>7.1044357216705922</v>
      </c>
      <c r="ER26" s="65">
        <v>5.2745430460597476</v>
      </c>
      <c r="ES26" s="65">
        <v>3.5347062749812608</v>
      </c>
      <c r="ET26" s="65">
        <v>3.1894590634855966</v>
      </c>
      <c r="EU26" s="65">
        <v>2.8304683277438283</v>
      </c>
      <c r="EV26" s="65">
        <v>2.128510490121279</v>
      </c>
      <c r="EW26" s="65">
        <v>1.3944286740954581</v>
      </c>
      <c r="EX26" s="65">
        <v>2.7863361079429274</v>
      </c>
      <c r="EY26" s="65">
        <v>3.7957266074449119</v>
      </c>
      <c r="EZ26" s="65">
        <v>1.8427981820049388</v>
      </c>
      <c r="FA26" s="65">
        <v>1.3954850322403003</v>
      </c>
      <c r="FB26" s="774"/>
      <c r="FC26" s="65">
        <v>3.8450275850849001</v>
      </c>
      <c r="FD26" s="65">
        <v>4.1231685110076128</v>
      </c>
      <c r="FE26" s="65">
        <v>3.1334129588535307</v>
      </c>
      <c r="FF26" s="65">
        <v>4.8224116462926814</v>
      </c>
      <c r="FG26" s="65">
        <v>4.4015694250353752</v>
      </c>
      <c r="FH26" s="65">
        <v>1.9122697477327781</v>
      </c>
      <c r="FI26" s="65">
        <v>5.3867132106648983</v>
      </c>
      <c r="FJ26" s="65">
        <v>3.3243117380904721</v>
      </c>
      <c r="FK26" s="65">
        <v>1.9985362820715677</v>
      </c>
      <c r="FL26" s="65">
        <v>2.1469599157769022</v>
      </c>
      <c r="FM26" s="65">
        <v>3.4132883480184244</v>
      </c>
      <c r="FN26" s="65">
        <v>4.2613636034981957</v>
      </c>
      <c r="FO26" s="65">
        <v>4.111012299157621</v>
      </c>
      <c r="FP26" s="65">
        <v>2.3789587282102023</v>
      </c>
      <c r="FQ26" s="65">
        <v>2.322150696571629</v>
      </c>
      <c r="FR26" s="65">
        <v>3.3116186328166135</v>
      </c>
      <c r="FS26" s="65">
        <v>1.382178204039392</v>
      </c>
      <c r="FT26" s="65">
        <v>9.6953719757274435</v>
      </c>
      <c r="FU26" s="65">
        <v>1.8970058959301053</v>
      </c>
      <c r="FV26" s="65">
        <v>6.122355336262058</v>
      </c>
      <c r="FW26" s="65">
        <v>4.9686198447128413</v>
      </c>
      <c r="FX26" s="65">
        <v>3.1206549998404842</v>
      </c>
      <c r="FY26" s="65">
        <v>2.9128973986140529</v>
      </c>
      <c r="FZ26" s="65">
        <v>2.5322586983809812</v>
      </c>
      <c r="GA26" s="65">
        <v>1.926430452464986</v>
      </c>
      <c r="GB26" s="65">
        <v>1.0893910851634812</v>
      </c>
      <c r="GC26" s="65">
        <v>2.3065563903087503</v>
      </c>
      <c r="GD26" s="65">
        <v>3.477206177751698</v>
      </c>
      <c r="GE26" s="65">
        <v>1.632186065583678</v>
      </c>
      <c r="GF26" s="65">
        <v>1.257131688903335</v>
      </c>
      <c r="GG26" s="775"/>
      <c r="GH26" s="65">
        <v>4.1757452842707723</v>
      </c>
      <c r="GI26" s="65">
        <v>4.5565483178552615</v>
      </c>
      <c r="GJ26" s="65">
        <v>3.542914757700002</v>
      </c>
      <c r="GK26" s="65">
        <v>5.587356120882804</v>
      </c>
      <c r="GL26" s="65">
        <v>5.4073172761469586</v>
      </c>
      <c r="GM26" s="65">
        <v>2.2014888376119117</v>
      </c>
      <c r="GN26" s="65">
        <v>5.5748520514460136</v>
      </c>
      <c r="GO26" s="65">
        <v>3.1904283744106223</v>
      </c>
      <c r="GP26" s="65">
        <v>2.2522239747221131</v>
      </c>
      <c r="GQ26" s="65">
        <v>2.6411414909065365</v>
      </c>
      <c r="GR26" s="65">
        <v>4.5841791133269068</v>
      </c>
      <c r="GS26" s="65">
        <v>4.6296839115632444</v>
      </c>
      <c r="GT26" s="65">
        <v>4.7492332449418848</v>
      </c>
      <c r="GU26" s="65">
        <v>3.1885902054983575</v>
      </c>
      <c r="GV26" s="65">
        <v>2.6565462377037843</v>
      </c>
      <c r="GW26" s="65">
        <v>3.6838877723393084</v>
      </c>
      <c r="GX26" s="65">
        <v>1.6343605424205063</v>
      </c>
      <c r="GY26" s="65">
        <v>10.828604382543254</v>
      </c>
      <c r="GZ26" s="65">
        <v>3.0519037717995046</v>
      </c>
      <c r="HA26" s="65">
        <v>6.9519854627852151</v>
      </c>
      <c r="HB26" s="65">
        <v>5.3011614853600655</v>
      </c>
      <c r="HC26" s="65">
        <v>3.512428420828988</v>
      </c>
      <c r="HD26" s="65">
        <v>3.2170231520432213</v>
      </c>
      <c r="HE26" s="65">
        <v>2.84709930025695</v>
      </c>
      <c r="HF26" s="65">
        <v>2.2616819711761176</v>
      </c>
      <c r="HG26" s="65">
        <v>1.3609792795658593</v>
      </c>
      <c r="HH26" s="65">
        <v>2.9939189688473813</v>
      </c>
      <c r="HI26" s="65">
        <v>3.8202699943380156</v>
      </c>
      <c r="HJ26" s="65">
        <v>1.9900109432625492</v>
      </c>
      <c r="HK26" s="65">
        <v>1.4173473738835574</v>
      </c>
      <c r="HL26" s="776"/>
      <c r="HM26" s="65">
        <v>3.3458376439860942</v>
      </c>
      <c r="HN26" s="65">
        <v>3.361079440594315</v>
      </c>
      <c r="HO26" s="65">
        <v>2.5203167869863097</v>
      </c>
      <c r="HP26" s="65">
        <v>5.8538735863447444</v>
      </c>
      <c r="HQ26" s="65">
        <v>3.2581280601023708</v>
      </c>
      <c r="HR26" s="65">
        <v>1.7641022736553293</v>
      </c>
      <c r="HS26" s="65">
        <v>5.1715605210088027</v>
      </c>
      <c r="HT26" s="65">
        <v>3.1418071656046873</v>
      </c>
      <c r="HU26" s="65">
        <v>1.7383135124976259</v>
      </c>
      <c r="HV26" s="65">
        <v>1.4302618311703814</v>
      </c>
      <c r="HW26" s="65">
        <v>2.8036975872430769</v>
      </c>
      <c r="HX26" s="65">
        <v>3.9289894515918289</v>
      </c>
      <c r="HY26" s="65">
        <v>3.9181323338541914</v>
      </c>
      <c r="HZ26" s="65">
        <v>1.7499433748961299</v>
      </c>
      <c r="IA26" s="65">
        <v>1.7807391049458277</v>
      </c>
      <c r="IB26" s="65">
        <v>2.8037878099004594</v>
      </c>
      <c r="IC26" s="65">
        <v>0.85221859514685649</v>
      </c>
      <c r="ID26" s="65">
        <v>9.5456221457984665</v>
      </c>
      <c r="IE26" s="65">
        <v>1.3350286235333253</v>
      </c>
      <c r="IF26" s="65">
        <v>5.3547951638943729</v>
      </c>
      <c r="IG26" s="65">
        <v>4.5219666632123987</v>
      </c>
      <c r="IH26" s="65">
        <v>2.8088897429682578</v>
      </c>
      <c r="II26" s="65">
        <v>2.5250748004575065</v>
      </c>
      <c r="IJ26" s="65">
        <v>2.0563502328951069</v>
      </c>
      <c r="IK26" s="65">
        <v>1.2826539404890356</v>
      </c>
      <c r="IL26" s="65">
        <v>0.95843901933310827</v>
      </c>
      <c r="IM26" s="65">
        <v>1.5822846084068329</v>
      </c>
      <c r="IN26" s="65">
        <v>3.3833473563501606</v>
      </c>
      <c r="IO26" s="65">
        <v>1.1811972059945086</v>
      </c>
      <c r="IP26" s="65">
        <v>0.88716576802686486</v>
      </c>
      <c r="IQ26" s="777"/>
      <c r="IR26" s="65">
        <v>2.9658707162453046</v>
      </c>
      <c r="IS26" s="65">
        <v>2.9668481251494767</v>
      </c>
      <c r="IT26" s="65">
        <v>1.8874222937104741</v>
      </c>
      <c r="IU26" s="65">
        <v>3.0639765538213819</v>
      </c>
      <c r="IV26" s="65">
        <v>2.6130815231943636</v>
      </c>
      <c r="IW26" s="65">
        <v>1.217215646360654</v>
      </c>
      <c r="IX26" s="65">
        <v>2.3553836917317583</v>
      </c>
      <c r="IY26" s="65">
        <v>2.4359934267200574</v>
      </c>
      <c r="IZ26" s="65">
        <v>1.4512666683199473</v>
      </c>
      <c r="JA26" s="65">
        <v>0.94956016443002489</v>
      </c>
      <c r="JB26" s="65">
        <v>2.2767717401777077</v>
      </c>
      <c r="JC26" s="65">
        <v>3.1327321344037009</v>
      </c>
      <c r="JD26" s="65">
        <v>2.492617298549157</v>
      </c>
      <c r="JE26" s="65">
        <v>1.3262877992224222</v>
      </c>
      <c r="JF26" s="65">
        <v>1.2989357922253353</v>
      </c>
      <c r="JG26" s="65">
        <v>2.1597431513419982</v>
      </c>
      <c r="JH26" s="65">
        <v>0.50311982179394632</v>
      </c>
      <c r="JI26" s="65">
        <v>8.5645450489452557</v>
      </c>
      <c r="JJ26" s="65">
        <v>0.68483130859179708</v>
      </c>
      <c r="JK26" s="65">
        <v>3.4417884401189212</v>
      </c>
      <c r="JL26" s="65">
        <v>4.1924628925333227</v>
      </c>
      <c r="JM26" s="65">
        <v>1.910699369835317</v>
      </c>
      <c r="JN26" s="65">
        <v>1.983298215249139</v>
      </c>
      <c r="JO26" s="65">
        <v>1.561749084445323</v>
      </c>
      <c r="JP26" s="65">
        <v>1.1438341782028072</v>
      </c>
      <c r="JQ26" s="65">
        <v>0.80389580094869695</v>
      </c>
      <c r="JR26" s="65">
        <v>1.3443533801195882</v>
      </c>
      <c r="JS26" s="65">
        <v>2.4078788787732277</v>
      </c>
      <c r="JT26" s="65">
        <v>1.0214379104729308</v>
      </c>
      <c r="JU26" s="65">
        <v>0.84300797861019561</v>
      </c>
      <c r="JV26" s="778"/>
      <c r="JW26" s="65">
        <v>4.5653213669371997</v>
      </c>
      <c r="JX26" s="65">
        <v>5.0872191185063951</v>
      </c>
      <c r="JY26" s="65">
        <v>3.6199781026842492</v>
      </c>
      <c r="JZ26" s="65">
        <v>5.1540410402722667</v>
      </c>
      <c r="KA26" s="65">
        <v>5.0729330196781035</v>
      </c>
      <c r="KB26" s="65">
        <v>2.4543870918591981</v>
      </c>
      <c r="KC26" s="65">
        <v>7.0561538287090615</v>
      </c>
      <c r="KD26" s="65">
        <v>4.1025537870436724</v>
      </c>
      <c r="KE26" s="65">
        <v>2.8261774207280634</v>
      </c>
      <c r="KF26" s="65">
        <v>2.7823762685139974</v>
      </c>
      <c r="KG26" s="65">
        <v>3.7592495092134381</v>
      </c>
      <c r="KH26" s="65">
        <v>4.9763937496791923</v>
      </c>
      <c r="KI26" s="65">
        <v>5.1159610060923377</v>
      </c>
      <c r="KJ26" s="65">
        <v>3.6227973396408677</v>
      </c>
      <c r="KK26" s="65">
        <v>3.0188448070759222</v>
      </c>
      <c r="KL26" s="65">
        <v>4.0691166023132066</v>
      </c>
      <c r="KM26" s="65">
        <v>2.0678206810775603</v>
      </c>
      <c r="KN26" s="65">
        <v>10.195723056135209</v>
      </c>
      <c r="KO26" s="65">
        <v>2.416581712218191</v>
      </c>
      <c r="KP26" s="65">
        <v>7.3014085677141241</v>
      </c>
      <c r="KQ26" s="65">
        <v>5.4436539966355886</v>
      </c>
      <c r="KR26" s="65">
        <v>3.9059947634548298</v>
      </c>
      <c r="KS26" s="65">
        <v>3.7188377807836872</v>
      </c>
      <c r="KT26" s="65">
        <v>3.3130955454696887</v>
      </c>
      <c r="KU26" s="65">
        <v>2.5168700586310186</v>
      </c>
      <c r="KV26" s="65">
        <v>1.6947206748252746</v>
      </c>
      <c r="KW26" s="65">
        <v>3.6211123562586889</v>
      </c>
      <c r="KX26" s="65">
        <v>4.3528232580144213</v>
      </c>
      <c r="KY26" s="65">
        <v>2.5081572126331615</v>
      </c>
      <c r="KZ26" s="65">
        <v>1.5987511748808938</v>
      </c>
      <c r="LA26" s="774"/>
      <c r="LB26" s="65">
        <v>4.5162455465504205</v>
      </c>
      <c r="LC26" s="65">
        <v>5.0054196364092363</v>
      </c>
      <c r="LD26" s="65">
        <v>3.3195993767110208</v>
      </c>
      <c r="LE26" s="65">
        <v>4.593601787944702</v>
      </c>
      <c r="LF26" s="65">
        <v>4.726099576545483</v>
      </c>
      <c r="LG26" s="65">
        <v>2.4528267934198067</v>
      </c>
      <c r="LH26" s="65">
        <v>6.5462662323729495</v>
      </c>
      <c r="LI26" s="65">
        <v>4.3502223557356734</v>
      </c>
      <c r="LJ26" s="65">
        <v>3.1039787758526307</v>
      </c>
      <c r="LK26" s="65">
        <v>2.6860804706682102</v>
      </c>
      <c r="LL26" s="65">
        <v>3.4284332980485681</v>
      </c>
      <c r="LM26" s="65">
        <v>4.7767090572646111</v>
      </c>
      <c r="LN26" s="65">
        <v>5.0078573359162037</v>
      </c>
      <c r="LO26" s="65">
        <v>2.6940957949453912</v>
      </c>
      <c r="LP26" s="65">
        <v>2.8493482453668837</v>
      </c>
      <c r="LQ26" s="65">
        <v>3.877132907060135</v>
      </c>
      <c r="LR26" s="65">
        <v>2.0676155802360401</v>
      </c>
      <c r="LS26" s="65">
        <v>9.9248913096425966</v>
      </c>
      <c r="LT26" s="65">
        <v>2.2209891813753013</v>
      </c>
      <c r="LU26" s="65">
        <v>6.7565533540762379</v>
      </c>
      <c r="LV26" s="65">
        <v>5.288424660478503</v>
      </c>
      <c r="LW26" s="65">
        <v>3.7007521894120803</v>
      </c>
      <c r="LX26" s="65">
        <v>3.6078834284552119</v>
      </c>
      <c r="LY26" s="65">
        <v>3.1855937931677305</v>
      </c>
      <c r="LZ26" s="65">
        <v>2.4070622284362968</v>
      </c>
      <c r="MA26" s="65">
        <v>1.5697899284170096</v>
      </c>
      <c r="MB26" s="65">
        <v>2.7745922900737758</v>
      </c>
      <c r="MC26" s="65">
        <v>4.221284388431874</v>
      </c>
      <c r="MD26" s="65">
        <v>2.1430792287022591</v>
      </c>
      <c r="ME26" s="65">
        <v>1.5365316453142757</v>
      </c>
      <c r="MF26" s="780"/>
      <c r="MG26" s="68">
        <v>1.9227826015832743</v>
      </c>
      <c r="MH26" s="68">
        <v>0.54252101884419135</v>
      </c>
      <c r="MI26" s="68">
        <v>0.88583335826307041</v>
      </c>
      <c r="MJ26" s="68">
        <v>1.083653444725388</v>
      </c>
      <c r="MK26" s="68">
        <v>2.8106382019810114</v>
      </c>
      <c r="ML26" s="68">
        <v>0.74933585863632857</v>
      </c>
      <c r="MM26" s="68">
        <v>1.8382477203112135</v>
      </c>
      <c r="MN26" s="68">
        <v>1.3292321625174481</v>
      </c>
      <c r="MO26" s="68">
        <v>0.63325030982350539</v>
      </c>
      <c r="MP26" s="68">
        <v>1.0342738443365374</v>
      </c>
      <c r="MQ26" s="68">
        <v>1.1781510023840189</v>
      </c>
      <c r="MR26" s="68">
        <v>1.6986726716393137</v>
      </c>
      <c r="MS26" s="68">
        <v>2.0072052753866809</v>
      </c>
      <c r="MT26" s="68">
        <v>1.9902437380913396</v>
      </c>
      <c r="MU26" s="768"/>
      <c r="MV26" s="69">
        <v>6.6586524434114907</v>
      </c>
      <c r="MW26" s="69">
        <v>2.1093898151600592</v>
      </c>
      <c r="MX26" s="69">
        <v>2.4791554124218402</v>
      </c>
      <c r="MY26" s="69">
        <v>2.3745640301640107</v>
      </c>
      <c r="MZ26" s="69">
        <v>5.5191988671569829</v>
      </c>
      <c r="NA26" s="69">
        <v>1.9532217538994241</v>
      </c>
      <c r="NB26" s="69">
        <v>3.0891880738406603</v>
      </c>
      <c r="NC26" s="69">
        <v>4.2030122409669133</v>
      </c>
      <c r="ND26" s="69">
        <v>2.4663454391614779</v>
      </c>
      <c r="NE26" s="69">
        <v>3.259224487681017</v>
      </c>
      <c r="NF26" s="69">
        <v>2.9654462981557681</v>
      </c>
      <c r="NG26" s="69">
        <v>5.3583974395469021</v>
      </c>
      <c r="NH26" s="69">
        <v>4.4136919511152399</v>
      </c>
      <c r="NI26" s="69">
        <v>3.0616599579789607</v>
      </c>
      <c r="NJ26" s="752"/>
      <c r="NK26" s="70">
        <v>8.3761039186612116</v>
      </c>
      <c r="NL26" s="70">
        <v>2.6259123598174692</v>
      </c>
      <c r="NM26" s="70">
        <v>3.0985863822448665</v>
      </c>
      <c r="NN26" s="70">
        <v>3.2871870328107788</v>
      </c>
      <c r="NO26" s="70">
        <v>7.5497248767767289</v>
      </c>
      <c r="NP26" s="70">
        <v>2.6584750258300689</v>
      </c>
      <c r="NQ26" s="70">
        <v>3.584649986437479</v>
      </c>
      <c r="NR26" s="70">
        <v>5.5088823395399711</v>
      </c>
      <c r="NS26" s="70">
        <v>3.3652837122658479</v>
      </c>
      <c r="NT26" s="70">
        <v>4.1281498351259156</v>
      </c>
      <c r="NU26" s="70">
        <v>3.9124683170576446</v>
      </c>
      <c r="NV26" s="70">
        <v>6.6282476105767305</v>
      </c>
      <c r="NW26" s="70">
        <v>5.2606446652291075</v>
      </c>
      <c r="NX26" s="70">
        <v>3.9967094333783262</v>
      </c>
      <c r="NY26" s="754"/>
      <c r="NZ26" s="71">
        <v>8.3405227741507169</v>
      </c>
      <c r="OA26" s="71">
        <v>2.3707792794964764</v>
      </c>
      <c r="OB26" s="71">
        <v>2.8381460494659505</v>
      </c>
      <c r="OC26" s="71">
        <v>3.1630496849000553</v>
      </c>
      <c r="OD26" s="71">
        <v>8.6274007074462045</v>
      </c>
      <c r="OE26" s="71">
        <v>2.3107148917950884</v>
      </c>
      <c r="OF26" s="71">
        <v>4.0337260753621278</v>
      </c>
      <c r="OG26" s="71">
        <v>4.8666718194214091</v>
      </c>
      <c r="OH26" s="71">
        <v>2.9224964980257164</v>
      </c>
      <c r="OI26" s="71">
        <v>3.891827263209827</v>
      </c>
      <c r="OJ26" s="71">
        <v>3.4499229430104421</v>
      </c>
      <c r="OK26" s="71">
        <v>6.5394731353652329</v>
      </c>
      <c r="OL26" s="71">
        <v>4.8436940795637451</v>
      </c>
      <c r="OM26" s="71">
        <v>4.0578025904625905</v>
      </c>
      <c r="ON26" s="756"/>
      <c r="OO26" s="72">
        <v>5.6862766032391061</v>
      </c>
      <c r="OP26" s="72">
        <v>1.8066245574274533</v>
      </c>
      <c r="OQ26" s="72">
        <v>2.1673308512274172</v>
      </c>
      <c r="OR26" s="72">
        <v>1.9509245867043108</v>
      </c>
      <c r="OS26" s="72">
        <v>4.1979348487839889</v>
      </c>
      <c r="OT26" s="72">
        <v>1.5253060211341949</v>
      </c>
      <c r="OU26" s="72">
        <v>2.451708343733185</v>
      </c>
      <c r="OV26" s="72">
        <v>3.3688633196421303</v>
      </c>
      <c r="OW26" s="72">
        <v>1.9092259681061441</v>
      </c>
      <c r="OX26" s="72">
        <v>2.9403123674828544</v>
      </c>
      <c r="OY26" s="72">
        <v>2.3707695282504511</v>
      </c>
      <c r="OZ26" s="72">
        <v>4.5469258098825431</v>
      </c>
      <c r="PA26" s="72">
        <v>4.0201815836452353</v>
      </c>
      <c r="PB26" s="72">
        <v>2.9716140585312725</v>
      </c>
      <c r="PC26" s="758"/>
      <c r="PD26" s="73">
        <v>7.7403369583352886</v>
      </c>
      <c r="PE26" s="73">
        <v>2.3279102454061005</v>
      </c>
      <c r="PF26" s="73">
        <v>2.4438129743684867</v>
      </c>
      <c r="PG26" s="73">
        <v>3.2416973032028022</v>
      </c>
      <c r="PH26" s="73">
        <v>9.5126260343704452</v>
      </c>
      <c r="PI26" s="73">
        <v>2.2537245556178442</v>
      </c>
      <c r="PJ26" s="73">
        <v>4.0866783307468904</v>
      </c>
      <c r="PK26" s="73">
        <v>4.7655866059767424</v>
      </c>
      <c r="PL26" s="73">
        <v>2.8510957333255784</v>
      </c>
      <c r="PM26" s="73">
        <v>3.557707940355304</v>
      </c>
      <c r="PN26" s="73">
        <v>3.4597551983838821</v>
      </c>
      <c r="PO26" s="73">
        <v>7.2903737966534417</v>
      </c>
      <c r="PP26" s="73">
        <v>4.8206105187840693</v>
      </c>
      <c r="PQ26" s="73">
        <v>3.7599266484745497</v>
      </c>
      <c r="PR26" s="760"/>
      <c r="PS26" s="70">
        <v>4.5891056031189876</v>
      </c>
      <c r="PT26" s="70">
        <v>1.3616810412736937</v>
      </c>
      <c r="PU26" s="70">
        <v>1.7718827268015462</v>
      </c>
      <c r="PV26" s="70">
        <v>1.2798878307806405</v>
      </c>
      <c r="PW26" s="70">
        <v>3.441647569007698</v>
      </c>
      <c r="PX26" s="70">
        <v>1.0278214740074392</v>
      </c>
      <c r="PY26" s="70">
        <v>1.6111064816513077</v>
      </c>
      <c r="PZ26" s="70">
        <v>2.7644345549534144</v>
      </c>
      <c r="QA26" s="70">
        <v>1.363639671920148</v>
      </c>
      <c r="QB26" s="70">
        <v>2.4570384599968946</v>
      </c>
      <c r="QC26" s="70">
        <v>1.8547704130463312</v>
      </c>
      <c r="QD26" s="70">
        <v>3.8149025632387925</v>
      </c>
      <c r="QE26" s="70">
        <v>3.4116993727125799</v>
      </c>
      <c r="QF26" s="70">
        <v>1.9599195682969377</v>
      </c>
      <c r="QG26" s="762"/>
      <c r="QH26" s="74">
        <v>8.2855085073270871</v>
      </c>
      <c r="QI26" s="74">
        <v>2.980086616896978</v>
      </c>
      <c r="QJ26" s="74">
        <v>2.7019384006402678</v>
      </c>
      <c r="QK26" s="74">
        <v>3.2567659090273722</v>
      </c>
      <c r="QL26" s="74">
        <v>7.4306936654082385</v>
      </c>
      <c r="QM26" s="74">
        <v>2.6463619760402568</v>
      </c>
      <c r="QN26" s="74">
        <v>4.3855072420432561</v>
      </c>
      <c r="QO26" s="74">
        <v>6.6440708534599091</v>
      </c>
      <c r="QP26" s="74">
        <v>4.0870674792523198</v>
      </c>
      <c r="QQ26" s="74">
        <v>3.8442738875664557</v>
      </c>
      <c r="QR26" s="74">
        <v>4.6999335552425894</v>
      </c>
      <c r="QS26" s="74">
        <v>6.5677850312239823</v>
      </c>
      <c r="QT26" s="74">
        <v>5.2304172472178339</v>
      </c>
      <c r="QU26" s="74">
        <v>3.9301544759239686</v>
      </c>
      <c r="QV26" s="764"/>
      <c r="QW26" s="69">
        <v>9.2329539103261062</v>
      </c>
      <c r="QX26" s="69">
        <v>2.7636275507228447</v>
      </c>
      <c r="QY26" s="69">
        <v>2.4810433081494536</v>
      </c>
      <c r="QZ26" s="69">
        <v>3.6713767893243143</v>
      </c>
      <c r="RA26" s="69">
        <v>8.6272688701960725</v>
      </c>
      <c r="RB26" s="69">
        <v>2.9059316848691426</v>
      </c>
      <c r="RC26" s="69">
        <v>4.1917766832820851</v>
      </c>
      <c r="RD26" s="69">
        <v>6.138123602611409</v>
      </c>
      <c r="RE26" s="69">
        <v>3.7285047529390765</v>
      </c>
      <c r="RF26" s="69">
        <v>4.0419892981538652</v>
      </c>
      <c r="RG26" s="69">
        <v>4.3268553582679505</v>
      </c>
      <c r="RH26" s="69">
        <v>7.2414871362103774</v>
      </c>
      <c r="RI26" s="69">
        <v>5.6258450156211097</v>
      </c>
      <c r="RJ26" s="69">
        <v>4.2469603421922084</v>
      </c>
      <c r="RK26" s="766"/>
      <c r="RL26" s="75">
        <v>8.6814138751620273</v>
      </c>
      <c r="RM26" s="75">
        <v>2.2654212417968131</v>
      </c>
      <c r="RN26" s="75">
        <v>2.6923744686122593</v>
      </c>
      <c r="RO26" s="75">
        <v>3.5488264318600442</v>
      </c>
      <c r="RP26" s="75">
        <v>7.8169681035817957</v>
      </c>
      <c r="RQ26" s="75">
        <v>2.5363300956755852</v>
      </c>
      <c r="RR26" s="75">
        <v>3.4901169131187415</v>
      </c>
      <c r="RS26" s="75">
        <v>5.6573513134845337</v>
      </c>
      <c r="RT26" s="75">
        <v>3.7933382299761367</v>
      </c>
      <c r="RU26" s="75">
        <v>3.5188230787581705</v>
      </c>
      <c r="RV26" s="75">
        <v>4.0339354729479151</v>
      </c>
      <c r="RW26" s="75">
        <v>7.398725050299138</v>
      </c>
      <c r="RX26" s="75">
        <v>5.4139284704910375</v>
      </c>
      <c r="RY26" s="75">
        <v>3.6610952714029192</v>
      </c>
      <c r="RZ26" s="756"/>
      <c r="SA26" s="76">
        <v>6.7890779130719334</v>
      </c>
      <c r="SB26" s="76">
        <v>6.8808112353419952</v>
      </c>
      <c r="SC26" s="76">
        <v>6.9160595831941123</v>
      </c>
      <c r="SD26" s="76">
        <v>6.38899317920208</v>
      </c>
      <c r="SE26" s="76">
        <v>7.1094546833606218</v>
      </c>
      <c r="SF26" s="76">
        <v>7.3523783152932332</v>
      </c>
      <c r="SG26" s="721"/>
      <c r="SH26" s="76">
        <v>7.8495910820359382</v>
      </c>
      <c r="SI26" s="76">
        <v>8.0220497279036564</v>
      </c>
      <c r="SJ26" s="76">
        <v>8.0883166218656406</v>
      </c>
      <c r="SK26" s="76">
        <v>7.0974317823606192</v>
      </c>
      <c r="SL26" s="76">
        <v>8.4518994101786777</v>
      </c>
      <c r="SM26" s="76">
        <v>8.908595838211987</v>
      </c>
      <c r="SN26" s="721"/>
      <c r="SO26" s="76">
        <v>7.4518986436744372</v>
      </c>
      <c r="SP26" s="76">
        <v>7.594085293193034</v>
      </c>
      <c r="SQ26" s="76">
        <v>7.6487202323638162</v>
      </c>
      <c r="SR26" s="76">
        <v>6.8317673061761663</v>
      </c>
      <c r="SS26" s="76">
        <v>7.9484826376219067</v>
      </c>
      <c r="ST26" s="76">
        <v>8.3250142671174565</v>
      </c>
      <c r="SU26" s="721"/>
      <c r="SV26" s="76">
        <v>6.4167715878563998</v>
      </c>
      <c r="SW26" s="76">
        <v>6.4801652822368458</v>
      </c>
      <c r="SX26" s="76">
        <v>6.5045241840607044</v>
      </c>
      <c r="SY26" s="76">
        <v>6.1402870049633966</v>
      </c>
      <c r="SZ26" s="76">
        <v>6.6381727816612361</v>
      </c>
      <c r="TA26" s="76">
        <v>6.8060488173201978</v>
      </c>
      <c r="TB26" s="721"/>
      <c r="TC26" s="76">
        <v>7.2093484600302018</v>
      </c>
      <c r="TD26" s="76">
        <v>7.3330724042884032</v>
      </c>
      <c r="TE26" s="76">
        <v>7.38061308543816</v>
      </c>
      <c r="TF26" s="76">
        <v>6.6697401684418676</v>
      </c>
      <c r="TG26" s="76">
        <v>7.6414518297536382</v>
      </c>
      <c r="TH26" s="76">
        <v>7.969091439357519</v>
      </c>
      <c r="TI26" s="721"/>
      <c r="TJ26" s="76">
        <v>6.114205896458472</v>
      </c>
      <c r="TK26" s="76">
        <v>6.1545685582573002</v>
      </c>
      <c r="TL26" s="76">
        <v>6.1700778313122306</v>
      </c>
      <c r="TM26" s="76">
        <v>5.938168613555737</v>
      </c>
      <c r="TN26" s="76">
        <v>6.2551716753854958</v>
      </c>
      <c r="TO26" s="76">
        <v>6.3620580734358452</v>
      </c>
      <c r="TP26" s="721"/>
      <c r="TQ26" s="76">
        <v>7.1265139213786632</v>
      </c>
      <c r="TR26" s="76">
        <v>7.2439325738843445</v>
      </c>
      <c r="TS26" s="76">
        <v>7.2890504591350522</v>
      </c>
      <c r="TT26" s="76">
        <v>6.6144054620252515</v>
      </c>
      <c r="TU26" s="76">
        <v>7.5365961873481835</v>
      </c>
      <c r="TV26" s="76">
        <v>7.8475384362219298</v>
      </c>
      <c r="TW26" s="721"/>
      <c r="TX26" s="76">
        <v>12.074612261655798</v>
      </c>
      <c r="TY26" s="76">
        <v>12.573439804189583</v>
      </c>
      <c r="TZ26" s="76">
        <v>12.765113301914688</v>
      </c>
      <c r="UA26" s="76">
        <v>9.8990311351592091</v>
      </c>
      <c r="UB26" s="76">
        <v>13.816757351937472</v>
      </c>
      <c r="UC26" s="76">
        <v>15.137727696645793</v>
      </c>
      <c r="UD26" s="721"/>
      <c r="UE26" s="76">
        <v>7.8134372240030743</v>
      </c>
      <c r="UF26" s="76">
        <v>7.983143870202694</v>
      </c>
      <c r="UG26" s="76">
        <v>8.048353313729109</v>
      </c>
      <c r="UH26" s="76">
        <v>7.0732804663438484</v>
      </c>
      <c r="UI26" s="76">
        <v>7.8569523153388605</v>
      </c>
      <c r="UJ26" s="76">
        <v>8.8555429681124878</v>
      </c>
      <c r="UK26" s="721"/>
      <c r="UL26" s="76">
        <v>1.9150395333131827</v>
      </c>
      <c r="UM26" s="76">
        <v>1.9668362656147291</v>
      </c>
      <c r="UN26" s="76">
        <v>1.8990848210017548</v>
      </c>
      <c r="UO26" s="76">
        <v>1.7135139434763065</v>
      </c>
      <c r="UP26" s="76">
        <v>1.8910505336441286</v>
      </c>
      <c r="UQ26" s="76">
        <v>1.7973180246161269</v>
      </c>
      <c r="UR26" s="721"/>
      <c r="US26" s="76">
        <v>3.3373188803201268</v>
      </c>
      <c r="UT26" s="76">
        <v>2.9222771758044059</v>
      </c>
      <c r="UU26" s="76">
        <v>3.3170671523960782</v>
      </c>
      <c r="UV26" s="76">
        <v>3.3608992640204161</v>
      </c>
      <c r="UW26" s="76">
        <v>3.0391518875282251</v>
      </c>
      <c r="UX26" s="76">
        <v>3.4399425572656144</v>
      </c>
      <c r="UY26" s="76">
        <v>3.1280132254228192</v>
      </c>
      <c r="UZ26" s="76">
        <v>2.9196127295611785</v>
      </c>
      <c r="VA26" s="76">
        <v>2.934912963044658</v>
      </c>
      <c r="VB26" s="76">
        <v>2.9260282164636155</v>
      </c>
      <c r="VC26" s="76">
        <v>2.9459297083735465</v>
      </c>
      <c r="VD26" s="76">
        <v>3.0357544783049084</v>
      </c>
      <c r="VE26" s="76">
        <v>3.1416034924895624</v>
      </c>
      <c r="VF26" s="76">
        <v>2.9518639773091042</v>
      </c>
      <c r="VG26" s="76">
        <v>3.1797878952480652</v>
      </c>
      <c r="VH26" s="718"/>
      <c r="VI26" s="76">
        <v>4.44441722615095</v>
      </c>
      <c r="VJ26" s="76">
        <v>3.7745124392862164</v>
      </c>
      <c r="VK26" s="76">
        <v>4.4089333664767292</v>
      </c>
      <c r="VL26" s="76">
        <v>4.4816462346967043</v>
      </c>
      <c r="VM26" s="76">
        <v>3.9616141345405382</v>
      </c>
      <c r="VN26" s="76">
        <v>4.6072249136377623</v>
      </c>
      <c r="VO26" s="76">
        <v>4.106182339378889</v>
      </c>
      <c r="VP26" s="76">
        <v>3.7703153335086683</v>
      </c>
      <c r="VQ26" s="76">
        <v>3.7947460601368022</v>
      </c>
      <c r="VR26" s="76">
        <v>3.7805566340407863</v>
      </c>
      <c r="VS26" s="76">
        <v>3.8123498126340105</v>
      </c>
      <c r="VT26" s="76">
        <v>3.9561671078602858</v>
      </c>
      <c r="VU26" s="76">
        <v>4.1260325238902507</v>
      </c>
      <c r="VV26" s="76">
        <v>3.8217889275152745</v>
      </c>
      <c r="VW26" s="76">
        <v>4.1873705274899375</v>
      </c>
      <c r="VX26" s="718"/>
      <c r="VY26" s="76">
        <v>4.5363651038638686</v>
      </c>
      <c r="VZ26" s="76">
        <v>3.8206395987821482</v>
      </c>
      <c r="WA26" s="76">
        <v>4.496420678526361</v>
      </c>
      <c r="WB26" s="76">
        <v>4.575535991167035</v>
      </c>
      <c r="WC26" s="76">
        <v>4.0194175682241724</v>
      </c>
      <c r="WD26" s="76">
        <v>4.7082478753933525</v>
      </c>
      <c r="WE26" s="76">
        <v>4.1747032070639172</v>
      </c>
      <c r="WF26" s="76">
        <v>3.816230674821901</v>
      </c>
      <c r="WG26" s="76">
        <v>3.8421398179601534</v>
      </c>
      <c r="WH26" s="76">
        <v>3.8270897676070472</v>
      </c>
      <c r="WI26" s="76">
        <v>3.860818196724725</v>
      </c>
      <c r="WJ26" s="76">
        <v>4.0136246000511759</v>
      </c>
      <c r="WK26" s="76">
        <v>4.1943945455077394</v>
      </c>
      <c r="WL26" s="76">
        <v>3.8708017141186009</v>
      </c>
      <c r="WM26" s="76">
        <v>4.2597140823914792</v>
      </c>
      <c r="WN26" s="718"/>
      <c r="WO26" s="76">
        <v>3.2432317984048611</v>
      </c>
      <c r="WP26" s="76">
        <v>2.8351834528494875</v>
      </c>
      <c r="WQ26" s="76">
        <v>3.2223735996882752</v>
      </c>
      <c r="WR26" s="76">
        <v>3.2661331137320353</v>
      </c>
      <c r="WS26" s="76">
        <v>2.9495662909736291</v>
      </c>
      <c r="WT26" s="76">
        <v>3.3431658752838653</v>
      </c>
      <c r="WU26" s="76">
        <v>3.037316749715524</v>
      </c>
      <c r="WV26" s="76">
        <v>2.8325989760373167</v>
      </c>
      <c r="WW26" s="76">
        <v>2.8475516357432942</v>
      </c>
      <c r="WX26" s="76">
        <v>2.8388678210539333</v>
      </c>
      <c r="WY26" s="76">
        <v>2.8583224217578946</v>
      </c>
      <c r="WZ26" s="76">
        <v>2.9462385375897946</v>
      </c>
      <c r="XA26" s="76">
        <v>3.0499712308838904</v>
      </c>
      <c r="XB26" s="76">
        <v>2.8641095255219176</v>
      </c>
      <c r="XC26" s="76">
        <v>3.0874125406745851</v>
      </c>
      <c r="XD26" s="718"/>
      <c r="XE26" s="76">
        <v>4.1750214191621176</v>
      </c>
      <c r="XF26" s="76">
        <v>3.5520750654922169</v>
      </c>
      <c r="XG26" s="76">
        <v>4.1412922280269218</v>
      </c>
      <c r="XH26" s="76">
        <v>4.2094229697849102</v>
      </c>
      <c r="XI26" s="76">
        <v>3.7256574812026377</v>
      </c>
      <c r="XJ26" s="76">
        <v>4.3256742748168371</v>
      </c>
      <c r="XK26" s="76">
        <v>3.8603905907359612</v>
      </c>
      <c r="XL26" s="76">
        <v>3.548199279914642</v>
      </c>
      <c r="XM26" s="76">
        <v>3.5708480839377708</v>
      </c>
      <c r="XN26" s="76">
        <v>3.5576928980357092</v>
      </c>
      <c r="XO26" s="76">
        <v>3.5871712237373732</v>
      </c>
      <c r="XP26" s="76">
        <v>3.7206018697760044</v>
      </c>
      <c r="XQ26" s="76">
        <v>3.8783029289981212</v>
      </c>
      <c r="XR26" s="76">
        <v>3.595912214199342</v>
      </c>
      <c r="XS26" s="76">
        <v>3.9352642405021934</v>
      </c>
      <c r="XT26" s="718"/>
      <c r="XU26" s="76">
        <v>2.0817265674234573</v>
      </c>
      <c r="XV26" s="76">
        <v>1.8996362612476325</v>
      </c>
      <c r="XW26" s="76">
        <v>2.0714790882868819</v>
      </c>
      <c r="XX26" s="76">
        <v>2.0916668824589033</v>
      </c>
      <c r="XY26" s="76">
        <v>1.9501611718279266</v>
      </c>
      <c r="XZ26" s="76">
        <v>2.1253696685151415</v>
      </c>
      <c r="YA26" s="76">
        <v>1.9897026387167716</v>
      </c>
      <c r="YB26" s="76">
        <v>1.8985177195416787</v>
      </c>
      <c r="YC26" s="76">
        <v>1.9051012997343264</v>
      </c>
      <c r="YD26" s="76">
        <v>1.9012769606138444</v>
      </c>
      <c r="YE26" s="76">
        <v>1.9098479177437273</v>
      </c>
      <c r="YF26" s="76">
        <v>1.9486884759543039</v>
      </c>
      <c r="YG26" s="76">
        <v>1.9946489357054444</v>
      </c>
      <c r="YH26" s="76">
        <v>1.9123836256731022</v>
      </c>
      <c r="YI26" s="76">
        <v>2.011258165211208</v>
      </c>
      <c r="YJ26" s="718"/>
      <c r="YK26" s="76">
        <v>4.1164634440710319</v>
      </c>
      <c r="YL26" s="76">
        <v>3.4542288339758018</v>
      </c>
      <c r="YM26" s="76">
        <v>4.0767002630317322</v>
      </c>
      <c r="YN26" s="76">
        <v>4.1518732107737542</v>
      </c>
      <c r="YO26" s="76">
        <v>3.6366046651671251</v>
      </c>
      <c r="YP26" s="76">
        <v>4.2726586184522937</v>
      </c>
      <c r="YQ26" s="76">
        <v>3.78142810042546</v>
      </c>
      <c r="YR26" s="76">
        <v>3.450253194891558</v>
      </c>
      <c r="YS26" s="76">
        <v>3.4739603712509721</v>
      </c>
      <c r="YT26" s="76">
        <v>3.4601866772088461</v>
      </c>
      <c r="YU26" s="76">
        <v>3.4910642887616641</v>
      </c>
      <c r="YV26" s="76">
        <v>3.6312813631051464</v>
      </c>
      <c r="YW26" s="76">
        <v>3.7975565245816951</v>
      </c>
      <c r="YX26" s="76">
        <v>3.5001620938518005</v>
      </c>
      <c r="YY26" s="76">
        <v>3.8576993263744916</v>
      </c>
      <c r="YZ26" s="718"/>
      <c r="ZA26" s="76">
        <v>4.3547131497052955</v>
      </c>
      <c r="ZB26" s="76">
        <v>3.7151234577029406</v>
      </c>
      <c r="ZC26" s="76">
        <v>4.3217161627181486</v>
      </c>
      <c r="ZD26" s="76">
        <v>4.3905193903169133</v>
      </c>
      <c r="ZE26" s="76">
        <v>3.8942441185877779</v>
      </c>
      <c r="ZF26" s="76">
        <v>4.511046267782941</v>
      </c>
      <c r="ZG26" s="76">
        <v>4.0319109344012904</v>
      </c>
      <c r="ZH26" s="76">
        <v>3.7110836728818635</v>
      </c>
      <c r="ZI26" s="76">
        <v>3.7344923014054245</v>
      </c>
      <c r="ZJ26" s="76">
        <v>3.7208973600789461</v>
      </c>
      <c r="ZK26" s="76">
        <v>3.7513555253119719</v>
      </c>
      <c r="ZL26" s="76">
        <v>3.8890320469537141</v>
      </c>
      <c r="ZM26" s="76">
        <v>4.0515199793470043</v>
      </c>
      <c r="ZN26" s="76">
        <v>3.7604113533231653</v>
      </c>
      <c r="ZO26" s="76">
        <v>4.1101749544577757</v>
      </c>
      <c r="ZP26" s="718"/>
      <c r="ZQ26" s="76">
        <v>4.762995097269517</v>
      </c>
      <c r="ZR26" s="76">
        <v>3.9921998190651502</v>
      </c>
      <c r="ZS26" s="76">
        <v>4.7195569714898022</v>
      </c>
      <c r="ZT26" s="76">
        <v>4.8050549510180129</v>
      </c>
      <c r="ZU26" s="76">
        <v>4.2060405437476414</v>
      </c>
      <c r="ZV26" s="76">
        <v>4.9476770663902956</v>
      </c>
      <c r="ZW26" s="76">
        <v>4.3734456219068765</v>
      </c>
      <c r="ZX26" s="76">
        <v>3.9874672151390103</v>
      </c>
      <c r="ZY26" s="76">
        <v>4.0153300659387572</v>
      </c>
      <c r="ZZ26" s="76">
        <v>3.9991447425300297</v>
      </c>
      <c r="AAA26" s="76">
        <v>4.0354188535779221</v>
      </c>
      <c r="AAB26" s="76">
        <v>4.1998073530939921</v>
      </c>
      <c r="AAC26" s="76">
        <v>4.3943386266757365</v>
      </c>
      <c r="AAD26" s="76">
        <v>4.0461496087047264</v>
      </c>
      <c r="AAE26" s="76">
        <v>4.4646398070781252</v>
      </c>
      <c r="AAF26" s="718"/>
      <c r="AAG26" s="76">
        <v>1.781889169219895</v>
      </c>
      <c r="AAH26" s="76">
        <v>1.7501663308717421</v>
      </c>
      <c r="AAI26" s="76">
        <v>1.8422323537984964</v>
      </c>
      <c r="AAJ26" s="76">
        <v>1.8100141636517058</v>
      </c>
      <c r="AAK26" s="76">
        <v>1.8330901016594634</v>
      </c>
      <c r="AAL26" s="76">
        <v>1.8020117314052118</v>
      </c>
      <c r="AAM26" s="76">
        <v>1.7765621961615659</v>
      </c>
      <c r="AAN26" s="76">
        <v>1.7454020945434987</v>
      </c>
      <c r="AAO26" s="76">
        <v>1.7515093989482176</v>
      </c>
      <c r="AAP26" s="76">
        <v>1.7513921315634162</v>
      </c>
      <c r="AAQ26" s="76">
        <v>1.6316754065023633</v>
      </c>
      <c r="AAR26" s="76">
        <v>1.8242345577705552</v>
      </c>
      <c r="AAS26" s="76">
        <v>1.8087800115564772</v>
      </c>
      <c r="AAT26" s="76">
        <v>1.6574862857305952</v>
      </c>
      <c r="AAU26" s="76">
        <v>1.9044480089222193</v>
      </c>
      <c r="AAV26" s="718"/>
    </row>
    <row r="27" spans="1:724" ht="14.5" customHeight="1" x14ac:dyDescent="0.2">
      <c r="A27" s="23">
        <v>2044</v>
      </c>
      <c r="B27" s="263"/>
      <c r="C27" s="264"/>
      <c r="D27" s="65">
        <v>0.94517809116947016</v>
      </c>
      <c r="E27" s="65">
        <v>1.274342707996875</v>
      </c>
      <c r="F27" s="65">
        <v>1.7009030000797947</v>
      </c>
      <c r="G27" s="65">
        <v>1.9356773762367872</v>
      </c>
      <c r="H27" s="65">
        <v>1.6618879705043696</v>
      </c>
      <c r="I27" s="65">
        <v>0.75790235740967382</v>
      </c>
      <c r="J27" s="65">
        <v>2.3407332142744446</v>
      </c>
      <c r="K27" s="65">
        <v>0.9256306733050691</v>
      </c>
      <c r="L27" s="65">
        <v>0.8931312049441178</v>
      </c>
      <c r="M27" s="65">
        <v>1.1399990396717508</v>
      </c>
      <c r="N27" s="65">
        <v>1.2507998492019416</v>
      </c>
      <c r="O27" s="65">
        <v>0.96059043525252563</v>
      </c>
      <c r="P27" s="65">
        <v>1.2572765434286175</v>
      </c>
      <c r="Q27" s="65">
        <v>0.95486783966210198</v>
      </c>
      <c r="R27" s="65">
        <v>1.1182724220051321</v>
      </c>
      <c r="S27" s="65">
        <v>0.98998631129625025</v>
      </c>
      <c r="T27" s="65">
        <v>0.79391880007757354</v>
      </c>
      <c r="U27" s="65">
        <v>1.3072692938182384</v>
      </c>
      <c r="V27" s="65">
        <v>0.95285157252721797</v>
      </c>
      <c r="W27" s="65">
        <v>2.0258456440747796</v>
      </c>
      <c r="X27" s="65">
        <v>1.2584505179702667</v>
      </c>
      <c r="Y27" s="65">
        <v>1.1111350464181344</v>
      </c>
      <c r="Z27" s="65">
        <v>0.92854447186863009</v>
      </c>
      <c r="AA27" s="65">
        <v>0.9494458004562194</v>
      </c>
      <c r="AB27" s="65">
        <v>0.72642517950316565</v>
      </c>
      <c r="AC27" s="65">
        <v>0.44406574625331219</v>
      </c>
      <c r="AD27" s="65">
        <v>1.0884875200251827</v>
      </c>
      <c r="AE27" s="65">
        <v>1.5368709928468696</v>
      </c>
      <c r="AF27" s="65">
        <v>0.86569068394541537</v>
      </c>
      <c r="AG27" s="65">
        <v>0.60931934444879809</v>
      </c>
      <c r="AH27" s="769"/>
      <c r="AI27" s="65">
        <v>0.83882707752211327</v>
      </c>
      <c r="AJ27" s="65">
        <v>1.1935562812215246</v>
      </c>
      <c r="AK27" s="65">
        <v>1.6449767458254334</v>
      </c>
      <c r="AL27" s="65">
        <v>1.8614898542415963</v>
      </c>
      <c r="AM27" s="65">
        <v>1.5472189777062082</v>
      </c>
      <c r="AN27" s="65">
        <v>0.70349940360488183</v>
      </c>
      <c r="AO27" s="65">
        <v>2.1829827965056978</v>
      </c>
      <c r="AP27" s="65">
        <v>0.86575270250713721</v>
      </c>
      <c r="AQ27" s="65">
        <v>0.83962951575349432</v>
      </c>
      <c r="AR27" s="65">
        <v>1.0109337213963041</v>
      </c>
      <c r="AS27" s="65">
        <v>1.1402346223571476</v>
      </c>
      <c r="AT27" s="65">
        <v>0.91766105510647822</v>
      </c>
      <c r="AU27" s="65">
        <v>1.1659858775173737</v>
      </c>
      <c r="AV27" s="65">
        <v>0.89180474334591864</v>
      </c>
      <c r="AW27" s="65">
        <v>1.0549770049219229</v>
      </c>
      <c r="AX27" s="65">
        <v>0.92130195415361571</v>
      </c>
      <c r="AY27" s="65">
        <v>0.73719030852104384</v>
      </c>
      <c r="AZ27" s="65">
        <v>1.2521527529819925</v>
      </c>
      <c r="BA27" s="65">
        <v>0.88583563952370337</v>
      </c>
      <c r="BB27" s="65">
        <v>1.8040470992670887</v>
      </c>
      <c r="BC27" s="65">
        <v>1.2156436556060803</v>
      </c>
      <c r="BD27" s="65">
        <v>1.0444097435217157</v>
      </c>
      <c r="BE27" s="65">
        <v>0.83000031756985171</v>
      </c>
      <c r="BF27" s="65">
        <v>0.88792311558198611</v>
      </c>
      <c r="BG27" s="65">
        <v>0.67868659112646734</v>
      </c>
      <c r="BH27" s="65">
        <v>0.41253105853580629</v>
      </c>
      <c r="BI27" s="65">
        <v>0.99540447442328728</v>
      </c>
      <c r="BJ27" s="65">
        <v>1.4857256920488324</v>
      </c>
      <c r="BK27" s="65">
        <v>0.787512252637525</v>
      </c>
      <c r="BL27" s="65">
        <v>0.56020614617546138</v>
      </c>
      <c r="BM27" s="770"/>
      <c r="BN27" s="65">
        <v>3.8795258900042882</v>
      </c>
      <c r="BO27" s="65">
        <v>4.1344117489852223</v>
      </c>
      <c r="BP27" s="65">
        <v>2.9676276293767523</v>
      </c>
      <c r="BQ27" s="65">
        <v>4.7242675064436064</v>
      </c>
      <c r="BR27" s="65">
        <v>4.8001850524278176</v>
      </c>
      <c r="BS27" s="65">
        <v>1.9011557176229865</v>
      </c>
      <c r="BT27" s="65">
        <v>4.8227851747154675</v>
      </c>
      <c r="BU27" s="65">
        <v>3.3770097626281426</v>
      </c>
      <c r="BV27" s="65">
        <v>2.1059748487113845</v>
      </c>
      <c r="BW27" s="65">
        <v>2.1025305586451601</v>
      </c>
      <c r="BX27" s="65">
        <v>3.7895935326831025</v>
      </c>
      <c r="BY27" s="65">
        <v>4.1853505181352979</v>
      </c>
      <c r="BZ27" s="65">
        <v>4.0073714451036579</v>
      </c>
      <c r="CA27" s="65">
        <v>2.3185150512846926</v>
      </c>
      <c r="CB27" s="65">
        <v>2.2458870475719155</v>
      </c>
      <c r="CC27" s="65">
        <v>3.2136970000863005</v>
      </c>
      <c r="CD27" s="65">
        <v>1.3055847020246993</v>
      </c>
      <c r="CE27" s="65">
        <v>9.7016101291509536</v>
      </c>
      <c r="CF27" s="65">
        <v>1.7050867457045285</v>
      </c>
      <c r="CG27" s="65">
        <v>5.6373474720442882</v>
      </c>
      <c r="CH27" s="65">
        <v>5.0253516075059839</v>
      </c>
      <c r="CI27" s="65">
        <v>2.9984579785348555</v>
      </c>
      <c r="CJ27" s="65">
        <v>2.8904275360416554</v>
      </c>
      <c r="CK27" s="65">
        <v>2.4825322111696346</v>
      </c>
      <c r="CL27" s="65">
        <v>1.891794297168385</v>
      </c>
      <c r="CM27" s="65">
        <v>1.2773038582446214</v>
      </c>
      <c r="CN27" s="65">
        <v>2.4173920262377919</v>
      </c>
      <c r="CO27" s="65">
        <v>3.3947147620804401</v>
      </c>
      <c r="CP27" s="65">
        <v>1.7250056519333516</v>
      </c>
      <c r="CQ27" s="65">
        <v>1.317786517307697</v>
      </c>
      <c r="CR27" s="772"/>
      <c r="CS27" s="65">
        <v>4.2420777522842901</v>
      </c>
      <c r="CT27" s="65">
        <v>4.5752985830743267</v>
      </c>
      <c r="CU27" s="65">
        <v>3.3906063082449664</v>
      </c>
      <c r="CV27" s="65">
        <v>5.6979813963840336</v>
      </c>
      <c r="CW27" s="65">
        <v>5.1383946665453744</v>
      </c>
      <c r="CX27" s="65">
        <v>2.3354464937441546</v>
      </c>
      <c r="CY27" s="65">
        <v>5.7632168865874016</v>
      </c>
      <c r="CZ27" s="65">
        <v>3.7597499581117533</v>
      </c>
      <c r="DA27" s="65">
        <v>2.6069013467526405</v>
      </c>
      <c r="DB27" s="65">
        <v>2.6439984718972762</v>
      </c>
      <c r="DC27" s="65">
        <v>4.0098975163514385</v>
      </c>
      <c r="DD27" s="65">
        <v>4.5821978918032373</v>
      </c>
      <c r="DE27" s="65">
        <v>4.2878801862841387</v>
      </c>
      <c r="DF27" s="65">
        <v>2.7145504605652753</v>
      </c>
      <c r="DG27" s="65">
        <v>2.6109298101662821</v>
      </c>
      <c r="DH27" s="65">
        <v>3.6159017636158755</v>
      </c>
      <c r="DI27" s="65">
        <v>1.6586051067942034</v>
      </c>
      <c r="DJ27" s="65">
        <v>10.183954336250395</v>
      </c>
      <c r="DK27" s="65">
        <v>2.337785113587632</v>
      </c>
      <c r="DL27" s="65">
        <v>6.4746517524289953</v>
      </c>
      <c r="DM27" s="65">
        <v>5.3201056246045768</v>
      </c>
      <c r="DN27" s="65">
        <v>3.4198291879689</v>
      </c>
      <c r="DO27" s="65">
        <v>3.2338904790723761</v>
      </c>
      <c r="DP27" s="65">
        <v>2.8332780300794189</v>
      </c>
      <c r="DQ27" s="65">
        <v>2.1352416752809855</v>
      </c>
      <c r="DR27" s="65">
        <v>1.5656493635410387</v>
      </c>
      <c r="DS27" s="65">
        <v>2.7749785055489942</v>
      </c>
      <c r="DT27" s="65">
        <v>3.7742728664468608</v>
      </c>
      <c r="DU27" s="65">
        <v>1.925539767673381</v>
      </c>
      <c r="DV27" s="65">
        <v>1.5485439816766011</v>
      </c>
      <c r="DW27" s="773"/>
      <c r="DX27" s="65">
        <v>3.9967828999739035</v>
      </c>
      <c r="DY27" s="65">
        <v>4.2556526797518188</v>
      </c>
      <c r="DZ27" s="65">
        <v>3.3069180013510655</v>
      </c>
      <c r="EA27" s="65">
        <v>5.2760437682111263</v>
      </c>
      <c r="EB27" s="65">
        <v>4.4061875135295114</v>
      </c>
      <c r="EC27" s="65">
        <v>2.1740718166468906</v>
      </c>
      <c r="ED27" s="65">
        <v>5.3709760432779561</v>
      </c>
      <c r="EE27" s="65">
        <v>3.637090687363485</v>
      </c>
      <c r="EF27" s="65">
        <v>2.1255555903180143</v>
      </c>
      <c r="EG27" s="65">
        <v>2.610429063606202</v>
      </c>
      <c r="EH27" s="65">
        <v>4.0619453578385798</v>
      </c>
      <c r="EI27" s="65">
        <v>4.3913432863131208</v>
      </c>
      <c r="EJ27" s="65">
        <v>4.2868993246119125</v>
      </c>
      <c r="EK27" s="65">
        <v>2.5354355446721626</v>
      </c>
      <c r="EL27" s="65">
        <v>2.4167072002582741</v>
      </c>
      <c r="EM27" s="65">
        <v>3.4096090381571491</v>
      </c>
      <c r="EN27" s="65">
        <v>1.3928660009165925</v>
      </c>
      <c r="EO27" s="65">
        <v>10.230248586112166</v>
      </c>
      <c r="EP27" s="65">
        <v>2.1740962192563358</v>
      </c>
      <c r="EQ27" s="65">
        <v>6.248874447517891</v>
      </c>
      <c r="ER27" s="65">
        <v>5.1727942789009598</v>
      </c>
      <c r="ES27" s="65">
        <v>3.2081610751362635</v>
      </c>
      <c r="ET27" s="65">
        <v>2.9844517103926629</v>
      </c>
      <c r="EU27" s="65">
        <v>2.5986170356465479</v>
      </c>
      <c r="EV27" s="65">
        <v>2.0020639704750676</v>
      </c>
      <c r="EW27" s="65">
        <v>1.3517015582593959</v>
      </c>
      <c r="EX27" s="65">
        <v>2.499725059231781</v>
      </c>
      <c r="EY27" s="65">
        <v>3.5115217613391518</v>
      </c>
      <c r="EZ27" s="65">
        <v>1.7342823708842459</v>
      </c>
      <c r="FA27" s="65">
        <v>1.3806937426305392</v>
      </c>
      <c r="FB27" s="774"/>
      <c r="FC27" s="65">
        <v>3.700824867623596</v>
      </c>
      <c r="FD27" s="65">
        <v>3.8813350249138576</v>
      </c>
      <c r="FE27" s="65">
        <v>2.8706971718403071</v>
      </c>
      <c r="FF27" s="65">
        <v>4.3593133105023494</v>
      </c>
      <c r="FG27" s="65">
        <v>3.9651685522573126</v>
      </c>
      <c r="FH27" s="65">
        <v>1.7798715424415232</v>
      </c>
      <c r="FI27" s="65">
        <v>4.5484380298553004</v>
      </c>
      <c r="FJ27" s="65">
        <v>3.1595305369899771</v>
      </c>
      <c r="FK27" s="65">
        <v>1.9184125919913602</v>
      </c>
      <c r="FL27" s="65">
        <v>1.8850947866489076</v>
      </c>
      <c r="FM27" s="65">
        <v>3.1845286878238168</v>
      </c>
      <c r="FN27" s="65">
        <v>4.0462562200190391</v>
      </c>
      <c r="FO27" s="65">
        <v>3.7149280407661722</v>
      </c>
      <c r="FP27" s="65">
        <v>2.1670866921851366</v>
      </c>
      <c r="FQ27" s="65">
        <v>2.1096025749219192</v>
      </c>
      <c r="FR27" s="65">
        <v>3.0687052289343772</v>
      </c>
      <c r="FS27" s="65">
        <v>1.1842168170307144</v>
      </c>
      <c r="FT27" s="65">
        <v>9.4927581144484563</v>
      </c>
      <c r="FU27" s="65">
        <v>1.6224126427800194</v>
      </c>
      <c r="FV27" s="65">
        <v>5.4406387190455856</v>
      </c>
      <c r="FW27" s="65">
        <v>4.8976473898211363</v>
      </c>
      <c r="FX27" s="65">
        <v>2.8481261642112528</v>
      </c>
      <c r="FY27" s="65">
        <v>2.7327844789359692</v>
      </c>
      <c r="FZ27" s="65">
        <v>2.3315248654734084</v>
      </c>
      <c r="GA27" s="65">
        <v>1.8089464847564574</v>
      </c>
      <c r="GB27" s="65">
        <v>1.0769981936833366</v>
      </c>
      <c r="GC27" s="65">
        <v>2.0879492111183771</v>
      </c>
      <c r="GD27" s="65">
        <v>3.2290074419279131</v>
      </c>
      <c r="GE27" s="65">
        <v>1.5359187680721325</v>
      </c>
      <c r="GF27" s="65">
        <v>1.2334336387814744</v>
      </c>
      <c r="GG27" s="775"/>
      <c r="GH27" s="65">
        <v>3.9927755485021339</v>
      </c>
      <c r="GI27" s="65">
        <v>4.253629376973703</v>
      </c>
      <c r="GJ27" s="65">
        <v>3.2230936673107831</v>
      </c>
      <c r="GK27" s="65">
        <v>4.9848218780917568</v>
      </c>
      <c r="GL27" s="65">
        <v>4.7912991648117629</v>
      </c>
      <c r="GM27" s="65">
        <v>2.0381502089297201</v>
      </c>
      <c r="GN27" s="65">
        <v>4.7248229582666781</v>
      </c>
      <c r="GO27" s="65">
        <v>3.0824545118091353</v>
      </c>
      <c r="GP27" s="65">
        <v>2.147318945147064</v>
      </c>
      <c r="GQ27" s="65">
        <v>2.3056593456404375</v>
      </c>
      <c r="GR27" s="65">
        <v>4.1428528495674026</v>
      </c>
      <c r="GS27" s="65">
        <v>4.3665890367990761</v>
      </c>
      <c r="GT27" s="65">
        <v>4.2463989197367207</v>
      </c>
      <c r="GU27" s="65">
        <v>2.8380042713412461</v>
      </c>
      <c r="GV27" s="65">
        <v>2.4026770707070271</v>
      </c>
      <c r="GW27" s="65">
        <v>3.39163447700862</v>
      </c>
      <c r="GX27" s="65">
        <v>1.4036183326502338</v>
      </c>
      <c r="GY27" s="65">
        <v>10.410235527444687</v>
      </c>
      <c r="GZ27" s="65">
        <v>2.5624336446308877</v>
      </c>
      <c r="HA27" s="65">
        <v>6.1250097655758928</v>
      </c>
      <c r="HB27" s="65">
        <v>5.1902198016763679</v>
      </c>
      <c r="HC27" s="65">
        <v>3.1869775732735626</v>
      </c>
      <c r="HD27" s="65">
        <v>3.0027262747867747</v>
      </c>
      <c r="HE27" s="65">
        <v>2.6085224944854293</v>
      </c>
      <c r="HF27" s="65">
        <v>2.1043179740436608</v>
      </c>
      <c r="HG27" s="65">
        <v>1.3216715927435994</v>
      </c>
      <c r="HH27" s="65">
        <v>2.6616483141142822</v>
      </c>
      <c r="HI27" s="65">
        <v>3.5274060780529588</v>
      </c>
      <c r="HJ27" s="65">
        <v>1.8481925683682356</v>
      </c>
      <c r="HK27" s="65">
        <v>1.389652015534935</v>
      </c>
      <c r="HL27" s="776"/>
      <c r="HM27" s="65">
        <v>3.2192310468701937</v>
      </c>
      <c r="HN27" s="65">
        <v>3.1900672221692981</v>
      </c>
      <c r="HO27" s="65">
        <v>2.3060965895778449</v>
      </c>
      <c r="HP27" s="65">
        <v>5.1662576994552021</v>
      </c>
      <c r="HQ27" s="65">
        <v>2.9727011465598636</v>
      </c>
      <c r="HR27" s="65">
        <v>1.5792614582129303</v>
      </c>
      <c r="HS27" s="65">
        <v>4.3331472454622757</v>
      </c>
      <c r="HT27" s="65">
        <v>2.9418043253710735</v>
      </c>
      <c r="HU27" s="65">
        <v>1.6316502031325939</v>
      </c>
      <c r="HV27" s="65">
        <v>1.2312705829615591</v>
      </c>
      <c r="HW27" s="65">
        <v>2.6169618955406153</v>
      </c>
      <c r="HX27" s="65">
        <v>3.7062962301593694</v>
      </c>
      <c r="HY27" s="65">
        <v>3.4984143857538168</v>
      </c>
      <c r="HZ27" s="65">
        <v>1.5832729350330899</v>
      </c>
      <c r="IA27" s="65">
        <v>1.5987284801602581</v>
      </c>
      <c r="IB27" s="65">
        <v>2.586555122595692</v>
      </c>
      <c r="IC27" s="65">
        <v>0.70450617280532635</v>
      </c>
      <c r="ID27" s="65">
        <v>9.304285712355</v>
      </c>
      <c r="IE27" s="65">
        <v>1.1031543703722577</v>
      </c>
      <c r="IF27" s="65">
        <v>4.7626690910476945</v>
      </c>
      <c r="IG27" s="65">
        <v>4.4603315174913174</v>
      </c>
      <c r="IH27" s="65">
        <v>2.5249206937994577</v>
      </c>
      <c r="II27" s="65">
        <v>2.3428496794127867</v>
      </c>
      <c r="IJ27" s="65">
        <v>1.8744659275351938</v>
      </c>
      <c r="IK27" s="65">
        <v>1.2122675674618797</v>
      </c>
      <c r="IL27" s="65">
        <v>0.88778085440129795</v>
      </c>
      <c r="IM27" s="65">
        <v>1.4298472243077196</v>
      </c>
      <c r="IN27" s="65">
        <v>3.0878713949810628</v>
      </c>
      <c r="IO27" s="65">
        <v>1.0952752094521079</v>
      </c>
      <c r="IP27" s="65">
        <v>0.84790613365555956</v>
      </c>
      <c r="IQ27" s="777"/>
      <c r="IR27" s="65">
        <v>2.9311820779008322</v>
      </c>
      <c r="IS27" s="65">
        <v>2.894209121748978</v>
      </c>
      <c r="IT27" s="65">
        <v>1.8158799213296573</v>
      </c>
      <c r="IU27" s="65">
        <v>2.9168667143340543</v>
      </c>
      <c r="IV27" s="65">
        <v>2.4787168175654823</v>
      </c>
      <c r="IW27" s="65">
        <v>1.1581499474032844</v>
      </c>
      <c r="IX27" s="65">
        <v>2.0945495847743514</v>
      </c>
      <c r="IY27" s="65">
        <v>2.390215086273578</v>
      </c>
      <c r="IZ27" s="65">
        <v>1.4167322310085919</v>
      </c>
      <c r="JA27" s="65">
        <v>0.86565271871744764</v>
      </c>
      <c r="JB27" s="65">
        <v>2.2130251618750969</v>
      </c>
      <c r="JC27" s="65">
        <v>3.0835576153607995</v>
      </c>
      <c r="JD27" s="65">
        <v>2.3700419875749041</v>
      </c>
      <c r="JE27" s="65">
        <v>1.2611804000603366</v>
      </c>
      <c r="JF27" s="65">
        <v>1.2303305505302085</v>
      </c>
      <c r="JG27" s="65">
        <v>2.088090641023284</v>
      </c>
      <c r="JH27" s="65">
        <v>0.43992921841751087</v>
      </c>
      <c r="JI27" s="65">
        <v>8.5321015437215024</v>
      </c>
      <c r="JJ27" s="65">
        <v>0.59782498514110283</v>
      </c>
      <c r="JK27" s="65">
        <v>3.2527285077084409</v>
      </c>
      <c r="JL27" s="65">
        <v>4.2116507294986949</v>
      </c>
      <c r="JM27" s="65">
        <v>1.8215352054687202</v>
      </c>
      <c r="JN27" s="65">
        <v>1.9259070743091677</v>
      </c>
      <c r="JO27" s="65">
        <v>1.4953557235566217</v>
      </c>
      <c r="JP27" s="65">
        <v>1.1164165975948606</v>
      </c>
      <c r="JQ27" s="65">
        <v>0.7814535396719523</v>
      </c>
      <c r="JR27" s="65">
        <v>1.2569329184346487</v>
      </c>
      <c r="JS27" s="65">
        <v>2.318328845470651</v>
      </c>
      <c r="JT27" s="65">
        <v>0.98285611308887089</v>
      </c>
      <c r="JU27" s="65">
        <v>0.82466196071309938</v>
      </c>
      <c r="JV27" s="778"/>
      <c r="JW27" s="65">
        <v>4.3284675243070696</v>
      </c>
      <c r="JX27" s="65">
        <v>4.7006818228433822</v>
      </c>
      <c r="JY27" s="65">
        <v>3.3098545786368838</v>
      </c>
      <c r="JZ27" s="65">
        <v>4.6782367131285589</v>
      </c>
      <c r="KA27" s="65">
        <v>4.5490205152602865</v>
      </c>
      <c r="KB27" s="65">
        <v>2.2646786423126923</v>
      </c>
      <c r="KC27" s="65">
        <v>5.9156165463695967</v>
      </c>
      <c r="KD27" s="65">
        <v>3.8267442692895828</v>
      </c>
      <c r="KE27" s="65">
        <v>2.6269630297281594</v>
      </c>
      <c r="KF27" s="65">
        <v>2.4427003322898599</v>
      </c>
      <c r="KG27" s="65">
        <v>3.5127922330982164</v>
      </c>
      <c r="KH27" s="65">
        <v>4.6668131228689305</v>
      </c>
      <c r="KI27" s="65">
        <v>4.5610934907945033</v>
      </c>
      <c r="KJ27" s="65">
        <v>3.2084885666592968</v>
      </c>
      <c r="KK27" s="65">
        <v>2.7149794086500187</v>
      </c>
      <c r="KL27" s="65">
        <v>3.721921985103795</v>
      </c>
      <c r="KM27" s="65">
        <v>1.7646654421908119</v>
      </c>
      <c r="KN27" s="65">
        <v>9.9434761917243861</v>
      </c>
      <c r="KO27" s="65">
        <v>2.0848867937555613</v>
      </c>
      <c r="KP27" s="65">
        <v>6.4272685847806175</v>
      </c>
      <c r="KQ27" s="65">
        <v>5.3296892475990516</v>
      </c>
      <c r="KR27" s="65">
        <v>3.5241079567164921</v>
      </c>
      <c r="KS27" s="65">
        <v>3.4259598313825181</v>
      </c>
      <c r="KT27" s="65">
        <v>3.0025238592327343</v>
      </c>
      <c r="KU27" s="65">
        <v>2.3331359063107375</v>
      </c>
      <c r="KV27" s="65">
        <v>1.6117389406539511</v>
      </c>
      <c r="KW27" s="65">
        <v>3.1847326662783209</v>
      </c>
      <c r="KX27" s="65">
        <v>3.9718915197038349</v>
      </c>
      <c r="KY27" s="65">
        <v>2.2852818876742669</v>
      </c>
      <c r="KZ27" s="65">
        <v>1.5494235514701105</v>
      </c>
      <c r="LA27" s="774"/>
      <c r="LB27" s="65">
        <v>4.2714651556073298</v>
      </c>
      <c r="LC27" s="65">
        <v>4.6189106223359975</v>
      </c>
      <c r="LD27" s="65">
        <v>3.0547837720276823</v>
      </c>
      <c r="LE27" s="65">
        <v>4.2237977495171384</v>
      </c>
      <c r="LF27" s="65">
        <v>4.257020950523021</v>
      </c>
      <c r="LG27" s="65">
        <v>2.2454068046983537</v>
      </c>
      <c r="LH27" s="65">
        <v>5.4970481994244595</v>
      </c>
      <c r="LI27" s="65">
        <v>4.0044339992543305</v>
      </c>
      <c r="LJ27" s="65">
        <v>2.8297106373594119</v>
      </c>
      <c r="LK27" s="65">
        <v>2.3491892494841915</v>
      </c>
      <c r="LL27" s="65">
        <v>3.2326784207082273</v>
      </c>
      <c r="LM27" s="65">
        <v>4.4909528120478921</v>
      </c>
      <c r="LN27" s="65">
        <v>4.4582435558494939</v>
      </c>
      <c r="LO27" s="65">
        <v>2.4546118808626107</v>
      </c>
      <c r="LP27" s="65">
        <v>2.5633883905114661</v>
      </c>
      <c r="LQ27" s="65">
        <v>3.5525746997382295</v>
      </c>
      <c r="LR27" s="65">
        <v>1.752470926919536</v>
      </c>
      <c r="LS27" s="65">
        <v>9.7124318915112191</v>
      </c>
      <c r="LT27" s="65">
        <v>1.9135115471956683</v>
      </c>
      <c r="LU27" s="65">
        <v>5.9790443592525335</v>
      </c>
      <c r="LV27" s="65">
        <v>5.1886686150541008</v>
      </c>
      <c r="LW27" s="65">
        <v>3.3438044500166835</v>
      </c>
      <c r="LX27" s="65">
        <v>3.3201069553121307</v>
      </c>
      <c r="LY27" s="65">
        <v>2.8845876517587143</v>
      </c>
      <c r="LZ27" s="65">
        <v>2.2280066194288217</v>
      </c>
      <c r="MA27" s="65">
        <v>1.4584296790267004</v>
      </c>
      <c r="MB27" s="65">
        <v>2.4947819370100222</v>
      </c>
      <c r="MC27" s="65">
        <v>3.8508563695618259</v>
      </c>
      <c r="MD27" s="65">
        <v>1.9778018431552642</v>
      </c>
      <c r="ME27" s="65">
        <v>1.4744329227505402</v>
      </c>
      <c r="MF27" s="780"/>
      <c r="MG27" s="68">
        <v>1.5962646976794601</v>
      </c>
      <c r="MH27" s="68">
        <v>0.5088846591142111</v>
      </c>
      <c r="MI27" s="68">
        <v>0.78818019570768638</v>
      </c>
      <c r="MJ27" s="68">
        <v>0.93711634483470851</v>
      </c>
      <c r="MK27" s="68">
        <v>2.3386281800578281</v>
      </c>
      <c r="ML27" s="68">
        <v>0.65989314449693681</v>
      </c>
      <c r="MM27" s="68">
        <v>1.530137561544334</v>
      </c>
      <c r="MN27" s="68">
        <v>1.1534927015965546</v>
      </c>
      <c r="MO27" s="68">
        <v>0.57761144556778699</v>
      </c>
      <c r="MP27" s="68">
        <v>0.94207356367512274</v>
      </c>
      <c r="MQ27" s="68">
        <v>1.0305048688957996</v>
      </c>
      <c r="MR27" s="68">
        <v>1.5349061170406566</v>
      </c>
      <c r="MS27" s="68">
        <v>1.791869095313726</v>
      </c>
      <c r="MT27" s="68">
        <v>1.6893611400200479</v>
      </c>
      <c r="MU27" s="768"/>
      <c r="MV27" s="69">
        <v>5.9856743769863279</v>
      </c>
      <c r="MW27" s="69">
        <v>1.965851864849709</v>
      </c>
      <c r="MX27" s="69">
        <v>2.286630384043181</v>
      </c>
      <c r="MY27" s="69">
        <v>2.0737998062148932</v>
      </c>
      <c r="MZ27" s="69">
        <v>4.7931756651415114</v>
      </c>
      <c r="NA27" s="69">
        <v>1.7183942525408207</v>
      </c>
      <c r="NB27" s="69">
        <v>2.6193054626153485</v>
      </c>
      <c r="NC27" s="69">
        <v>3.710620338352717</v>
      </c>
      <c r="ND27" s="69">
        <v>2.1679344142325769</v>
      </c>
      <c r="NE27" s="69">
        <v>3.0694982730111864</v>
      </c>
      <c r="NF27" s="69">
        <v>2.6287481060485844</v>
      </c>
      <c r="NG27" s="69">
        <v>4.9049031417138753</v>
      </c>
      <c r="NH27" s="69">
        <v>4.1349020594449657</v>
      </c>
      <c r="NI27" s="69">
        <v>2.7841630876678334</v>
      </c>
      <c r="NJ27" s="752"/>
      <c r="NK27" s="70">
        <v>7.3673425868895688</v>
      </c>
      <c r="NL27" s="70">
        <v>2.4130001735710231</v>
      </c>
      <c r="NM27" s="70">
        <v>2.8103817788810077</v>
      </c>
      <c r="NN27" s="70">
        <v>2.826160148815771</v>
      </c>
      <c r="NO27" s="70">
        <v>6.4387589737279196</v>
      </c>
      <c r="NP27" s="70">
        <v>2.3046444541361919</v>
      </c>
      <c r="NQ27" s="70">
        <v>3.0451915399471261</v>
      </c>
      <c r="NR27" s="70">
        <v>4.7695304470276119</v>
      </c>
      <c r="NS27" s="70">
        <v>2.9122146886908125</v>
      </c>
      <c r="NT27" s="70">
        <v>3.7916696277693465</v>
      </c>
      <c r="NU27" s="70">
        <v>3.4058501879237895</v>
      </c>
      <c r="NV27" s="70">
        <v>5.9346164803205621</v>
      </c>
      <c r="NW27" s="70">
        <v>4.8338097653343564</v>
      </c>
      <c r="NX27" s="70">
        <v>3.5578793296915077</v>
      </c>
      <c r="NY27" s="754"/>
      <c r="NZ27" s="71">
        <v>7.3191178302329085</v>
      </c>
      <c r="OA27" s="71">
        <v>2.191891882586567</v>
      </c>
      <c r="OB27" s="71">
        <v>2.5874676057018915</v>
      </c>
      <c r="OC27" s="71">
        <v>2.7098645839389706</v>
      </c>
      <c r="OD27" s="71">
        <v>7.2787520237046195</v>
      </c>
      <c r="OE27" s="71">
        <v>2.0152572262532145</v>
      </c>
      <c r="OF27" s="71">
        <v>3.3846440475376189</v>
      </c>
      <c r="OG27" s="71">
        <v>4.2484628955621622</v>
      </c>
      <c r="OH27" s="71">
        <v>2.5452896021529017</v>
      </c>
      <c r="OI27" s="71">
        <v>3.5868070411966562</v>
      </c>
      <c r="OJ27" s="71">
        <v>3.025869601342567</v>
      </c>
      <c r="OK27" s="71">
        <v>5.8475235476013001</v>
      </c>
      <c r="OL27" s="71">
        <v>4.4894779993661995</v>
      </c>
      <c r="OM27" s="71">
        <v>3.5897071286723614</v>
      </c>
      <c r="ON27" s="756"/>
      <c r="OO27" s="72">
        <v>5.2088943432176791</v>
      </c>
      <c r="OP27" s="72">
        <v>1.7096596170358147</v>
      </c>
      <c r="OQ27" s="72">
        <v>2.0253892660622022</v>
      </c>
      <c r="OR27" s="72">
        <v>1.7257882931938231</v>
      </c>
      <c r="OS27" s="72">
        <v>3.7294747019016241</v>
      </c>
      <c r="OT27" s="72">
        <v>1.370185506059638</v>
      </c>
      <c r="OU27" s="72">
        <v>2.0996342419616032</v>
      </c>
      <c r="OV27" s="72">
        <v>3.0417569279596544</v>
      </c>
      <c r="OW27" s="72">
        <v>1.7144054180065122</v>
      </c>
      <c r="OX27" s="72">
        <v>2.8020417725363642</v>
      </c>
      <c r="OY27" s="72">
        <v>2.147848218412749</v>
      </c>
      <c r="OZ27" s="72">
        <v>4.2541533041454596</v>
      </c>
      <c r="PA27" s="72">
        <v>3.81125304055782</v>
      </c>
      <c r="PB27" s="72">
        <v>2.6985403752360853</v>
      </c>
      <c r="PC27" s="758"/>
      <c r="PD27" s="73">
        <v>6.8464978302592918</v>
      </c>
      <c r="PE27" s="73">
        <v>2.1541530860082334</v>
      </c>
      <c r="PF27" s="73">
        <v>2.2722353897338747</v>
      </c>
      <c r="PG27" s="73">
        <v>2.7675911013941938</v>
      </c>
      <c r="PH27" s="73">
        <v>7.9788266766018925</v>
      </c>
      <c r="PI27" s="73">
        <v>1.9670866616782521</v>
      </c>
      <c r="PJ27" s="73">
        <v>3.4233335308500754</v>
      </c>
      <c r="PK27" s="73">
        <v>4.1656941741992091</v>
      </c>
      <c r="PL27" s="73">
        <v>2.4853508983840662</v>
      </c>
      <c r="PM27" s="73">
        <v>3.3196757883625132</v>
      </c>
      <c r="PN27" s="73">
        <v>3.0299740393103067</v>
      </c>
      <c r="PO27" s="73">
        <v>6.4321791340295746</v>
      </c>
      <c r="PP27" s="73">
        <v>4.4680490520600991</v>
      </c>
      <c r="PQ27" s="73">
        <v>3.3504832832584626</v>
      </c>
      <c r="PR27" s="760"/>
      <c r="PS27" s="70">
        <v>4.2693984519115347</v>
      </c>
      <c r="PT27" s="70">
        <v>1.2797123731082369</v>
      </c>
      <c r="PU27" s="70">
        <v>1.6439248347523239</v>
      </c>
      <c r="PV27" s="70">
        <v>1.1230000463453906</v>
      </c>
      <c r="PW27" s="70">
        <v>3.062918185060993</v>
      </c>
      <c r="PX27" s="70">
        <v>0.89981434595849308</v>
      </c>
      <c r="PY27" s="70">
        <v>1.3660590003057111</v>
      </c>
      <c r="PZ27" s="70">
        <v>2.4945469392315518</v>
      </c>
      <c r="QA27" s="70">
        <v>1.204039392595512</v>
      </c>
      <c r="QB27" s="70">
        <v>2.3458402456741645</v>
      </c>
      <c r="QC27" s="70">
        <v>1.6708184214025805</v>
      </c>
      <c r="QD27" s="70">
        <v>3.6095594395763104</v>
      </c>
      <c r="QE27" s="70">
        <v>3.2658595365996934</v>
      </c>
      <c r="QF27" s="70">
        <v>1.8300385104802732</v>
      </c>
      <c r="QG27" s="762"/>
      <c r="QH27" s="74">
        <v>7.3026501409629621</v>
      </c>
      <c r="QI27" s="74">
        <v>2.6989837804868753</v>
      </c>
      <c r="QJ27" s="74">
        <v>2.5016824197128131</v>
      </c>
      <c r="QK27" s="74">
        <v>2.8080160386502766</v>
      </c>
      <c r="QL27" s="74">
        <v>6.3489712874195252</v>
      </c>
      <c r="QM27" s="74">
        <v>2.3016498696165462</v>
      </c>
      <c r="QN27" s="74">
        <v>3.6849702165540554</v>
      </c>
      <c r="QO27" s="74">
        <v>5.663738853680405</v>
      </c>
      <c r="QP27" s="74">
        <v>3.482803031796037</v>
      </c>
      <c r="QQ27" s="74">
        <v>3.5733009936173747</v>
      </c>
      <c r="QR27" s="74">
        <v>4.0273257249722585</v>
      </c>
      <c r="QS27" s="74">
        <v>5.8924415853124366</v>
      </c>
      <c r="QT27" s="74">
        <v>4.8149173885150001</v>
      </c>
      <c r="QU27" s="74">
        <v>3.5100518001467469</v>
      </c>
      <c r="QV27" s="764"/>
      <c r="QW27" s="69">
        <v>8.0213937567580764</v>
      </c>
      <c r="QX27" s="69">
        <v>2.5080449976028212</v>
      </c>
      <c r="QY27" s="69">
        <v>2.3096543187843874</v>
      </c>
      <c r="QZ27" s="69">
        <v>3.1127992240272433</v>
      </c>
      <c r="RA27" s="69">
        <v>7.2830550816342452</v>
      </c>
      <c r="RB27" s="69">
        <v>2.479655437302815</v>
      </c>
      <c r="RC27" s="69">
        <v>3.5144476134860847</v>
      </c>
      <c r="RD27" s="69">
        <v>5.2489436027762455</v>
      </c>
      <c r="RE27" s="69">
        <v>3.1812753565245373</v>
      </c>
      <c r="RF27" s="69">
        <v>3.7102503064596526</v>
      </c>
      <c r="RG27" s="69">
        <v>3.7169326037135164</v>
      </c>
      <c r="RH27" s="69">
        <v>6.4021556247394642</v>
      </c>
      <c r="RI27" s="69">
        <v>5.1089223959447807</v>
      </c>
      <c r="RJ27" s="69">
        <v>3.7440376679470715</v>
      </c>
      <c r="RK27" s="766"/>
      <c r="RL27" s="75">
        <v>7.5819086865980498</v>
      </c>
      <c r="RM27" s="75">
        <v>2.0422134787193817</v>
      </c>
      <c r="RN27" s="75">
        <v>2.4180003023224259</v>
      </c>
      <c r="RO27" s="75">
        <v>2.9941566012097907</v>
      </c>
      <c r="RP27" s="75">
        <v>6.5599693816587799</v>
      </c>
      <c r="RQ27" s="75">
        <v>2.1320872951786107</v>
      </c>
      <c r="RR27" s="75">
        <v>2.8963569815394967</v>
      </c>
      <c r="RS27" s="75">
        <v>4.8528082977024747</v>
      </c>
      <c r="RT27" s="75">
        <v>3.2038095621408744</v>
      </c>
      <c r="RU27" s="75">
        <v>3.235615242429124</v>
      </c>
      <c r="RV27" s="75">
        <v>3.4607683842442341</v>
      </c>
      <c r="RW27" s="75">
        <v>6.5484582384000003</v>
      </c>
      <c r="RX27" s="75">
        <v>4.919912619892215</v>
      </c>
      <c r="RY27" s="75">
        <v>3.220915526335606</v>
      </c>
      <c r="RZ27" s="756"/>
      <c r="SA27" s="76">
        <v>6.0994776841324452</v>
      </c>
      <c r="SB27" s="76">
        <v>6.1662089984654926</v>
      </c>
      <c r="SC27" s="76">
        <v>6.1918503741622697</v>
      </c>
      <c r="SD27" s="76">
        <v>5.8084364411572533</v>
      </c>
      <c r="SE27" s="76">
        <v>6.3325354480298532</v>
      </c>
      <c r="SF27" s="76">
        <v>6.5092500032238387</v>
      </c>
      <c r="SG27" s="721"/>
      <c r="SH27" s="76">
        <v>6.870946937411297</v>
      </c>
      <c r="SI27" s="76">
        <v>6.996401808357426</v>
      </c>
      <c r="SJ27" s="76">
        <v>7.0446075946673705</v>
      </c>
      <c r="SK27" s="76">
        <v>6.3237894006179394</v>
      </c>
      <c r="SL27" s="76">
        <v>7.3090955335384269</v>
      </c>
      <c r="SM27" s="76">
        <v>7.641318897303119</v>
      </c>
      <c r="SN27" s="721"/>
      <c r="SO27" s="76">
        <v>6.5816459674317276</v>
      </c>
      <c r="SP27" s="76">
        <v>6.685079504647951</v>
      </c>
      <c r="SQ27" s="76">
        <v>6.7248236369779573</v>
      </c>
      <c r="SR27" s="76">
        <v>6.1305320408201824</v>
      </c>
      <c r="SS27" s="76">
        <v>6.9428855014727109</v>
      </c>
      <c r="ST27" s="76">
        <v>7.21679306202339</v>
      </c>
      <c r="SU27" s="721"/>
      <c r="SV27" s="76">
        <v>5.8286438169909331</v>
      </c>
      <c r="SW27" s="76">
        <v>5.8747594971140256</v>
      </c>
      <c r="SX27" s="76">
        <v>5.8924793560942801</v>
      </c>
      <c r="SY27" s="76">
        <v>5.6275153812960266</v>
      </c>
      <c r="SZ27" s="76">
        <v>5.9897018959080661</v>
      </c>
      <c r="TA27" s="76">
        <v>6.1118231516014303</v>
      </c>
      <c r="TB27" s="721"/>
      <c r="TC27" s="76">
        <v>6.4052030768248525</v>
      </c>
      <c r="TD27" s="76">
        <v>6.4952059374049167</v>
      </c>
      <c r="TE27" s="76">
        <v>6.5297893587713851</v>
      </c>
      <c r="TF27" s="76">
        <v>6.012665560123013</v>
      </c>
      <c r="TG27" s="76">
        <v>6.7195362447057025</v>
      </c>
      <c r="TH27" s="76">
        <v>6.9578773538619423</v>
      </c>
      <c r="TI27" s="721"/>
      <c r="TJ27" s="76">
        <v>5.608542704773174</v>
      </c>
      <c r="TK27" s="76">
        <v>5.6379044830797156</v>
      </c>
      <c r="TL27" s="76">
        <v>5.6491866883862976</v>
      </c>
      <c r="TM27" s="76">
        <v>5.4804845578640897</v>
      </c>
      <c r="TN27" s="76">
        <v>5.711088120888034</v>
      </c>
      <c r="TO27" s="76">
        <v>5.7888425251733882</v>
      </c>
      <c r="TP27" s="721"/>
      <c r="TQ27" s="76">
        <v>6.3449451738120803</v>
      </c>
      <c r="TR27" s="76">
        <v>6.4303612561583821</v>
      </c>
      <c r="TS27" s="76">
        <v>6.4631822170502558</v>
      </c>
      <c r="TT27" s="76">
        <v>5.9724123828038351</v>
      </c>
      <c r="TU27" s="76">
        <v>6.643259111600762</v>
      </c>
      <c r="TV27" s="76">
        <v>6.8694537422490658</v>
      </c>
      <c r="TW27" s="721"/>
      <c r="TX27" s="76">
        <v>10.641279412024915</v>
      </c>
      <c r="TY27" s="76">
        <v>11.057374049377987</v>
      </c>
      <c r="TZ27" s="76">
        <v>11.217257591736155</v>
      </c>
      <c r="UA27" s="76">
        <v>8.8265286962492908</v>
      </c>
      <c r="UB27" s="76">
        <v>12.094481506430297</v>
      </c>
      <c r="UC27" s="76">
        <v>13.196362677112331</v>
      </c>
      <c r="UD27" s="721"/>
      <c r="UE27" s="76">
        <v>6.844646849231335</v>
      </c>
      <c r="UF27" s="76">
        <v>6.968099780747476</v>
      </c>
      <c r="UG27" s="76">
        <v>7.0155363257865133</v>
      </c>
      <c r="UH27" s="76">
        <v>6.3062205497272323</v>
      </c>
      <c r="UI27" s="76">
        <v>6.8763018592789464</v>
      </c>
      <c r="UJ27" s="76">
        <v>7.6027256395504175</v>
      </c>
      <c r="UK27" s="721"/>
      <c r="UL27" s="76">
        <v>1.5845501516707616</v>
      </c>
      <c r="UM27" s="76">
        <v>1.6214606642164164</v>
      </c>
      <c r="UN27" s="76">
        <v>1.573180774052404</v>
      </c>
      <c r="UO27" s="76">
        <v>1.440942389531636</v>
      </c>
      <c r="UP27" s="76">
        <v>1.5674555158916648</v>
      </c>
      <c r="UQ27" s="76">
        <v>1.5006614384144947</v>
      </c>
      <c r="UR27" s="721"/>
      <c r="US27" s="76">
        <v>3.0223738425831232</v>
      </c>
      <c r="UT27" s="76">
        <v>2.6826507196686054</v>
      </c>
      <c r="UU27" s="76">
        <v>2.984285284156222</v>
      </c>
      <c r="UV27" s="76">
        <v>3.0374557551437817</v>
      </c>
      <c r="UW27" s="76">
        <v>2.7678788163869923</v>
      </c>
      <c r="UX27" s="76">
        <v>3.0861305014152078</v>
      </c>
      <c r="UY27" s="76">
        <v>2.8488193684273115</v>
      </c>
      <c r="UZ27" s="76">
        <v>2.6809963120914437</v>
      </c>
      <c r="VA27" s="76">
        <v>2.692123134553805</v>
      </c>
      <c r="VB27" s="76">
        <v>2.68566217593043</v>
      </c>
      <c r="VC27" s="76">
        <v>2.7001333614696521</v>
      </c>
      <c r="VD27" s="76">
        <v>2.7654107397867262</v>
      </c>
      <c r="VE27" s="76">
        <v>2.8422868273118338</v>
      </c>
      <c r="VF27" s="76">
        <v>2.7041634664399323</v>
      </c>
      <c r="VG27" s="76">
        <v>2.8700123052520841</v>
      </c>
      <c r="VH27" s="718"/>
      <c r="VI27" s="76">
        <v>3.9445906082860756</v>
      </c>
      <c r="VJ27" s="76">
        <v>3.3962454658939292</v>
      </c>
      <c r="VK27" s="76">
        <v>3.8808750892118979</v>
      </c>
      <c r="VL27" s="76">
        <v>3.9682619846944469</v>
      </c>
      <c r="VM27" s="76">
        <v>3.532573456588934</v>
      </c>
      <c r="VN27" s="76">
        <v>4.0452277152338407</v>
      </c>
      <c r="VO27" s="76">
        <v>3.6641331170295954</v>
      </c>
      <c r="VP27" s="76">
        <v>3.3936587800642934</v>
      </c>
      <c r="VQ27" s="76">
        <v>3.4114045039811014</v>
      </c>
      <c r="VR27" s="76">
        <v>3.401097987740731</v>
      </c>
      <c r="VS27" s="76">
        <v>3.424190160740574</v>
      </c>
      <c r="VT27" s="76">
        <v>3.5286189387268623</v>
      </c>
      <c r="VU27" s="76">
        <v>3.6519259951505356</v>
      </c>
      <c r="VV27" s="76">
        <v>3.4305829714986569</v>
      </c>
      <c r="VW27" s="76">
        <v>3.6964464081760697</v>
      </c>
      <c r="VX27" s="718"/>
      <c r="VY27" s="76">
        <v>4.0030706572329251</v>
      </c>
      <c r="VZ27" s="76">
        <v>3.4172124045077137</v>
      </c>
      <c r="WA27" s="76">
        <v>3.93336947593491</v>
      </c>
      <c r="WB27" s="76">
        <v>4.0278725525727825</v>
      </c>
      <c r="WC27" s="76">
        <v>3.5619663592332858</v>
      </c>
      <c r="WD27" s="76">
        <v>4.1089401455747474</v>
      </c>
      <c r="WE27" s="76">
        <v>3.7031908773415427</v>
      </c>
      <c r="WF27" s="76">
        <v>3.4145096162904904</v>
      </c>
      <c r="WG27" s="76">
        <v>3.4333137146816259</v>
      </c>
      <c r="WH27" s="76">
        <v>3.4223908932985427</v>
      </c>
      <c r="WI27" s="76">
        <v>3.4468696252114963</v>
      </c>
      <c r="WJ27" s="76">
        <v>3.5577625347524329</v>
      </c>
      <c r="WK27" s="76">
        <v>3.6889392918962409</v>
      </c>
      <c r="WL27" s="76">
        <v>3.4536182137482978</v>
      </c>
      <c r="WM27" s="76">
        <v>3.7363373364772796</v>
      </c>
      <c r="WN27" s="718"/>
      <c r="WO27" s="76">
        <v>2.9332237513003312</v>
      </c>
      <c r="WP27" s="76">
        <v>2.5992216555332472</v>
      </c>
      <c r="WQ27" s="76">
        <v>2.8950184441078237</v>
      </c>
      <c r="WR27" s="76">
        <v>2.9478238385089428</v>
      </c>
      <c r="WS27" s="76">
        <v>2.6825948367002592</v>
      </c>
      <c r="WT27" s="76">
        <v>2.9951366463251432</v>
      </c>
      <c r="WU27" s="76">
        <v>2.7624820976911773</v>
      </c>
      <c r="WV27" s="76">
        <v>2.5976234710634643</v>
      </c>
      <c r="WW27" s="76">
        <v>2.6084903797489076</v>
      </c>
      <c r="WX27" s="76">
        <v>2.6021796011387064</v>
      </c>
      <c r="WY27" s="76">
        <v>2.616317041394673</v>
      </c>
      <c r="WZ27" s="76">
        <v>2.6801782164749435</v>
      </c>
      <c r="XA27" s="76">
        <v>2.7554959418385288</v>
      </c>
      <c r="XB27" s="76">
        <v>2.6202412651790947</v>
      </c>
      <c r="XC27" s="76">
        <v>2.7826761828352007</v>
      </c>
      <c r="XD27" s="718"/>
      <c r="XE27" s="76">
        <v>3.70911942675649</v>
      </c>
      <c r="XF27" s="76">
        <v>3.1992092322696051</v>
      </c>
      <c r="XG27" s="76">
        <v>3.6492837827272213</v>
      </c>
      <c r="XH27" s="76">
        <v>3.730955478369701</v>
      </c>
      <c r="XI27" s="76">
        <v>3.3256572198780843</v>
      </c>
      <c r="XJ27" s="76">
        <v>3.8021072917402403</v>
      </c>
      <c r="XK27" s="76">
        <v>3.448234989849241</v>
      </c>
      <c r="XL27" s="76">
        <v>3.1968257799617978</v>
      </c>
      <c r="XM27" s="76">
        <v>3.2132715854122962</v>
      </c>
      <c r="XN27" s="76">
        <v>3.2037194659383612</v>
      </c>
      <c r="XO27" s="76">
        <v>3.2251234363306218</v>
      </c>
      <c r="XP27" s="76">
        <v>3.3219875326810477</v>
      </c>
      <c r="XQ27" s="76">
        <v>3.4364477803983444</v>
      </c>
      <c r="XR27" s="76">
        <v>3.2310387717010891</v>
      </c>
      <c r="XS27" s="76">
        <v>3.4777870850697585</v>
      </c>
      <c r="XT27" s="718"/>
      <c r="XU27" s="76">
        <v>1.9352474809338807</v>
      </c>
      <c r="XV27" s="76">
        <v>1.7861968806285125</v>
      </c>
      <c r="XW27" s="76">
        <v>1.9174464601406664</v>
      </c>
      <c r="XX27" s="76">
        <v>1.9415369804956524</v>
      </c>
      <c r="XY27" s="76">
        <v>1.8229866575674578</v>
      </c>
      <c r="XZ27" s="76">
        <v>1.9621130445808965</v>
      </c>
      <c r="YA27" s="76">
        <v>1.8589439728547239</v>
      </c>
      <c r="YB27" s="76">
        <v>1.7855117991625931</v>
      </c>
      <c r="YC27" s="76">
        <v>1.790289315790206</v>
      </c>
      <c r="YD27" s="76">
        <v>1.7875141101272165</v>
      </c>
      <c r="YE27" s="76">
        <v>1.7937337616057132</v>
      </c>
      <c r="YF27" s="76">
        <v>1.8219180334214424</v>
      </c>
      <c r="YG27" s="76">
        <v>1.8552675745811622</v>
      </c>
      <c r="YH27" s="76">
        <v>1.7954472854204697</v>
      </c>
      <c r="YI27" s="76">
        <v>1.8673192738963311</v>
      </c>
      <c r="YJ27" s="718"/>
      <c r="YK27" s="76">
        <v>3.6215714688872795</v>
      </c>
      <c r="YL27" s="76">
        <v>3.0794887144547181</v>
      </c>
      <c r="YM27" s="76">
        <v>3.5548351809001089</v>
      </c>
      <c r="YN27" s="76">
        <v>3.64384604308598</v>
      </c>
      <c r="YO27" s="76">
        <v>3.2121849871216299</v>
      </c>
      <c r="YP27" s="76">
        <v>3.7172519072983743</v>
      </c>
      <c r="YQ27" s="76">
        <v>3.3437736830217561</v>
      </c>
      <c r="YR27" s="76">
        <v>3.0770717953681679</v>
      </c>
      <c r="YS27" s="76">
        <v>3.0942562362373192</v>
      </c>
      <c r="YT27" s="76">
        <v>3.0842719897611675</v>
      </c>
      <c r="YU27" s="76">
        <v>3.106655242447971</v>
      </c>
      <c r="YV27" s="76">
        <v>3.2083245449826898</v>
      </c>
      <c r="YW27" s="76">
        <v>3.3289193836674524</v>
      </c>
      <c r="YX27" s="76">
        <v>3.1127871049226457</v>
      </c>
      <c r="YY27" s="76">
        <v>3.3725440699434932</v>
      </c>
      <c r="YZ27" s="718"/>
      <c r="ZA27" s="76">
        <v>3.8769672494225258</v>
      </c>
      <c r="ZB27" s="76">
        <v>3.3534392863742193</v>
      </c>
      <c r="ZC27" s="76">
        <v>3.8168402807707729</v>
      </c>
      <c r="ZD27" s="76">
        <v>3.8997791305134548</v>
      </c>
      <c r="ZE27" s="76">
        <v>3.4839874641125927</v>
      </c>
      <c r="ZF27" s="76">
        <v>3.9737656606497831</v>
      </c>
      <c r="ZG27" s="76">
        <v>3.6093049538955704</v>
      </c>
      <c r="ZH27" s="76">
        <v>3.3509433001941851</v>
      </c>
      <c r="ZI27" s="76">
        <v>3.3679533205421981</v>
      </c>
      <c r="ZJ27" s="76">
        <v>3.358074791634631</v>
      </c>
      <c r="ZK27" s="76">
        <v>3.3802055707707011</v>
      </c>
      <c r="ZL27" s="76">
        <v>3.4802027229765482</v>
      </c>
      <c r="ZM27" s="76">
        <v>3.5981743241013957</v>
      </c>
      <c r="ZN27" s="76">
        <v>3.386344395609723</v>
      </c>
      <c r="ZO27" s="76">
        <v>3.6407526461738877</v>
      </c>
      <c r="ZP27" s="718"/>
      <c r="ZQ27" s="76">
        <v>4.1897253046114713</v>
      </c>
      <c r="ZR27" s="76">
        <v>3.5587881686336589</v>
      </c>
      <c r="ZS27" s="76">
        <v>4.1143247532752971</v>
      </c>
      <c r="ZT27" s="76">
        <v>4.2163345462049353</v>
      </c>
      <c r="ZU27" s="76">
        <v>3.7144941268786971</v>
      </c>
      <c r="ZV27" s="76">
        <v>4.3033994305252588</v>
      </c>
      <c r="ZW27" s="76">
        <v>3.8667225374005314</v>
      </c>
      <c r="ZX27" s="76">
        <v>3.5558899916009326</v>
      </c>
      <c r="ZY27" s="76">
        <v>3.5761088063014874</v>
      </c>
      <c r="ZZ27" s="76">
        <v>3.5643638761204928</v>
      </c>
      <c r="AAA27" s="76">
        <v>3.5906861937234007</v>
      </c>
      <c r="AAB27" s="76">
        <v>3.7099712261655062</v>
      </c>
      <c r="AAC27" s="76">
        <v>3.8511244241776028</v>
      </c>
      <c r="AAD27" s="76">
        <v>3.5979371957171953</v>
      </c>
      <c r="AAE27" s="76">
        <v>3.9021347763686425</v>
      </c>
      <c r="AAF27" s="718"/>
      <c r="AAG27" s="76">
        <v>1.5260617180820351</v>
      </c>
      <c r="AAH27" s="76">
        <v>1.5032649719331652</v>
      </c>
      <c r="AAI27" s="76">
        <v>1.5693540954991021</v>
      </c>
      <c r="AAJ27" s="76">
        <v>1.5462378467786113</v>
      </c>
      <c r="AAK27" s="76">
        <v>1.5627942655284146</v>
      </c>
      <c r="AAL27" s="76">
        <v>1.5404967620311125</v>
      </c>
      <c r="AAM27" s="76">
        <v>1.52224070994406</v>
      </c>
      <c r="AAN27" s="76">
        <v>1.4998930872855789</v>
      </c>
      <c r="AAO27" s="76">
        <v>1.5042726666582893</v>
      </c>
      <c r="AAP27" s="76">
        <v>1.5041885711029011</v>
      </c>
      <c r="AAQ27" s="76">
        <v>1.4184268750595055</v>
      </c>
      <c r="AAR27" s="76">
        <v>1.5564404105251914</v>
      </c>
      <c r="AAS27" s="76">
        <v>1.545352427770919</v>
      </c>
      <c r="AAT27" s="76">
        <v>1.4368935483384186</v>
      </c>
      <c r="AAU27" s="76">
        <v>1.6140013589179842</v>
      </c>
      <c r="AAV27" s="718"/>
    </row>
    <row r="28" spans="1:724" ht="14.25" customHeight="1" x14ac:dyDescent="0.2">
      <c r="A28" s="24">
        <v>2045</v>
      </c>
      <c r="B28" s="265"/>
      <c r="C28" s="266"/>
      <c r="D28" s="65">
        <v>0.82181855086671152</v>
      </c>
      <c r="E28" s="65">
        <v>1.0797710055535077</v>
      </c>
      <c r="F28" s="65">
        <v>1.5640290462836799</v>
      </c>
      <c r="G28" s="65">
        <v>1.7708995538631667</v>
      </c>
      <c r="H28" s="65">
        <v>1.3969267758804458</v>
      </c>
      <c r="I28" s="65">
        <v>0.66690287273536697</v>
      </c>
      <c r="J28" s="65">
        <v>1.8965592744844075</v>
      </c>
      <c r="K28" s="65">
        <v>0.80690912606191523</v>
      </c>
      <c r="L28" s="65">
        <v>0.80283697007852917</v>
      </c>
      <c r="M28" s="65">
        <v>0.95245337131412799</v>
      </c>
      <c r="N28" s="65">
        <v>1.079347345149817</v>
      </c>
      <c r="O28" s="65">
        <v>0.83893211778975785</v>
      </c>
      <c r="P28" s="65">
        <v>1.0345709551191551</v>
      </c>
      <c r="Q28" s="65">
        <v>0.82690322894242518</v>
      </c>
      <c r="R28" s="65">
        <v>0.98736186790174274</v>
      </c>
      <c r="S28" s="65">
        <v>0.84034145836091312</v>
      </c>
      <c r="T28" s="65">
        <v>0.65714477646423752</v>
      </c>
      <c r="U28" s="65">
        <v>1.2172539253948358</v>
      </c>
      <c r="V28" s="65">
        <v>0.80581723508631753</v>
      </c>
      <c r="W28" s="65">
        <v>1.62339331346619</v>
      </c>
      <c r="X28" s="65">
        <v>1.2048390827881572</v>
      </c>
      <c r="Y28" s="65">
        <v>0.97189729296284966</v>
      </c>
      <c r="Z28" s="65">
        <v>0.80695661400401864</v>
      </c>
      <c r="AA28" s="65">
        <v>0.82132082400399931</v>
      </c>
      <c r="AB28" s="65">
        <v>0.65026495333170609</v>
      </c>
      <c r="AC28" s="65">
        <v>0.42556424715391256</v>
      </c>
      <c r="AD28" s="65">
        <v>0.94494851189321805</v>
      </c>
      <c r="AE28" s="65">
        <v>1.4150701567242239</v>
      </c>
      <c r="AF28" s="65">
        <v>0.74755332044349365</v>
      </c>
      <c r="AG28" s="65">
        <v>0.58761134752240629</v>
      </c>
      <c r="AH28" s="769"/>
      <c r="AI28" s="65">
        <v>0.73505720454997348</v>
      </c>
      <c r="AJ28" s="65">
        <v>1.0103331164333935</v>
      </c>
      <c r="AK28" s="65">
        <v>1.5129498734364324</v>
      </c>
      <c r="AL28" s="65">
        <v>1.7055062171691553</v>
      </c>
      <c r="AM28" s="65">
        <v>1.3027530995209275</v>
      </c>
      <c r="AN28" s="65">
        <v>0.61789465796154686</v>
      </c>
      <c r="AO28" s="65">
        <v>1.7660068049394537</v>
      </c>
      <c r="AP28" s="65">
        <v>0.75365970193393239</v>
      </c>
      <c r="AQ28" s="65">
        <v>0.75484937312495726</v>
      </c>
      <c r="AR28" s="65">
        <v>0.8497844601566017</v>
      </c>
      <c r="AS28" s="65">
        <v>0.98951169263402428</v>
      </c>
      <c r="AT28" s="65">
        <v>0.79723735717815691</v>
      </c>
      <c r="AU28" s="65">
        <v>0.95636500082955223</v>
      </c>
      <c r="AV28" s="65">
        <v>0.77088950231501552</v>
      </c>
      <c r="AW28" s="65">
        <v>0.9314765617303763</v>
      </c>
      <c r="AX28" s="65">
        <v>0.78015187304421652</v>
      </c>
      <c r="AY28" s="65">
        <v>0.60841379305600729</v>
      </c>
      <c r="AZ28" s="65">
        <v>1.1673774369743308</v>
      </c>
      <c r="BA28" s="65">
        <v>0.74715776447821169</v>
      </c>
      <c r="BB28" s="65">
        <v>1.452057704595457</v>
      </c>
      <c r="BC28" s="65">
        <v>1.1647371678545386</v>
      </c>
      <c r="BD28" s="65">
        <v>0.91284549967002471</v>
      </c>
      <c r="BE28" s="65">
        <v>0.72585454882116218</v>
      </c>
      <c r="BF28" s="65">
        <v>0.76695714244851587</v>
      </c>
      <c r="BG28" s="65">
        <v>0.60634576033996235</v>
      </c>
      <c r="BH28" s="65">
        <v>0.39460931786512177</v>
      </c>
      <c r="BI28" s="65">
        <v>0.86827815865011493</v>
      </c>
      <c r="BJ28" s="65">
        <v>1.3680256801828425</v>
      </c>
      <c r="BK28" s="65">
        <v>0.68153625723534139</v>
      </c>
      <c r="BL28" s="65">
        <v>0.54138757898798961</v>
      </c>
      <c r="BM28" s="770"/>
      <c r="BN28" s="65">
        <v>3.7201932983721124</v>
      </c>
      <c r="BO28" s="65">
        <v>3.8630283074403833</v>
      </c>
      <c r="BP28" s="65">
        <v>2.7180068365399581</v>
      </c>
      <c r="BQ28" s="65">
        <v>4.2369384033647686</v>
      </c>
      <c r="BR28" s="65">
        <v>4.2039910596700913</v>
      </c>
      <c r="BS28" s="65">
        <v>1.7669491051525097</v>
      </c>
      <c r="BT28" s="65">
        <v>4.0002106266969291</v>
      </c>
      <c r="BU28" s="65">
        <v>3.1893475312752497</v>
      </c>
      <c r="BV28" s="65">
        <v>2.0033482837895349</v>
      </c>
      <c r="BW28" s="65">
        <v>1.8224821057808183</v>
      </c>
      <c r="BX28" s="65">
        <v>3.4468472928750007</v>
      </c>
      <c r="BY28" s="65">
        <v>3.9759124952055593</v>
      </c>
      <c r="BZ28" s="65">
        <v>3.5882242286263395</v>
      </c>
      <c r="CA28" s="65">
        <v>2.1018108577978514</v>
      </c>
      <c r="CB28" s="65">
        <v>2.0317217589758889</v>
      </c>
      <c r="CC28" s="65">
        <v>2.9712630594449516</v>
      </c>
      <c r="CD28" s="65">
        <v>1.1033437489508457</v>
      </c>
      <c r="CE28" s="65">
        <v>9.4873549032898303</v>
      </c>
      <c r="CF28" s="65">
        <v>1.4467619140741323</v>
      </c>
      <c r="CG28" s="65">
        <v>4.9767832699879637</v>
      </c>
      <c r="CH28" s="65">
        <v>4.9520568901501321</v>
      </c>
      <c r="CI28" s="65">
        <v>2.7290124676639236</v>
      </c>
      <c r="CJ28" s="65">
        <v>2.7038214712237512</v>
      </c>
      <c r="CK28" s="65">
        <v>2.2757012624420812</v>
      </c>
      <c r="CL28" s="65">
        <v>1.779538129087856</v>
      </c>
      <c r="CM28" s="65">
        <v>1.2152378120473037</v>
      </c>
      <c r="CN28" s="65">
        <v>2.1482837956969183</v>
      </c>
      <c r="CO28" s="65">
        <v>3.1431598592766425</v>
      </c>
      <c r="CP28" s="65">
        <v>1.6054509712955336</v>
      </c>
      <c r="CQ28" s="65">
        <v>1.2906291197082478</v>
      </c>
      <c r="CR28" s="772"/>
      <c r="CS28" s="65">
        <v>4.0362352558719081</v>
      </c>
      <c r="CT28" s="65">
        <v>4.2362543671555315</v>
      </c>
      <c r="CU28" s="65">
        <v>3.0774872183932254</v>
      </c>
      <c r="CV28" s="65">
        <v>5.002890640166588</v>
      </c>
      <c r="CW28" s="65">
        <v>4.4977807270354173</v>
      </c>
      <c r="CX28" s="65">
        <v>2.1362874642356422</v>
      </c>
      <c r="CY28" s="65">
        <v>4.7457852516246479</v>
      </c>
      <c r="CZ28" s="65">
        <v>3.517150545604208</v>
      </c>
      <c r="DA28" s="65">
        <v>2.4212894305149906</v>
      </c>
      <c r="DB28" s="65">
        <v>2.2722510987823954</v>
      </c>
      <c r="DC28" s="65">
        <v>3.6536199607020761</v>
      </c>
      <c r="DD28" s="65">
        <v>4.3167082727008754</v>
      </c>
      <c r="DE28" s="65">
        <v>3.8394958560751458</v>
      </c>
      <c r="DF28" s="65">
        <v>2.4427643892247</v>
      </c>
      <c r="DG28" s="65">
        <v>2.3473280459808721</v>
      </c>
      <c r="DH28" s="65">
        <v>3.314882040999751</v>
      </c>
      <c r="DI28" s="65">
        <v>1.397799277319091</v>
      </c>
      <c r="DJ28" s="65">
        <v>9.8912986008148192</v>
      </c>
      <c r="DK28" s="65">
        <v>1.9622905631933099</v>
      </c>
      <c r="DL28" s="65">
        <v>5.6487096470605316</v>
      </c>
      <c r="DM28" s="65">
        <v>5.2165663492889927</v>
      </c>
      <c r="DN28" s="65">
        <v>3.0884507975150837</v>
      </c>
      <c r="DO28" s="65">
        <v>3.0044804017270441</v>
      </c>
      <c r="DP28" s="65">
        <v>2.5796404358842668</v>
      </c>
      <c r="DQ28" s="65">
        <v>2.0051617162520645</v>
      </c>
      <c r="DR28" s="65">
        <v>1.4957237043503726</v>
      </c>
      <c r="DS28" s="65">
        <v>2.4576353421025878</v>
      </c>
      <c r="DT28" s="65">
        <v>3.4682301804935056</v>
      </c>
      <c r="DU28" s="65">
        <v>1.7965846836131392</v>
      </c>
      <c r="DV28" s="65">
        <v>1.5009886532283947</v>
      </c>
      <c r="DW28" s="773"/>
      <c r="DX28" s="65">
        <v>3.8297385197270697</v>
      </c>
      <c r="DY28" s="65">
        <v>3.9742882684531384</v>
      </c>
      <c r="DZ28" s="65">
        <v>2.9940832307550704</v>
      </c>
      <c r="EA28" s="65">
        <v>4.6679525160105175</v>
      </c>
      <c r="EB28" s="65">
        <v>3.9238991818521334</v>
      </c>
      <c r="EC28" s="65">
        <v>1.9937178312253614</v>
      </c>
      <c r="ED28" s="65">
        <v>4.4314979882895464</v>
      </c>
      <c r="EE28" s="65">
        <v>3.4049180616932451</v>
      </c>
      <c r="EF28" s="65">
        <v>2.0379147363937751</v>
      </c>
      <c r="EG28" s="65">
        <v>2.2272731211851688</v>
      </c>
      <c r="EH28" s="65">
        <v>3.6730806319129643</v>
      </c>
      <c r="EI28" s="65">
        <v>4.1519916093230131</v>
      </c>
      <c r="EJ28" s="65">
        <v>3.8184991728058595</v>
      </c>
      <c r="EK28" s="65">
        <v>2.2865594484087164</v>
      </c>
      <c r="EL28" s="65">
        <v>2.1806734339679044</v>
      </c>
      <c r="EM28" s="65">
        <v>3.1391437997281617</v>
      </c>
      <c r="EN28" s="65">
        <v>1.1831305112396935</v>
      </c>
      <c r="EO28" s="65">
        <v>9.9040093342491193</v>
      </c>
      <c r="EP28" s="65">
        <v>1.8196096070509082</v>
      </c>
      <c r="EQ28" s="65">
        <v>5.4579662087021408</v>
      </c>
      <c r="ER28" s="65">
        <v>5.0843501242836044</v>
      </c>
      <c r="ES28" s="65">
        <v>2.9079823999790468</v>
      </c>
      <c r="ET28" s="65">
        <v>2.7955188342117943</v>
      </c>
      <c r="EU28" s="65">
        <v>2.3828460699594838</v>
      </c>
      <c r="EV28" s="65">
        <v>1.8836718864748412</v>
      </c>
      <c r="EW28" s="65">
        <v>1.3124480558624743</v>
      </c>
      <c r="EX28" s="65">
        <v>2.2298029762440188</v>
      </c>
      <c r="EY28" s="65">
        <v>3.2509005130186237</v>
      </c>
      <c r="EZ28" s="65">
        <v>1.6319827139532066</v>
      </c>
      <c r="FA28" s="65">
        <v>1.3665651672734629</v>
      </c>
      <c r="FB28" s="774"/>
      <c r="FC28" s="65">
        <v>3.566948948152505</v>
      </c>
      <c r="FD28" s="65">
        <v>3.6542405760943528</v>
      </c>
      <c r="FE28" s="65">
        <v>2.6273917543592091</v>
      </c>
      <c r="FF28" s="65">
        <v>3.9472661831778302</v>
      </c>
      <c r="FG28" s="65">
        <v>3.5547025297398105</v>
      </c>
      <c r="FH28" s="65">
        <v>1.6574780264499489</v>
      </c>
      <c r="FI28" s="65">
        <v>3.7771115727638889</v>
      </c>
      <c r="FJ28" s="65">
        <v>3.0085241059403964</v>
      </c>
      <c r="FK28" s="65">
        <v>1.8445802113690593</v>
      </c>
      <c r="FL28" s="65">
        <v>1.6406827956983832</v>
      </c>
      <c r="FM28" s="65">
        <v>2.9713052437506593</v>
      </c>
      <c r="FN28" s="65">
        <v>3.8530130954181039</v>
      </c>
      <c r="FO28" s="65">
        <v>3.3509879738757054</v>
      </c>
      <c r="FP28" s="65">
        <v>1.9693732095354504</v>
      </c>
      <c r="FQ28" s="65">
        <v>1.9115596206297694</v>
      </c>
      <c r="FR28" s="65">
        <v>2.8445315627903032</v>
      </c>
      <c r="FS28" s="65">
        <v>0.99967044742122546</v>
      </c>
      <c r="FT28" s="65">
        <v>9.3124934122248746</v>
      </c>
      <c r="FU28" s="65">
        <v>1.3677895332093268</v>
      </c>
      <c r="FV28" s="65">
        <v>4.8107577546926574</v>
      </c>
      <c r="FW28" s="65">
        <v>4.8375093689954323</v>
      </c>
      <c r="FX28" s="65">
        <v>2.5975452016188285</v>
      </c>
      <c r="FY28" s="65">
        <v>2.5669460376899389</v>
      </c>
      <c r="FZ28" s="65">
        <v>2.144788847748953</v>
      </c>
      <c r="GA28" s="65">
        <v>1.69895935642931</v>
      </c>
      <c r="GB28" s="65">
        <v>1.0659444026628204</v>
      </c>
      <c r="GC28" s="65">
        <v>1.8819663387676164</v>
      </c>
      <c r="GD28" s="65">
        <v>3.0014246583201838</v>
      </c>
      <c r="GE28" s="65">
        <v>1.4451585765393458</v>
      </c>
      <c r="GF28" s="65">
        <v>1.2108795793237286</v>
      </c>
      <c r="GG28" s="775"/>
      <c r="GH28" s="65">
        <v>3.822573463898383</v>
      </c>
      <c r="GI28" s="65">
        <v>3.9689380107371313</v>
      </c>
      <c r="GJ28" s="65">
        <v>2.9268547959445863</v>
      </c>
      <c r="GK28" s="65">
        <v>4.4479078817454702</v>
      </c>
      <c r="GL28" s="65">
        <v>4.2122028404966034</v>
      </c>
      <c r="GM28" s="65">
        <v>1.8869724300479223</v>
      </c>
      <c r="GN28" s="65">
        <v>3.9426760488913284</v>
      </c>
      <c r="GO28" s="65">
        <v>2.983791233276202</v>
      </c>
      <c r="GP28" s="65">
        <v>2.0504210022208778</v>
      </c>
      <c r="GQ28" s="65">
        <v>1.9921943580129879</v>
      </c>
      <c r="GR28" s="65">
        <v>3.7303983837105479</v>
      </c>
      <c r="GS28" s="65">
        <v>4.1291672941321984</v>
      </c>
      <c r="GT28" s="65">
        <v>3.7840430455945233</v>
      </c>
      <c r="GU28" s="65">
        <v>2.5110328060666003</v>
      </c>
      <c r="GV28" s="65">
        <v>2.1661185775178655</v>
      </c>
      <c r="GW28" s="65">
        <v>3.121600844608782</v>
      </c>
      <c r="GX28" s="65">
        <v>1.1885075048817064</v>
      </c>
      <c r="GY28" s="65">
        <v>10.034089550416342</v>
      </c>
      <c r="GZ28" s="65">
        <v>2.1085563577319864</v>
      </c>
      <c r="HA28" s="65">
        <v>5.3605795193844914</v>
      </c>
      <c r="HB28" s="65">
        <v>5.0933205754171809</v>
      </c>
      <c r="HC28" s="65">
        <v>2.8878037300981134</v>
      </c>
      <c r="HD28" s="65">
        <v>2.8051755559020881</v>
      </c>
      <c r="HE28" s="65">
        <v>2.3864761147819822</v>
      </c>
      <c r="HF28" s="65">
        <v>1.9569319127028129</v>
      </c>
      <c r="HG28" s="65">
        <v>1.2855969061334251</v>
      </c>
      <c r="HH28" s="65">
        <v>2.3487957451466257</v>
      </c>
      <c r="HI28" s="65">
        <v>3.2588394453983853</v>
      </c>
      <c r="HJ28" s="65">
        <v>1.7145181834823044</v>
      </c>
      <c r="HK28" s="65">
        <v>1.3633166422241554</v>
      </c>
      <c r="HL28" s="776"/>
      <c r="HM28" s="65">
        <v>3.1018433589234853</v>
      </c>
      <c r="HN28" s="65">
        <v>3.0325634106751993</v>
      </c>
      <c r="HO28" s="65">
        <v>2.1059385631543779</v>
      </c>
      <c r="HP28" s="65">
        <v>4.5078611589362776</v>
      </c>
      <c r="HQ28" s="65">
        <v>2.7071476406129347</v>
      </c>
      <c r="HR28" s="65">
        <v>1.4069296091379662</v>
      </c>
      <c r="HS28" s="65">
        <v>3.5461842633620875</v>
      </c>
      <c r="HT28" s="65">
        <v>2.7538778941987303</v>
      </c>
      <c r="HU28" s="65">
        <v>1.5327005584622801</v>
      </c>
      <c r="HV28" s="65">
        <v>1.0477415725365966</v>
      </c>
      <c r="HW28" s="65">
        <v>2.4438921003529774</v>
      </c>
      <c r="HX28" s="65">
        <v>3.5011214020875738</v>
      </c>
      <c r="HY28" s="65">
        <v>3.1040474342349018</v>
      </c>
      <c r="HZ28" s="65">
        <v>1.4275515236447487</v>
      </c>
      <c r="IA28" s="65">
        <v>1.4292396274836201</v>
      </c>
      <c r="IB28" s="65">
        <v>2.3852301467307249</v>
      </c>
      <c r="IC28" s="65">
        <v>0.56825023223523397</v>
      </c>
      <c r="ID28" s="65">
        <v>9.0776820110706229</v>
      </c>
      <c r="IE28" s="65">
        <v>0.88603985887441694</v>
      </c>
      <c r="IF28" s="65">
        <v>4.2098673082308551</v>
      </c>
      <c r="IG28" s="65">
        <v>4.4064583542176212</v>
      </c>
      <c r="IH28" s="65">
        <v>2.2582634747077437</v>
      </c>
      <c r="II28" s="65">
        <v>2.1737916145992418</v>
      </c>
      <c r="IJ28" s="65">
        <v>1.7053794801541962</v>
      </c>
      <c r="IK28" s="65">
        <v>1.1469736534430224</v>
      </c>
      <c r="IL28" s="65">
        <v>0.82200688717557913</v>
      </c>
      <c r="IM28" s="65">
        <v>1.2880809048225337</v>
      </c>
      <c r="IN28" s="65">
        <v>2.8088604472223264</v>
      </c>
      <c r="IO28" s="65">
        <v>1.0153521463908757</v>
      </c>
      <c r="IP28" s="65">
        <v>0.81112237312538515</v>
      </c>
      <c r="IQ28" s="777"/>
      <c r="IR28" s="65">
        <v>2.899925000322892</v>
      </c>
      <c r="IS28" s="65">
        <v>2.8266466053830959</v>
      </c>
      <c r="IT28" s="65">
        <v>1.7497816725220598</v>
      </c>
      <c r="IU28" s="65">
        <v>2.7877918502447918</v>
      </c>
      <c r="IV28" s="65">
        <v>2.3518118297755786</v>
      </c>
      <c r="IW28" s="65">
        <v>1.1039785793132777</v>
      </c>
      <c r="IX28" s="65">
        <v>1.8548055820911216</v>
      </c>
      <c r="IY28" s="65">
        <v>2.3488597152756716</v>
      </c>
      <c r="IZ28" s="65">
        <v>1.3853326555357621</v>
      </c>
      <c r="JA28" s="65">
        <v>0.78816560419039861</v>
      </c>
      <c r="JB28" s="65">
        <v>2.1544625363955907</v>
      </c>
      <c r="JC28" s="65">
        <v>3.0430768970915074</v>
      </c>
      <c r="JD28" s="65">
        <v>2.2582573024474066</v>
      </c>
      <c r="JE28" s="65">
        <v>1.2002268321492227</v>
      </c>
      <c r="JF28" s="65">
        <v>1.1664574253233431</v>
      </c>
      <c r="JG28" s="65">
        <v>2.0230988978463604</v>
      </c>
      <c r="JH28" s="65">
        <v>0.38104156113950149</v>
      </c>
      <c r="JI28" s="65">
        <v>8.5063323907687511</v>
      </c>
      <c r="JJ28" s="65">
        <v>0.51715023332413157</v>
      </c>
      <c r="JK28" s="65">
        <v>3.0791811724603679</v>
      </c>
      <c r="JL28" s="65">
        <v>4.2344365255959948</v>
      </c>
      <c r="JM28" s="65">
        <v>1.7393193002410281</v>
      </c>
      <c r="JN28" s="65">
        <v>1.8739169816848926</v>
      </c>
      <c r="JO28" s="65">
        <v>1.4339695485220929</v>
      </c>
      <c r="JP28" s="65">
        <v>1.0908924655748242</v>
      </c>
      <c r="JQ28" s="65">
        <v>0.76105751776219954</v>
      </c>
      <c r="JR28" s="65">
        <v>1.1742956030715601</v>
      </c>
      <c r="JS28" s="65">
        <v>2.2363188415642097</v>
      </c>
      <c r="JT28" s="65">
        <v>0.94644209399327517</v>
      </c>
      <c r="JU28" s="65">
        <v>0.80717073665490946</v>
      </c>
      <c r="JV28" s="778"/>
      <c r="JW28" s="65">
        <v>4.107773989771351</v>
      </c>
      <c r="JX28" s="65">
        <v>4.3371474735819895</v>
      </c>
      <c r="JY28" s="65">
        <v>3.0226048142433677</v>
      </c>
      <c r="JZ28" s="65">
        <v>4.2548111869952923</v>
      </c>
      <c r="KA28" s="65">
        <v>4.0563958259424204</v>
      </c>
      <c r="KB28" s="65">
        <v>2.0889686892412902</v>
      </c>
      <c r="KC28" s="65">
        <v>4.8660327274768811</v>
      </c>
      <c r="KD28" s="65">
        <v>3.5734346452754653</v>
      </c>
      <c r="KE28" s="65">
        <v>2.4422853906222173</v>
      </c>
      <c r="KF28" s="65">
        <v>2.1253015553256369</v>
      </c>
      <c r="KG28" s="65">
        <v>3.2829814510149138</v>
      </c>
      <c r="KH28" s="65">
        <v>4.3865953050133113</v>
      </c>
      <c r="KI28" s="65">
        <v>4.0507667950903006</v>
      </c>
      <c r="KJ28" s="65">
        <v>2.8221381515858042</v>
      </c>
      <c r="KK28" s="65">
        <v>2.4318191951960313</v>
      </c>
      <c r="KL28" s="65">
        <v>3.4008220229363362</v>
      </c>
      <c r="KM28" s="65">
        <v>1.4820375476696843</v>
      </c>
      <c r="KN28" s="65">
        <v>9.7181503034131147</v>
      </c>
      <c r="KO28" s="65">
        <v>1.7773136149980819</v>
      </c>
      <c r="KP28" s="65">
        <v>5.6191514257096467</v>
      </c>
      <c r="KQ28" s="65">
        <v>5.2300095942504914</v>
      </c>
      <c r="KR28" s="65">
        <v>3.1731147339417136</v>
      </c>
      <c r="KS28" s="65">
        <v>3.1555098652037148</v>
      </c>
      <c r="KT28" s="65">
        <v>2.7133007992243776</v>
      </c>
      <c r="KU28" s="65">
        <v>2.1610202827886091</v>
      </c>
      <c r="KV28" s="65">
        <v>1.5350633962327283</v>
      </c>
      <c r="KW28" s="65">
        <v>2.7739937625947158</v>
      </c>
      <c r="KX28" s="65">
        <v>3.6225156686266828</v>
      </c>
      <c r="KY28" s="65">
        <v>2.0752428188433742</v>
      </c>
      <c r="KZ28" s="65">
        <v>1.5026248115856924</v>
      </c>
      <c r="LA28" s="774"/>
      <c r="LB28" s="65">
        <v>4.0433441449457472</v>
      </c>
      <c r="LC28" s="65">
        <v>4.2554029395272996</v>
      </c>
      <c r="LD28" s="65">
        <v>2.8095319398488758</v>
      </c>
      <c r="LE28" s="65">
        <v>3.8952970132181042</v>
      </c>
      <c r="LF28" s="65">
        <v>3.8158760274949768</v>
      </c>
      <c r="LG28" s="65">
        <v>2.0532195851926627</v>
      </c>
      <c r="LH28" s="65">
        <v>4.5315313319907498</v>
      </c>
      <c r="LI28" s="65">
        <v>3.6866448005017758</v>
      </c>
      <c r="LJ28" s="65">
        <v>2.5751757215994999</v>
      </c>
      <c r="LK28" s="65">
        <v>2.0344025441373614</v>
      </c>
      <c r="LL28" s="65">
        <v>3.0503891709136028</v>
      </c>
      <c r="LM28" s="65">
        <v>4.2326683819750839</v>
      </c>
      <c r="LN28" s="65">
        <v>3.9527604223957971</v>
      </c>
      <c r="LO28" s="65">
        <v>2.2311687798957385</v>
      </c>
      <c r="LP28" s="65">
        <v>2.2969180176476431</v>
      </c>
      <c r="LQ28" s="65">
        <v>3.2525146094293711</v>
      </c>
      <c r="LR28" s="65">
        <v>1.4586642417269624</v>
      </c>
      <c r="LS28" s="65">
        <v>9.5232285307042748</v>
      </c>
      <c r="LT28" s="65">
        <v>1.6283949267764106</v>
      </c>
      <c r="LU28" s="65">
        <v>5.2604336878596918</v>
      </c>
      <c r="LV28" s="65">
        <v>5.1020572416853085</v>
      </c>
      <c r="LW28" s="65">
        <v>3.0157102266778599</v>
      </c>
      <c r="LX28" s="65">
        <v>3.0543896018243131</v>
      </c>
      <c r="LY28" s="65">
        <v>2.6042899700924638</v>
      </c>
      <c r="LZ28" s="65">
        <v>2.0602784682953756</v>
      </c>
      <c r="MA28" s="65">
        <v>1.3553725159731158</v>
      </c>
      <c r="MB28" s="65">
        <v>2.2312540653302504</v>
      </c>
      <c r="MC28" s="65">
        <v>3.5111185149628192</v>
      </c>
      <c r="MD28" s="65">
        <v>1.8220264548053957</v>
      </c>
      <c r="ME28" s="65">
        <v>1.4155531694926182</v>
      </c>
      <c r="MF28" s="780"/>
      <c r="MG28" s="68">
        <v>1.2908013983739726</v>
      </c>
      <c r="MH28" s="68">
        <v>0.47728582517217732</v>
      </c>
      <c r="MI28" s="68">
        <v>0.6968245679404288</v>
      </c>
      <c r="MJ28" s="68">
        <v>0.7975144860338006</v>
      </c>
      <c r="MK28" s="68">
        <v>1.8999633681749515</v>
      </c>
      <c r="ML28" s="68">
        <v>0.57829958503056578</v>
      </c>
      <c r="MM28" s="68">
        <v>1.2430473206748922</v>
      </c>
      <c r="MN28" s="68">
        <v>0.98788581182275625</v>
      </c>
      <c r="MO28" s="68">
        <v>0.52405384652525144</v>
      </c>
      <c r="MP28" s="68">
        <v>0.85542124046601664</v>
      </c>
      <c r="MQ28" s="68">
        <v>0.89075525334413697</v>
      </c>
      <c r="MR28" s="68">
        <v>1.377804821676226</v>
      </c>
      <c r="MS28" s="68">
        <v>1.585824604948445</v>
      </c>
      <c r="MT28" s="68">
        <v>1.4085831168089191</v>
      </c>
      <c r="MU28" s="768"/>
      <c r="MV28" s="69">
        <v>5.3717813076402052</v>
      </c>
      <c r="MW28" s="69">
        <v>1.8338571480005039</v>
      </c>
      <c r="MX28" s="69">
        <v>2.107415197772549</v>
      </c>
      <c r="MY28" s="69">
        <v>1.8006642705495342</v>
      </c>
      <c r="MZ28" s="69">
        <v>4.1130399229604624</v>
      </c>
      <c r="NA28" s="69">
        <v>1.5101093228015956</v>
      </c>
      <c r="NB28" s="69">
        <v>2.1808281241241247</v>
      </c>
      <c r="NC28" s="69">
        <v>3.259097850546099</v>
      </c>
      <c r="ND28" s="69">
        <v>1.8987301790138098</v>
      </c>
      <c r="NE28" s="69">
        <v>2.8938857667257656</v>
      </c>
      <c r="NF28" s="69">
        <v>2.3205433575523768</v>
      </c>
      <c r="NG28" s="69">
        <v>4.4916584507249944</v>
      </c>
      <c r="NH28" s="69">
        <v>3.8789165521414266</v>
      </c>
      <c r="NI28" s="69">
        <v>2.525075673646457</v>
      </c>
      <c r="NJ28" s="752"/>
      <c r="NK28" s="70">
        <v>6.4485827110572025</v>
      </c>
      <c r="NL28" s="70">
        <v>2.2176258205656203</v>
      </c>
      <c r="NM28" s="70">
        <v>2.5423667594213955</v>
      </c>
      <c r="NN28" s="70">
        <v>2.4072635605459189</v>
      </c>
      <c r="NO28" s="70">
        <v>5.3979792172957701</v>
      </c>
      <c r="NP28" s="70">
        <v>1.991257944973893</v>
      </c>
      <c r="NQ28" s="70">
        <v>2.5417883517680293</v>
      </c>
      <c r="NR28" s="70">
        <v>4.0923876315270276</v>
      </c>
      <c r="NS28" s="70">
        <v>2.503795954494211</v>
      </c>
      <c r="NT28" s="70">
        <v>3.481362792262074</v>
      </c>
      <c r="NU28" s="70">
        <v>2.9426463169787147</v>
      </c>
      <c r="NV28" s="70">
        <v>5.3022068346808329</v>
      </c>
      <c r="NW28" s="70">
        <v>4.4418863475095609</v>
      </c>
      <c r="NX28" s="70">
        <v>3.1484976836405312</v>
      </c>
      <c r="NY28" s="754"/>
      <c r="NZ28" s="71">
        <v>6.3888784732731096</v>
      </c>
      <c r="OA28" s="71">
        <v>2.0276022505779827</v>
      </c>
      <c r="OB28" s="71">
        <v>2.3542804657892011</v>
      </c>
      <c r="OC28" s="71">
        <v>2.2981002031901552</v>
      </c>
      <c r="OD28" s="71">
        <v>6.015292705048533</v>
      </c>
      <c r="OE28" s="71">
        <v>1.7534247199818132</v>
      </c>
      <c r="OF28" s="71">
        <v>2.7789437883016714</v>
      </c>
      <c r="OG28" s="71">
        <v>3.6819951586304018</v>
      </c>
      <c r="OH28" s="71">
        <v>2.2051577214776725</v>
      </c>
      <c r="OI28" s="71">
        <v>3.3053749336990235</v>
      </c>
      <c r="OJ28" s="71">
        <v>2.6379804334649455</v>
      </c>
      <c r="OK28" s="71">
        <v>5.21664859024881</v>
      </c>
      <c r="OL28" s="71">
        <v>4.1642346454797279</v>
      </c>
      <c r="OM28" s="71">
        <v>3.1530625658051044</v>
      </c>
      <c r="ON28" s="756"/>
      <c r="OO28" s="72">
        <v>4.7725880538407068</v>
      </c>
      <c r="OP28" s="72">
        <v>1.6202135550801344</v>
      </c>
      <c r="OQ28" s="72">
        <v>1.893120372353728</v>
      </c>
      <c r="OR28" s="72">
        <v>1.5214373811199953</v>
      </c>
      <c r="OS28" s="72">
        <v>3.2906438964725382</v>
      </c>
      <c r="OT28" s="72">
        <v>1.2322964923745503</v>
      </c>
      <c r="OU28" s="72">
        <v>1.7710918765484314</v>
      </c>
      <c r="OV28" s="72">
        <v>2.7412377308271934</v>
      </c>
      <c r="OW28" s="72">
        <v>1.5384475468844987</v>
      </c>
      <c r="OX28" s="72">
        <v>2.673656466386646</v>
      </c>
      <c r="OY28" s="72">
        <v>1.9434295071251686</v>
      </c>
      <c r="OZ28" s="72">
        <v>3.9875940837721062</v>
      </c>
      <c r="PA28" s="72">
        <v>3.6194156316363042</v>
      </c>
      <c r="PB28" s="72">
        <v>2.443573497831836</v>
      </c>
      <c r="PC28" s="758"/>
      <c r="PD28" s="73">
        <v>6.0320789649859243</v>
      </c>
      <c r="PE28" s="73">
        <v>1.9945503897549863</v>
      </c>
      <c r="PF28" s="73">
        <v>2.1124614427297708</v>
      </c>
      <c r="PG28" s="73">
        <v>2.3367986970227408</v>
      </c>
      <c r="PH28" s="73">
        <v>6.5419039252241653</v>
      </c>
      <c r="PI28" s="73">
        <v>1.7130436344760795</v>
      </c>
      <c r="PJ28" s="73">
        <v>2.8043237282623106</v>
      </c>
      <c r="PK28" s="73">
        <v>3.6159602124323404</v>
      </c>
      <c r="PL28" s="73">
        <v>2.1555365252659842</v>
      </c>
      <c r="PM28" s="73">
        <v>3.0997269358828348</v>
      </c>
      <c r="PN28" s="73">
        <v>2.6368600185580551</v>
      </c>
      <c r="PO28" s="73">
        <v>5.6495777883302827</v>
      </c>
      <c r="PP28" s="73">
        <v>4.1443249976151675</v>
      </c>
      <c r="PQ28" s="73">
        <v>2.9684776291088486</v>
      </c>
      <c r="PR28" s="760"/>
      <c r="PS28" s="70">
        <v>3.9762497044593696</v>
      </c>
      <c r="PT28" s="70">
        <v>1.2039667615369067</v>
      </c>
      <c r="PU28" s="70">
        <v>1.5246341510354613</v>
      </c>
      <c r="PV28" s="70">
        <v>0.98072207452255766</v>
      </c>
      <c r="PW28" s="70">
        <v>2.7081540795850714</v>
      </c>
      <c r="PX28" s="70">
        <v>0.78587143544429217</v>
      </c>
      <c r="PY28" s="70">
        <v>1.1373903086171582</v>
      </c>
      <c r="PZ28" s="70">
        <v>2.2463022785039746</v>
      </c>
      <c r="QA28" s="70">
        <v>1.0597848435953845</v>
      </c>
      <c r="QB28" s="70">
        <v>2.2423026188399922</v>
      </c>
      <c r="QC28" s="70">
        <v>1.501947099245359</v>
      </c>
      <c r="QD28" s="70">
        <v>3.4227941282179959</v>
      </c>
      <c r="QE28" s="70">
        <v>3.1319514500272403</v>
      </c>
      <c r="QF28" s="70">
        <v>1.7084665029877999</v>
      </c>
      <c r="QG28" s="762"/>
      <c r="QH28" s="74">
        <v>6.4074082755774988</v>
      </c>
      <c r="QI28" s="74">
        <v>2.4413111039279243</v>
      </c>
      <c r="QJ28" s="74">
        <v>2.3152921671144817</v>
      </c>
      <c r="QK28" s="74">
        <v>2.4002855599862061</v>
      </c>
      <c r="QL28" s="74">
        <v>5.3355891209149551</v>
      </c>
      <c r="QM28" s="74">
        <v>1.9963166409209521</v>
      </c>
      <c r="QN28" s="74">
        <v>3.031253869098089</v>
      </c>
      <c r="QO28" s="74">
        <v>4.7664388751034847</v>
      </c>
      <c r="QP28" s="74">
        <v>2.9382866151799876</v>
      </c>
      <c r="QQ28" s="74">
        <v>3.323118339244866</v>
      </c>
      <c r="QR28" s="74">
        <v>3.4127078501032937</v>
      </c>
      <c r="QS28" s="74">
        <v>5.2767225050874966</v>
      </c>
      <c r="QT28" s="74">
        <v>4.4334020339797497</v>
      </c>
      <c r="QU28" s="74">
        <v>3.1181161838856055</v>
      </c>
      <c r="QV28" s="764"/>
      <c r="QW28" s="69">
        <v>6.9185072863604846</v>
      </c>
      <c r="QX28" s="69">
        <v>2.2736874069356734</v>
      </c>
      <c r="QY28" s="69">
        <v>2.1500554063002264</v>
      </c>
      <c r="QZ28" s="69">
        <v>2.6051789743330591</v>
      </c>
      <c r="RA28" s="69">
        <v>6.0237507148609089</v>
      </c>
      <c r="RB28" s="69">
        <v>2.1022860835373063</v>
      </c>
      <c r="RC28" s="69">
        <v>2.8823881564887031</v>
      </c>
      <c r="RD28" s="69">
        <v>4.4349192353859097</v>
      </c>
      <c r="RE28" s="69">
        <v>2.6880987097520048</v>
      </c>
      <c r="RF28" s="69">
        <v>3.4042950722386269</v>
      </c>
      <c r="RG28" s="69">
        <v>3.159495374604087</v>
      </c>
      <c r="RH28" s="69">
        <v>5.6367700540018593</v>
      </c>
      <c r="RI28" s="69">
        <v>4.634278618024064</v>
      </c>
      <c r="RJ28" s="69">
        <v>3.2749488960342221</v>
      </c>
      <c r="RK28" s="766"/>
      <c r="RL28" s="75">
        <v>6.5515730869107696</v>
      </c>
      <c r="RM28" s="75">
        <v>1.8322438872673943</v>
      </c>
      <c r="RN28" s="75">
        <v>2.1610179518917061</v>
      </c>
      <c r="RO28" s="75">
        <v>2.4661392012711758</v>
      </c>
      <c r="RP28" s="75">
        <v>5.3917980477254623</v>
      </c>
      <c r="RQ28" s="75">
        <v>1.762833071970483</v>
      </c>
      <c r="RR28" s="75">
        <v>2.3431053659874848</v>
      </c>
      <c r="RS28" s="75">
        <v>4.0942603346675988</v>
      </c>
      <c r="RT28" s="75">
        <v>2.6363261827044564</v>
      </c>
      <c r="RU28" s="75">
        <v>2.9689363719323767</v>
      </c>
      <c r="RV28" s="75">
        <v>2.9181096110001565</v>
      </c>
      <c r="RW28" s="75">
        <v>5.7327206803327053</v>
      </c>
      <c r="RX28" s="75">
        <v>4.4472250789112291</v>
      </c>
      <c r="RY28" s="75">
        <v>2.8097587615507429</v>
      </c>
      <c r="RZ28" s="756"/>
      <c r="SA28" s="76">
        <v>5.4629735702778657</v>
      </c>
      <c r="SB28" s="76">
        <v>5.5093182963836504</v>
      </c>
      <c r="SC28" s="76">
        <v>5.5271261658302455</v>
      </c>
      <c r="SD28" s="76">
        <v>5.2608461758756793</v>
      </c>
      <c r="SE28" s="76">
        <v>5.6248315876510206</v>
      </c>
      <c r="SF28" s="76">
        <v>5.7475593915497498</v>
      </c>
      <c r="SG28" s="721"/>
      <c r="SH28" s="76">
        <v>5.998756981702984</v>
      </c>
      <c r="SI28" s="76">
        <v>6.0858850667818576</v>
      </c>
      <c r="SJ28" s="76">
        <v>6.1193638613414603</v>
      </c>
      <c r="SK28" s="76">
        <v>5.6187574802268756</v>
      </c>
      <c r="SL28" s="76">
        <v>6.3030500543645172</v>
      </c>
      <c r="SM28" s="76">
        <v>6.5337783256941275</v>
      </c>
      <c r="SN28" s="721"/>
      <c r="SO28" s="76">
        <v>5.7978382024185642</v>
      </c>
      <c r="SP28" s="76">
        <v>5.8696725278825301</v>
      </c>
      <c r="SQ28" s="76">
        <v>5.8972747255247544</v>
      </c>
      <c r="SR28" s="76">
        <v>5.4845407410951772</v>
      </c>
      <c r="SS28" s="76">
        <v>6.0487181293469554</v>
      </c>
      <c r="ST28" s="76">
        <v>6.2389462253899861</v>
      </c>
      <c r="SU28" s="721"/>
      <c r="SV28" s="76">
        <v>5.2748801463989423</v>
      </c>
      <c r="SW28" s="76">
        <v>5.3069073675895826</v>
      </c>
      <c r="SX28" s="76">
        <v>5.3192137640584782</v>
      </c>
      <c r="SY28" s="76">
        <v>5.1351969653088148</v>
      </c>
      <c r="SZ28" s="76">
        <v>5.38673456780724</v>
      </c>
      <c r="TA28" s="76">
        <v>5.4715474656704028</v>
      </c>
      <c r="TB28" s="721"/>
      <c r="TC28" s="76">
        <v>5.6752990688765959</v>
      </c>
      <c r="TD28" s="76">
        <v>5.7378058239736465</v>
      </c>
      <c r="TE28" s="76">
        <v>5.7618239211301141</v>
      </c>
      <c r="TF28" s="76">
        <v>5.402682773519409</v>
      </c>
      <c r="TG28" s="76">
        <v>5.8936026451960419</v>
      </c>
      <c r="TH28" s="76">
        <v>6.0591299322575001</v>
      </c>
      <c r="TI28" s="721"/>
      <c r="TJ28" s="76">
        <v>5.1220204902800628</v>
      </c>
      <c r="TK28" s="76">
        <v>5.1424121697666081</v>
      </c>
      <c r="TL28" s="76">
        <v>5.1502476323231097</v>
      </c>
      <c r="TM28" s="76">
        <v>5.0330844367431009</v>
      </c>
      <c r="TN28" s="76">
        <v>5.1932380179242514</v>
      </c>
      <c r="TO28" s="76">
        <v>5.2472382516396916</v>
      </c>
      <c r="TP28" s="721"/>
      <c r="TQ28" s="76">
        <v>5.6334501102767671</v>
      </c>
      <c r="TR28" s="76">
        <v>5.6927713596921716</v>
      </c>
      <c r="TS28" s="76">
        <v>5.7155654325838139</v>
      </c>
      <c r="TT28" s="76">
        <v>5.3747270454419693</v>
      </c>
      <c r="TU28" s="76">
        <v>5.8406283725144057</v>
      </c>
      <c r="TV28" s="76">
        <v>5.9977199615047798</v>
      </c>
      <c r="TW28" s="721"/>
      <c r="TX28" s="76">
        <v>9.2617676242256763</v>
      </c>
      <c r="TY28" s="76">
        <v>9.5999604435239547</v>
      </c>
      <c r="TZ28" s="76">
        <v>9.7299103661989292</v>
      </c>
      <c r="UA28" s="76">
        <v>7.7867770672795</v>
      </c>
      <c r="UB28" s="76">
        <v>10.442899196705167</v>
      </c>
      <c r="UC28" s="76">
        <v>11.33848463855367</v>
      </c>
      <c r="UD28" s="721"/>
      <c r="UE28" s="76">
        <v>5.9804916381316726</v>
      </c>
      <c r="UF28" s="76">
        <v>6.0662293814273749</v>
      </c>
      <c r="UG28" s="76">
        <v>6.0991739399035767</v>
      </c>
      <c r="UH28" s="76">
        <v>5.606555958487629</v>
      </c>
      <c r="UI28" s="76">
        <v>6.0024759611619469</v>
      </c>
      <c r="UJ28" s="76">
        <v>6.5069754074846617</v>
      </c>
      <c r="UK28" s="721"/>
      <c r="UL28" s="76">
        <v>1.2779363899763581</v>
      </c>
      <c r="UM28" s="76">
        <v>1.3028585833027369</v>
      </c>
      <c r="UN28" s="76">
        <v>1.270259719904252</v>
      </c>
      <c r="UO28" s="76">
        <v>1.1809715914850603</v>
      </c>
      <c r="UP28" s="76">
        <v>1.2663939922054324</v>
      </c>
      <c r="UQ28" s="76">
        <v>1.2212942415616517</v>
      </c>
      <c r="UR28" s="721"/>
      <c r="US28" s="76">
        <v>2.71903725912754</v>
      </c>
      <c r="UT28" s="76">
        <v>2.4546556679085807</v>
      </c>
      <c r="UU28" s="76">
        <v>2.6747201403355056</v>
      </c>
      <c r="UV28" s="76">
        <v>2.7278959845927737</v>
      </c>
      <c r="UW28" s="76">
        <v>2.5138621997030612</v>
      </c>
      <c r="UX28" s="76">
        <v>2.7548440436486108</v>
      </c>
      <c r="UY28" s="76">
        <v>2.5824498550198287</v>
      </c>
      <c r="UZ28" s="76">
        <v>2.4537273558044306</v>
      </c>
      <c r="VA28" s="76">
        <v>2.4614336116018078</v>
      </c>
      <c r="VB28" s="76">
        <v>2.4569590990277281</v>
      </c>
      <c r="VC28" s="76">
        <v>2.4669802085083967</v>
      </c>
      <c r="VD28" s="76">
        <v>2.5121548686051831</v>
      </c>
      <c r="VE28" s="76">
        <v>2.5653206524474239</v>
      </c>
      <c r="VF28" s="76">
        <v>2.4695521829914115</v>
      </c>
      <c r="VG28" s="76">
        <v>2.5844895038638152</v>
      </c>
      <c r="VH28" s="718"/>
      <c r="VI28" s="76">
        <v>3.4632614215473381</v>
      </c>
      <c r="VJ28" s="76">
        <v>3.0365181099304461</v>
      </c>
      <c r="VK28" s="76">
        <v>3.3900235432849035</v>
      </c>
      <c r="VL28" s="76">
        <v>3.4770430271058377</v>
      </c>
      <c r="VM28" s="76">
        <v>3.1311375326429358</v>
      </c>
      <c r="VN28" s="76">
        <v>3.5193225950990041</v>
      </c>
      <c r="VO28" s="76">
        <v>3.2425440222534605</v>
      </c>
      <c r="VP28" s="76">
        <v>3.035084112188879</v>
      </c>
      <c r="VQ28" s="76">
        <v>3.0473583194438922</v>
      </c>
      <c r="VR28" s="76">
        <v>3.0402297858077287</v>
      </c>
      <c r="VS28" s="76">
        <v>3.0562008956582067</v>
      </c>
      <c r="VT28" s="76">
        <v>3.1284038697770358</v>
      </c>
      <c r="VU28" s="76">
        <v>3.213631910586642</v>
      </c>
      <c r="VV28" s="76">
        <v>3.0602663211148777</v>
      </c>
      <c r="VW28" s="76">
        <v>3.2443995589739476</v>
      </c>
      <c r="VX28" s="718"/>
      <c r="VY28" s="76">
        <v>3.4895207053742241</v>
      </c>
      <c r="VZ28" s="76">
        <v>3.0335785172021588</v>
      </c>
      <c r="WA28" s="76">
        <v>3.4100319704221622</v>
      </c>
      <c r="WB28" s="76">
        <v>3.5038690038794558</v>
      </c>
      <c r="WC28" s="76">
        <v>3.1339834090032905</v>
      </c>
      <c r="WD28" s="76">
        <v>3.5481558518970266</v>
      </c>
      <c r="WE28" s="76">
        <v>3.2535201090980683</v>
      </c>
      <c r="WF28" s="76">
        <v>3.032093239966823</v>
      </c>
      <c r="WG28" s="76">
        <v>3.0450875774481734</v>
      </c>
      <c r="WH28" s="76">
        <v>3.0375395481054213</v>
      </c>
      <c r="WI28" s="76">
        <v>3.0544549812887598</v>
      </c>
      <c r="WJ28" s="76">
        <v>3.1310788258929989</v>
      </c>
      <c r="WK28" s="76">
        <v>3.2217108964275543</v>
      </c>
      <c r="WL28" s="76">
        <v>3.0587359994239178</v>
      </c>
      <c r="WM28" s="76">
        <v>3.2544578258451802</v>
      </c>
      <c r="WN28" s="718"/>
      <c r="WO28" s="76">
        <v>2.6346401984844183</v>
      </c>
      <c r="WP28" s="76">
        <v>2.374708659091346</v>
      </c>
      <c r="WQ28" s="76">
        <v>2.5904912319973432</v>
      </c>
      <c r="WR28" s="76">
        <v>2.6431744453000268</v>
      </c>
      <c r="WS28" s="76">
        <v>2.4325976850483944</v>
      </c>
      <c r="WT28" s="76">
        <v>2.669256174886689</v>
      </c>
      <c r="WU28" s="76">
        <v>2.500267399627075</v>
      </c>
      <c r="WV28" s="76">
        <v>2.3738178017598166</v>
      </c>
      <c r="WW28" s="76">
        <v>2.3813385577477861</v>
      </c>
      <c r="WX28" s="76">
        <v>2.3769711716986182</v>
      </c>
      <c r="WY28" s="76">
        <v>2.3867544147250275</v>
      </c>
      <c r="WZ28" s="76">
        <v>2.4309266063872932</v>
      </c>
      <c r="XA28" s="76">
        <v>2.482998270327728</v>
      </c>
      <c r="XB28" s="76">
        <v>2.3892539345592043</v>
      </c>
      <c r="XC28" s="76">
        <v>2.501785786356594</v>
      </c>
      <c r="XD28" s="718"/>
      <c r="XE28" s="76">
        <v>3.2604507808716381</v>
      </c>
      <c r="XF28" s="76">
        <v>2.863617322351494</v>
      </c>
      <c r="XG28" s="76">
        <v>3.1918993840410321</v>
      </c>
      <c r="XH28" s="76">
        <v>3.2731308833666111</v>
      </c>
      <c r="XI28" s="76">
        <v>2.9513568923217015</v>
      </c>
      <c r="XJ28" s="76">
        <v>3.3121280643458286</v>
      </c>
      <c r="XK28" s="76">
        <v>3.0551378971568788</v>
      </c>
      <c r="XL28" s="76">
        <v>2.8623007068393389</v>
      </c>
      <c r="XM28" s="76">
        <v>2.8736715043005159</v>
      </c>
      <c r="XN28" s="76">
        <v>2.8670671919689932</v>
      </c>
      <c r="XO28" s="76">
        <v>2.881865419851092</v>
      </c>
      <c r="XP28" s="76">
        <v>2.9488206374251451</v>
      </c>
      <c r="XQ28" s="76">
        <v>3.0279211413651508</v>
      </c>
      <c r="XR28" s="76">
        <v>2.8856233604700519</v>
      </c>
      <c r="XS28" s="76">
        <v>3.0564869597499271</v>
      </c>
      <c r="XT28" s="718"/>
      <c r="XU28" s="76">
        <v>1.7940995438884124</v>
      </c>
      <c r="XV28" s="76">
        <v>1.6781012244236519</v>
      </c>
      <c r="XW28" s="76">
        <v>1.7738245901521859</v>
      </c>
      <c r="XX28" s="76">
        <v>1.7977342178822755</v>
      </c>
      <c r="XY28" s="76">
        <v>1.7036168791179336</v>
      </c>
      <c r="XZ28" s="76">
        <v>1.8089643867151382</v>
      </c>
      <c r="YA28" s="76">
        <v>1.7340499839290984</v>
      </c>
      <c r="YB28" s="76">
        <v>1.6777253077906453</v>
      </c>
      <c r="YC28" s="76">
        <v>1.6810262483444687</v>
      </c>
      <c r="YD28" s="76">
        <v>1.6791087755055341</v>
      </c>
      <c r="YE28" s="76">
        <v>1.6834060966836981</v>
      </c>
      <c r="YF28" s="76">
        <v>1.7028785855072053</v>
      </c>
      <c r="YG28" s="76">
        <v>1.7259188173649069</v>
      </c>
      <c r="YH28" s="76">
        <v>1.6844926321246914</v>
      </c>
      <c r="YI28" s="76">
        <v>1.7342448442638314</v>
      </c>
      <c r="YJ28" s="718"/>
      <c r="YK28" s="76">
        <v>3.1449930523252005</v>
      </c>
      <c r="YL28" s="76">
        <v>2.7231124754391249</v>
      </c>
      <c r="YM28" s="76">
        <v>3.0697331367631526</v>
      </c>
      <c r="YN28" s="76">
        <v>3.1577505951371432</v>
      </c>
      <c r="YO28" s="76">
        <v>2.8150669622601727</v>
      </c>
      <c r="YP28" s="76">
        <v>3.1975078022927534</v>
      </c>
      <c r="YQ28" s="76">
        <v>2.9263733343908243</v>
      </c>
      <c r="YR28" s="76">
        <v>2.7218027425970286</v>
      </c>
      <c r="YS28" s="76">
        <v>2.7336612674791114</v>
      </c>
      <c r="YT28" s="76">
        <v>2.7267712404849345</v>
      </c>
      <c r="YU28" s="76">
        <v>2.74221827670643</v>
      </c>
      <c r="YV28" s="76">
        <v>2.8124016022700413</v>
      </c>
      <c r="YW28" s="76">
        <v>2.895673445988268</v>
      </c>
      <c r="YX28" s="76">
        <v>2.7460931936884982</v>
      </c>
      <c r="YY28" s="76">
        <v>2.9258003518358153</v>
      </c>
      <c r="YZ28" s="718"/>
      <c r="ZA28" s="76">
        <v>3.4168960181928258</v>
      </c>
      <c r="ZB28" s="76">
        <v>3.0094684406229857</v>
      </c>
      <c r="ZC28" s="76">
        <v>3.3475102952836258</v>
      </c>
      <c r="ZD28" s="76">
        <v>3.4302168687259877</v>
      </c>
      <c r="ZE28" s="76">
        <v>3.1001034811795338</v>
      </c>
      <c r="ZF28" s="76">
        <v>3.4709664637927422</v>
      </c>
      <c r="ZG28" s="76">
        <v>3.2062474675368353</v>
      </c>
      <c r="ZH28" s="76">
        <v>3.0080790548829661</v>
      </c>
      <c r="ZI28" s="76">
        <v>3.0198495607924074</v>
      </c>
      <c r="ZJ28" s="76">
        <v>3.0130141108685184</v>
      </c>
      <c r="ZK28" s="76">
        <v>3.0283266471804153</v>
      </c>
      <c r="ZL28" s="76">
        <v>3.0974865658356716</v>
      </c>
      <c r="ZM28" s="76">
        <v>3.1790421534842568</v>
      </c>
      <c r="ZN28" s="76">
        <v>3.0322351724162186</v>
      </c>
      <c r="ZO28" s="76">
        <v>3.208471723979418</v>
      </c>
      <c r="ZP28" s="718"/>
      <c r="ZQ28" s="76">
        <v>3.6376895506431848</v>
      </c>
      <c r="ZR28" s="76">
        <v>3.1466638978671924</v>
      </c>
      <c r="ZS28" s="76">
        <v>3.5518281675762982</v>
      </c>
      <c r="ZT28" s="76">
        <v>3.6530641448009034</v>
      </c>
      <c r="ZU28" s="76">
        <v>3.2546523430899166</v>
      </c>
      <c r="ZV28" s="76">
        <v>3.7005757153295882</v>
      </c>
      <c r="ZW28" s="76">
        <v>3.3834919376748758</v>
      </c>
      <c r="ZX28" s="76">
        <v>3.1450740127716488</v>
      </c>
      <c r="ZY28" s="76">
        <v>3.1590434890187669</v>
      </c>
      <c r="ZZ28" s="76">
        <v>3.1509287667130681</v>
      </c>
      <c r="AAA28" s="76">
        <v>3.1691151124206964</v>
      </c>
      <c r="AAB28" s="76">
        <v>3.2515275928402216</v>
      </c>
      <c r="AAC28" s="76">
        <v>3.3490451959878857</v>
      </c>
      <c r="AAD28" s="76">
        <v>3.1737126106695541</v>
      </c>
      <c r="AAE28" s="76">
        <v>3.3842858852913418</v>
      </c>
      <c r="AAF28" s="718"/>
      <c r="AAG28" s="76">
        <v>1.284292139477287</v>
      </c>
      <c r="AAH28" s="76">
        <v>1.2687132023393441</v>
      </c>
      <c r="AAI28" s="76">
        <v>1.3138218359666465</v>
      </c>
      <c r="AAJ28" s="76">
        <v>1.2980528935083155</v>
      </c>
      <c r="AAK28" s="76">
        <v>1.3093467207083698</v>
      </c>
      <c r="AAL28" s="76">
        <v>1.2941370199644502</v>
      </c>
      <c r="AAM28" s="76">
        <v>1.2816864200908786</v>
      </c>
      <c r="AAN28" s="76">
        <v>1.266449162847882</v>
      </c>
      <c r="AAO28" s="76">
        <v>1.269434897378209</v>
      </c>
      <c r="AAP28" s="76">
        <v>1.2693775641171712</v>
      </c>
      <c r="AAQ28" s="76">
        <v>1.210978739457</v>
      </c>
      <c r="AAR28" s="76">
        <v>1.3050123188445326</v>
      </c>
      <c r="AAS28" s="76">
        <v>1.2974489547473098</v>
      </c>
      <c r="AAT28" s="76">
        <v>1.2235351612934373</v>
      </c>
      <c r="AAU28" s="76">
        <v>1.3442846562573125</v>
      </c>
      <c r="AAV28" s="718"/>
    </row>
    <row r="29" spans="1:724" ht="14.5" customHeight="1" x14ac:dyDescent="0.2">
      <c r="A29" s="23">
        <v>2046</v>
      </c>
      <c r="B29" s="263"/>
      <c r="C29" s="264"/>
      <c r="D29" s="65">
        <v>0.73295652658825272</v>
      </c>
      <c r="E29" s="65">
        <v>0.9399632797902856</v>
      </c>
      <c r="F29" s="65">
        <v>1.4666681415917093</v>
      </c>
      <c r="G29" s="65">
        <v>1.6504195413126919</v>
      </c>
      <c r="H29" s="65">
        <v>1.2063284140910551</v>
      </c>
      <c r="I29" s="65">
        <v>0.60165069398664484</v>
      </c>
      <c r="J29" s="65">
        <v>1.5772451600863291</v>
      </c>
      <c r="K29" s="65">
        <v>0.72216744444939962</v>
      </c>
      <c r="L29" s="65">
        <v>0.73806817139564007</v>
      </c>
      <c r="M29" s="65">
        <v>0.81733942422506334</v>
      </c>
      <c r="N29" s="65">
        <v>0.95600593960371605</v>
      </c>
      <c r="O29" s="65">
        <v>0.7516724540491343</v>
      </c>
      <c r="P29" s="65">
        <v>0.87440618690074057</v>
      </c>
      <c r="Q29" s="65">
        <v>0.73490209229429693</v>
      </c>
      <c r="R29" s="65">
        <v>0.89381134574352472</v>
      </c>
      <c r="S29" s="65">
        <v>0.73295910496659222</v>
      </c>
      <c r="T29" s="65">
        <v>0.55897630229217732</v>
      </c>
      <c r="U29" s="65">
        <v>1.1569836703076681</v>
      </c>
      <c r="V29" s="65">
        <v>0.70022983093150148</v>
      </c>
      <c r="W29" s="65">
        <v>1.3344234997144981</v>
      </c>
      <c r="X29" s="65">
        <v>1.1683973589543446</v>
      </c>
      <c r="Y29" s="65">
        <v>0.87148538828013067</v>
      </c>
      <c r="Z29" s="65">
        <v>0.71979748629967655</v>
      </c>
      <c r="AA29" s="65">
        <v>0.72935064313280529</v>
      </c>
      <c r="AB29" s="65">
        <v>0.59562101373450305</v>
      </c>
      <c r="AC29" s="65">
        <v>0.41288720855760025</v>
      </c>
      <c r="AD29" s="65">
        <v>0.84162408381844245</v>
      </c>
      <c r="AE29" s="65">
        <v>1.326564394978714</v>
      </c>
      <c r="AF29" s="65">
        <v>0.66250444168683165</v>
      </c>
      <c r="AG29" s="65">
        <v>0.57166378962877573</v>
      </c>
      <c r="AH29" s="769"/>
      <c r="AI29" s="65">
        <v>0.66045887602455433</v>
      </c>
      <c r="AJ29" s="65">
        <v>0.87872884572387966</v>
      </c>
      <c r="AK29" s="65">
        <v>1.4189968607579806</v>
      </c>
      <c r="AL29" s="65">
        <v>1.5912842370403077</v>
      </c>
      <c r="AM29" s="65">
        <v>1.126931355357272</v>
      </c>
      <c r="AN29" s="65">
        <v>0.55639606832336563</v>
      </c>
      <c r="AO29" s="65">
        <v>1.4667439697504918</v>
      </c>
      <c r="AP29" s="65">
        <v>0.67359821696571798</v>
      </c>
      <c r="AQ29" s="65">
        <v>0.69393760659989379</v>
      </c>
      <c r="AR29" s="65">
        <v>0.73362580173860603</v>
      </c>
      <c r="AS29" s="65">
        <v>0.88106299783831277</v>
      </c>
      <c r="AT29" s="65">
        <v>0.71065956606702763</v>
      </c>
      <c r="AU29" s="65">
        <v>0.80570227809471073</v>
      </c>
      <c r="AV29" s="65">
        <v>0.6838764202011387</v>
      </c>
      <c r="AW29" s="65">
        <v>0.84319686264090354</v>
      </c>
      <c r="AX29" s="65">
        <v>0.67883639433137222</v>
      </c>
      <c r="AY29" s="65">
        <v>0.51602741623326953</v>
      </c>
      <c r="AZ29" s="65">
        <v>1.1107211947617421</v>
      </c>
      <c r="BA29" s="65">
        <v>0.64754963719611247</v>
      </c>
      <c r="BB29" s="65">
        <v>1.1988924186896497</v>
      </c>
      <c r="BC29" s="65">
        <v>1.1300191137693298</v>
      </c>
      <c r="BD29" s="65">
        <v>0.81787286395850078</v>
      </c>
      <c r="BE29" s="65">
        <v>0.6513554887715215</v>
      </c>
      <c r="BF29" s="65">
        <v>0.68007200838047821</v>
      </c>
      <c r="BG29" s="65">
        <v>0.55428976962888121</v>
      </c>
      <c r="BH29" s="65">
        <v>0.38211513887373588</v>
      </c>
      <c r="BI29" s="65">
        <v>0.77676558440626542</v>
      </c>
      <c r="BJ29" s="65">
        <v>1.282320131175644</v>
      </c>
      <c r="BK29" s="65">
        <v>0.60525803391554589</v>
      </c>
      <c r="BL29" s="65">
        <v>0.52770345692602971</v>
      </c>
      <c r="BM29" s="770"/>
      <c r="BN29" s="65">
        <v>3.6118589954384284</v>
      </c>
      <c r="BO29" s="65">
        <v>3.6721916107421633</v>
      </c>
      <c r="BP29" s="65">
        <v>2.539530355296038</v>
      </c>
      <c r="BQ29" s="65">
        <v>3.8901740492606205</v>
      </c>
      <c r="BR29" s="65">
        <v>3.7713771724253853</v>
      </c>
      <c r="BS29" s="65">
        <v>1.6734396918214263</v>
      </c>
      <c r="BT29" s="65">
        <v>3.4129456746495133</v>
      </c>
      <c r="BU29" s="65">
        <v>3.0598737848516064</v>
      </c>
      <c r="BV29" s="65">
        <v>1.9317049702934008</v>
      </c>
      <c r="BW29" s="65">
        <v>1.6193110756719773</v>
      </c>
      <c r="BX29" s="65">
        <v>3.2055045904138959</v>
      </c>
      <c r="BY29" s="65">
        <v>3.8363986742043155</v>
      </c>
      <c r="BZ29" s="65">
        <v>3.2910887777703808</v>
      </c>
      <c r="CA29" s="65">
        <v>1.9449157840469466</v>
      </c>
      <c r="CB29" s="65">
        <v>1.8782251601384994</v>
      </c>
      <c r="CC29" s="65">
        <v>2.8013657019702598</v>
      </c>
      <c r="CD29" s="65">
        <v>0.95834092348009459</v>
      </c>
      <c r="CE29" s="65">
        <v>9.343109336136683</v>
      </c>
      <c r="CF29" s="65">
        <v>1.2611448909288157</v>
      </c>
      <c r="CG29" s="65">
        <v>4.5092327414894529</v>
      </c>
      <c r="CH29" s="65">
        <v>4.9148580141039613</v>
      </c>
      <c r="CI29" s="65">
        <v>2.5342255124857802</v>
      </c>
      <c r="CJ29" s="65">
        <v>2.5730643982325976</v>
      </c>
      <c r="CK29" s="65">
        <v>2.1289266671121814</v>
      </c>
      <c r="CL29" s="65">
        <v>1.7000024495867279</v>
      </c>
      <c r="CM29" s="65">
        <v>1.1696245182468572</v>
      </c>
      <c r="CN29" s="65">
        <v>1.9525853763045602</v>
      </c>
      <c r="CO29" s="65">
        <v>2.9612074847112551</v>
      </c>
      <c r="CP29" s="65">
        <v>1.5195468352250541</v>
      </c>
      <c r="CQ29" s="65">
        <v>1.2750645832605265</v>
      </c>
      <c r="CR29" s="772"/>
      <c r="CS29" s="65">
        <v>3.8945361503951239</v>
      </c>
      <c r="CT29" s="65">
        <v>3.9967962944420936</v>
      </c>
      <c r="CU29" s="65">
        <v>2.8533708913931015</v>
      </c>
      <c r="CV29" s="65">
        <v>4.5059723620750933</v>
      </c>
      <c r="CW29" s="65">
        <v>4.0332206373210919</v>
      </c>
      <c r="CX29" s="65">
        <v>1.9960800174078801</v>
      </c>
      <c r="CY29" s="65">
        <v>4.0191153111595916</v>
      </c>
      <c r="CZ29" s="65">
        <v>3.3480916447056881</v>
      </c>
      <c r="DA29" s="65">
        <v>2.2900200988853765</v>
      </c>
      <c r="DB29" s="65">
        <v>2.0029344721495308</v>
      </c>
      <c r="DC29" s="65">
        <v>3.4025565146333561</v>
      </c>
      <c r="DD29" s="65">
        <v>4.1368204643192037</v>
      </c>
      <c r="DE29" s="65">
        <v>3.5213882857498664</v>
      </c>
      <c r="DF29" s="65">
        <v>2.2463004443252306</v>
      </c>
      <c r="DG29" s="65">
        <v>2.1583210851495878</v>
      </c>
      <c r="DH29" s="65">
        <v>3.1029375531942502</v>
      </c>
      <c r="DI29" s="65">
        <v>1.2107357540204486</v>
      </c>
      <c r="DJ29" s="65">
        <v>9.6899905922751444</v>
      </c>
      <c r="DK29" s="65">
        <v>1.69250537578379</v>
      </c>
      <c r="DL29" s="65">
        <v>5.0625870882629149</v>
      </c>
      <c r="DM29" s="65">
        <v>5.1572746231857289</v>
      </c>
      <c r="DN29" s="65">
        <v>2.8490880699928454</v>
      </c>
      <c r="DO29" s="65">
        <v>2.8429451051750538</v>
      </c>
      <c r="DP29" s="65">
        <v>2.3992618032632933</v>
      </c>
      <c r="DQ29" s="65">
        <v>1.9128737464582608</v>
      </c>
      <c r="DR29" s="65">
        <v>1.4441889172983577</v>
      </c>
      <c r="DS29" s="65">
        <v>2.2272969983456918</v>
      </c>
      <c r="DT29" s="65">
        <v>3.247015006253676</v>
      </c>
      <c r="DU29" s="65">
        <v>1.7039458669687848</v>
      </c>
      <c r="DV29" s="65">
        <v>1.4748870524415882</v>
      </c>
      <c r="DW29" s="773"/>
      <c r="DX29" s="65">
        <v>3.7158720122963405</v>
      </c>
      <c r="DY29" s="65">
        <v>3.7762791962110631</v>
      </c>
      <c r="DZ29" s="65">
        <v>2.7701712602115407</v>
      </c>
      <c r="EA29" s="65">
        <v>4.233910696186161</v>
      </c>
      <c r="EB29" s="65">
        <v>3.5732046479016923</v>
      </c>
      <c r="EC29" s="65">
        <v>1.8670304136548048</v>
      </c>
      <c r="ED29" s="65">
        <v>3.760597730538406</v>
      </c>
      <c r="EE29" s="65">
        <v>3.2433722140485752</v>
      </c>
      <c r="EF29" s="65">
        <v>1.9770388446355596</v>
      </c>
      <c r="EG29" s="65">
        <v>1.9497270997003326</v>
      </c>
      <c r="EH29" s="65">
        <v>3.3986069328526445</v>
      </c>
      <c r="EI29" s="65">
        <v>3.9909309712103282</v>
      </c>
      <c r="EJ29" s="65">
        <v>3.4860340223971749</v>
      </c>
      <c r="EK29" s="65">
        <v>2.1065532185902569</v>
      </c>
      <c r="EL29" s="65">
        <v>2.0114686449748977</v>
      </c>
      <c r="EM29" s="65">
        <v>2.949128324995498</v>
      </c>
      <c r="EN29" s="65">
        <v>1.0327451859022818</v>
      </c>
      <c r="EO29" s="65">
        <v>9.6782581499176281</v>
      </c>
      <c r="EP29" s="65">
        <v>1.5649153459574079</v>
      </c>
      <c r="EQ29" s="65">
        <v>4.8969621004543686</v>
      </c>
      <c r="ER29" s="65">
        <v>5.0360849848020957</v>
      </c>
      <c r="ES29" s="65">
        <v>2.691075457100256</v>
      </c>
      <c r="ET29" s="65">
        <v>2.6630886675996317</v>
      </c>
      <c r="EU29" s="65">
        <v>2.2296531410726925</v>
      </c>
      <c r="EV29" s="65">
        <v>1.7997461767469227</v>
      </c>
      <c r="EW29" s="65">
        <v>1.2840219090983345</v>
      </c>
      <c r="EX29" s="65">
        <v>2.0335200885937841</v>
      </c>
      <c r="EY29" s="65">
        <v>3.0624151123834178</v>
      </c>
      <c r="EZ29" s="65">
        <v>1.5584405019127732</v>
      </c>
      <c r="FA29" s="65">
        <v>1.3577309967264948</v>
      </c>
      <c r="FB29" s="774"/>
      <c r="FC29" s="65">
        <v>3.4768764938309151</v>
      </c>
      <c r="FD29" s="65">
        <v>3.495230174447562</v>
      </c>
      <c r="FE29" s="65">
        <v>2.4534544933885298</v>
      </c>
      <c r="FF29" s="65">
        <v>3.6549097715128473</v>
      </c>
      <c r="FG29" s="65">
        <v>3.255661592833397</v>
      </c>
      <c r="FH29" s="65">
        <v>1.5724617285443969</v>
      </c>
      <c r="FI29" s="65">
        <v>3.2265106170543008</v>
      </c>
      <c r="FJ29" s="65">
        <v>2.9054628089164067</v>
      </c>
      <c r="FK29" s="65">
        <v>1.793625881265307</v>
      </c>
      <c r="FL29" s="65">
        <v>1.4632175757000079</v>
      </c>
      <c r="FM29" s="65">
        <v>2.8230102465867515</v>
      </c>
      <c r="FN29" s="65">
        <v>3.7251644662294305</v>
      </c>
      <c r="FO29" s="65">
        <v>3.0934532492515485</v>
      </c>
      <c r="FP29" s="65">
        <v>1.8261203901777316</v>
      </c>
      <c r="FQ29" s="65">
        <v>1.7696437406946024</v>
      </c>
      <c r="FR29" s="65">
        <v>2.6877396400436799</v>
      </c>
      <c r="FS29" s="65">
        <v>0.8673756915993508</v>
      </c>
      <c r="FT29" s="65">
        <v>9.1929872539517561</v>
      </c>
      <c r="FU29" s="65">
        <v>1.1848316198892141</v>
      </c>
      <c r="FV29" s="65">
        <v>4.3652063791509654</v>
      </c>
      <c r="FW29" s="65">
        <v>4.8099211119596035</v>
      </c>
      <c r="FX29" s="65">
        <v>2.4163358778232462</v>
      </c>
      <c r="FY29" s="65">
        <v>2.4511219236290454</v>
      </c>
      <c r="FZ29" s="65">
        <v>2.0124410673305624</v>
      </c>
      <c r="GA29" s="65">
        <v>1.6210470943989392</v>
      </c>
      <c r="GB29" s="65">
        <v>1.0587641366758729</v>
      </c>
      <c r="GC29" s="65">
        <v>1.7316014049109887</v>
      </c>
      <c r="GD29" s="65">
        <v>2.8367461102781406</v>
      </c>
      <c r="GE29" s="65">
        <v>1.3798835217642194</v>
      </c>
      <c r="GF29" s="65">
        <v>1.1976930130011807</v>
      </c>
      <c r="GG29" s="775"/>
      <c r="GH29" s="65">
        <v>3.7064417146260302</v>
      </c>
      <c r="GI29" s="65">
        <v>3.7685381717839501</v>
      </c>
      <c r="GJ29" s="65">
        <v>2.7148712442192062</v>
      </c>
      <c r="GK29" s="65">
        <v>4.0653074328561392</v>
      </c>
      <c r="GL29" s="65">
        <v>3.791885356506751</v>
      </c>
      <c r="GM29" s="65">
        <v>1.7812614677415406</v>
      </c>
      <c r="GN29" s="65">
        <v>3.3843339068129441</v>
      </c>
      <c r="GO29" s="65">
        <v>2.9184459554312934</v>
      </c>
      <c r="GP29" s="65">
        <v>1.9828937756434259</v>
      </c>
      <c r="GQ29" s="65">
        <v>1.7649188278769667</v>
      </c>
      <c r="GR29" s="65">
        <v>3.4389780834229722</v>
      </c>
      <c r="GS29" s="65">
        <v>3.9694967884926591</v>
      </c>
      <c r="GT29" s="65">
        <v>3.4559135253863946</v>
      </c>
      <c r="GU29" s="65">
        <v>2.2749256277309273</v>
      </c>
      <c r="GV29" s="65">
        <v>1.996536875690724</v>
      </c>
      <c r="GW29" s="65">
        <v>2.931895134367561</v>
      </c>
      <c r="GX29" s="65">
        <v>1.0342616664673836</v>
      </c>
      <c r="GY29" s="65">
        <v>9.7720146279485043</v>
      </c>
      <c r="GZ29" s="65">
        <v>1.7824654019789623</v>
      </c>
      <c r="HA29" s="65">
        <v>4.818559503212116</v>
      </c>
      <c r="HB29" s="65">
        <v>5.0388792296160529</v>
      </c>
      <c r="HC29" s="65">
        <v>2.671620008260633</v>
      </c>
      <c r="HD29" s="65">
        <v>2.6665487298253421</v>
      </c>
      <c r="HE29" s="65">
        <v>2.2287778588306941</v>
      </c>
      <c r="HF29" s="65">
        <v>1.8522620404756025</v>
      </c>
      <c r="HG29" s="65">
        <v>1.2595657037825958</v>
      </c>
      <c r="HH29" s="65">
        <v>2.1216823224941157</v>
      </c>
      <c r="HI29" s="65">
        <v>3.0646287607561606</v>
      </c>
      <c r="HJ29" s="65">
        <v>1.6184983434749287</v>
      </c>
      <c r="HK29" s="65">
        <v>1.3481767431027509</v>
      </c>
      <c r="HL29" s="776"/>
      <c r="HM29" s="65">
        <v>3.0235990644679642</v>
      </c>
      <c r="HN29" s="65">
        <v>2.9237397414054489</v>
      </c>
      <c r="HO29" s="65">
        <v>1.9631351167002014</v>
      </c>
      <c r="HP29" s="65">
        <v>4.0407073645827456</v>
      </c>
      <c r="HQ29" s="65">
        <v>2.5127776912233437</v>
      </c>
      <c r="HR29" s="65">
        <v>1.286401666173522</v>
      </c>
      <c r="HS29" s="65">
        <v>2.981097530927828</v>
      </c>
      <c r="HT29" s="65">
        <v>2.6248193877506836</v>
      </c>
      <c r="HU29" s="65">
        <v>1.4638284708764226</v>
      </c>
      <c r="HV29" s="65">
        <v>0.9142877356315241</v>
      </c>
      <c r="HW29" s="65">
        <v>2.3244423352309176</v>
      </c>
      <c r="HX29" s="65">
        <v>3.3654517655512408</v>
      </c>
      <c r="HY29" s="65">
        <v>2.8239623018676845</v>
      </c>
      <c r="HZ29" s="65">
        <v>1.3144804832454771</v>
      </c>
      <c r="IA29" s="65">
        <v>1.3078267111799986</v>
      </c>
      <c r="IB29" s="65">
        <v>2.2448770172945576</v>
      </c>
      <c r="IC29" s="65">
        <v>0.47073418005999401</v>
      </c>
      <c r="ID29" s="65">
        <v>8.9277405921296591</v>
      </c>
      <c r="IE29" s="65">
        <v>0.73008884916875294</v>
      </c>
      <c r="IF29" s="65">
        <v>3.8184483912990945</v>
      </c>
      <c r="IG29" s="65">
        <v>4.3853777562903486</v>
      </c>
      <c r="IH29" s="65">
        <v>2.0660579931123544</v>
      </c>
      <c r="II29" s="65">
        <v>2.0558577504888471</v>
      </c>
      <c r="IJ29" s="65">
        <v>1.5856973346084033</v>
      </c>
      <c r="IK29" s="65">
        <v>1.1007836925177106</v>
      </c>
      <c r="IL29" s="65">
        <v>0.77845329749237657</v>
      </c>
      <c r="IM29" s="65">
        <v>1.183764228055495</v>
      </c>
      <c r="IN29" s="65">
        <v>2.6083626628881444</v>
      </c>
      <c r="IO29" s="65">
        <v>0.95767866716878314</v>
      </c>
      <c r="IP29" s="65">
        <v>0.78382689176669917</v>
      </c>
      <c r="IQ29" s="777"/>
      <c r="IR29" s="65">
        <v>2.883468207292093</v>
      </c>
      <c r="IS29" s="65">
        <v>2.7822766604267879</v>
      </c>
      <c r="IT29" s="65">
        <v>1.7032133052911367</v>
      </c>
      <c r="IU29" s="65">
        <v>2.6999457274732426</v>
      </c>
      <c r="IV29" s="65">
        <v>2.2567040105388152</v>
      </c>
      <c r="IW29" s="65">
        <v>1.0680111127400096</v>
      </c>
      <c r="IX29" s="65">
        <v>1.6845102496561384</v>
      </c>
      <c r="IY29" s="65">
        <v>2.3248078260744189</v>
      </c>
      <c r="IZ29" s="65">
        <v>1.3648668293568587</v>
      </c>
      <c r="JA29" s="65">
        <v>0.73110905962203587</v>
      </c>
      <c r="JB29" s="65">
        <v>2.1172741146253671</v>
      </c>
      <c r="JC29" s="65">
        <v>3.025263090933437</v>
      </c>
      <c r="JD29" s="65">
        <v>2.1815965464269276</v>
      </c>
      <c r="JE29" s="65">
        <v>1.1552174942310605</v>
      </c>
      <c r="JF29" s="65">
        <v>1.120916117860745</v>
      </c>
      <c r="JG29" s="65">
        <v>1.9805521526103864</v>
      </c>
      <c r="JH29" s="65">
        <v>0.33899361285127444</v>
      </c>
      <c r="JI29" s="65">
        <v>8.4992731192900948</v>
      </c>
      <c r="JJ29" s="65">
        <v>0.45914707882188527</v>
      </c>
      <c r="JK29" s="65">
        <v>2.9608101747869102</v>
      </c>
      <c r="JL29" s="65">
        <v>4.2674219246830569</v>
      </c>
      <c r="JM29" s="65">
        <v>1.6792895908657135</v>
      </c>
      <c r="JN29" s="65">
        <v>1.8399555183198195</v>
      </c>
      <c r="JO29" s="65">
        <v>1.3916145617786611</v>
      </c>
      <c r="JP29" s="65">
        <v>1.0734104818739136</v>
      </c>
      <c r="JQ29" s="65">
        <v>0.74683874272753903</v>
      </c>
      <c r="JR29" s="65">
        <v>1.1125112996290505</v>
      </c>
      <c r="JS29" s="65">
        <v>2.1765371081305931</v>
      </c>
      <c r="JT29" s="65">
        <v>0.92010197587247555</v>
      </c>
      <c r="JU29" s="65">
        <v>0.79659950532584056</v>
      </c>
      <c r="JV29" s="778"/>
      <c r="JW29" s="65">
        <v>3.955421197582309</v>
      </c>
      <c r="JX29" s="65">
        <v>4.0800906666989984</v>
      </c>
      <c r="JY29" s="65">
        <v>2.81708224611921</v>
      </c>
      <c r="JZ29" s="65">
        <v>3.9542313558300481</v>
      </c>
      <c r="KA29" s="65">
        <v>3.6982675286013267</v>
      </c>
      <c r="KB29" s="65">
        <v>1.9656201339969643</v>
      </c>
      <c r="KC29" s="65">
        <v>4.1163604169228103</v>
      </c>
      <c r="KD29" s="65">
        <v>3.3966584686078671</v>
      </c>
      <c r="KE29" s="65">
        <v>2.3116873488565819</v>
      </c>
      <c r="KF29" s="65">
        <v>1.8951884471508582</v>
      </c>
      <c r="KG29" s="65">
        <v>3.1227702986284815</v>
      </c>
      <c r="KH29" s="65">
        <v>4.1960987691162073</v>
      </c>
      <c r="KI29" s="65">
        <v>3.6882272503471603</v>
      </c>
      <c r="KJ29" s="65">
        <v>2.5433752377327847</v>
      </c>
      <c r="KK29" s="65">
        <v>2.2287633442429042</v>
      </c>
      <c r="KL29" s="65">
        <v>3.1744659079231914</v>
      </c>
      <c r="KM29" s="65">
        <v>1.2793016394830017</v>
      </c>
      <c r="KN29" s="65">
        <v>9.5658471479789657</v>
      </c>
      <c r="KO29" s="65">
        <v>1.5563193372646196</v>
      </c>
      <c r="KP29" s="65">
        <v>5.0458089302103115</v>
      </c>
      <c r="KQ29" s="65">
        <v>5.1735372199627854</v>
      </c>
      <c r="KR29" s="65">
        <v>2.9196343631580044</v>
      </c>
      <c r="KS29" s="65">
        <v>2.9644648381651484</v>
      </c>
      <c r="KT29" s="65">
        <v>2.5073741849383868</v>
      </c>
      <c r="KU29" s="65">
        <v>2.0386572858687018</v>
      </c>
      <c r="KV29" s="65">
        <v>1.4784431934133688</v>
      </c>
      <c r="KW29" s="65">
        <v>2.4765832538547619</v>
      </c>
      <c r="KX29" s="65">
        <v>3.3700754879143906</v>
      </c>
      <c r="KY29" s="65">
        <v>1.9245134381510316</v>
      </c>
      <c r="KZ29" s="65">
        <v>1.4769140456553214</v>
      </c>
      <c r="LA29" s="774"/>
      <c r="LB29" s="65">
        <v>3.885663105461767</v>
      </c>
      <c r="LC29" s="65">
        <v>3.9983652952926163</v>
      </c>
      <c r="LD29" s="65">
        <v>2.634195679680468</v>
      </c>
      <c r="LE29" s="65">
        <v>3.6633214189847596</v>
      </c>
      <c r="LF29" s="65">
        <v>3.4947712557820574</v>
      </c>
      <c r="LG29" s="65">
        <v>1.9180245741123421</v>
      </c>
      <c r="LH29" s="65">
        <v>3.84200234277148</v>
      </c>
      <c r="LI29" s="65">
        <v>3.463407668378343</v>
      </c>
      <c r="LJ29" s="65">
        <v>2.3943843483786065</v>
      </c>
      <c r="LK29" s="65">
        <v>1.8061736133860884</v>
      </c>
      <c r="LL29" s="65">
        <v>2.9243169475595305</v>
      </c>
      <c r="LM29" s="65">
        <v>4.0579704741638949</v>
      </c>
      <c r="LN29" s="65">
        <v>3.5936952208148094</v>
      </c>
      <c r="LO29" s="65">
        <v>2.0694327135688813</v>
      </c>
      <c r="LP29" s="65">
        <v>2.1058505269874255</v>
      </c>
      <c r="LQ29" s="65">
        <v>3.041258851608061</v>
      </c>
      <c r="LR29" s="65">
        <v>1.2478998399208034</v>
      </c>
      <c r="LS29" s="65">
        <v>9.3972165259225555</v>
      </c>
      <c r="LT29" s="65">
        <v>1.4235321829491479</v>
      </c>
      <c r="LU29" s="65">
        <v>4.7512652189768758</v>
      </c>
      <c r="LV29" s="65">
        <v>5.0551309004552358</v>
      </c>
      <c r="LW29" s="65">
        <v>2.7787112562850145</v>
      </c>
      <c r="LX29" s="65">
        <v>2.8667475597590988</v>
      </c>
      <c r="LY29" s="65">
        <v>2.4047711798162652</v>
      </c>
      <c r="LZ29" s="65">
        <v>1.9410545522653635</v>
      </c>
      <c r="MA29" s="65">
        <v>1.2788761975194141</v>
      </c>
      <c r="MB29" s="65">
        <v>2.0395631814983566</v>
      </c>
      <c r="MC29" s="65">
        <v>3.2656232804955541</v>
      </c>
      <c r="MD29" s="65">
        <v>1.7101729114979407</v>
      </c>
      <c r="ME29" s="65">
        <v>1.3836016521771275</v>
      </c>
      <c r="MF29" s="780"/>
      <c r="MG29" s="68">
        <v>1.0712609420136678</v>
      </c>
      <c r="MH29" s="68">
        <v>0.4546690648176826</v>
      </c>
      <c r="MI29" s="68">
        <v>0.63093346924586424</v>
      </c>
      <c r="MJ29" s="68">
        <v>0.69736764217348779</v>
      </c>
      <c r="MK29" s="68">
        <v>1.5851954444509611</v>
      </c>
      <c r="ML29" s="68">
        <v>0.52046915382724301</v>
      </c>
      <c r="MM29" s="68">
        <v>1.0368850896715893</v>
      </c>
      <c r="MN29" s="68">
        <v>0.86797821452584789</v>
      </c>
      <c r="MO29" s="68">
        <v>0.48641808426675587</v>
      </c>
      <c r="MP29" s="68">
        <v>0.79257456919819913</v>
      </c>
      <c r="MQ29" s="68">
        <v>0.78957099943721909</v>
      </c>
      <c r="MR29" s="68">
        <v>1.2652127554733437</v>
      </c>
      <c r="MS29" s="68">
        <v>1.4383171095947938</v>
      </c>
      <c r="MT29" s="68">
        <v>1.2061747351040926</v>
      </c>
      <c r="MU29" s="768"/>
      <c r="MV29" s="69">
        <v>4.9225905359970827</v>
      </c>
      <c r="MW29" s="69">
        <v>1.7317272845764107</v>
      </c>
      <c r="MX29" s="69">
        <v>1.975466670892907</v>
      </c>
      <c r="MY29" s="69">
        <v>1.6044541467442428</v>
      </c>
      <c r="MZ29" s="69">
        <v>3.6236968673660881</v>
      </c>
      <c r="NA29" s="69">
        <v>1.3580059134391576</v>
      </c>
      <c r="NB29" s="69">
        <v>1.8658421659674893</v>
      </c>
      <c r="NC29" s="69">
        <v>2.9286196453606825</v>
      </c>
      <c r="ND29" s="69">
        <v>1.6977646945008631</v>
      </c>
      <c r="NE29" s="69">
        <v>2.759859586596594</v>
      </c>
      <c r="NF29" s="69">
        <v>2.0951100763967476</v>
      </c>
      <c r="NG29" s="69">
        <v>4.1951578120060011</v>
      </c>
      <c r="NH29" s="69">
        <v>3.6945340210807798</v>
      </c>
      <c r="NI29" s="69">
        <v>2.3354554826160854</v>
      </c>
      <c r="NJ29" s="752"/>
      <c r="NK29" s="70">
        <v>5.7816098129727074</v>
      </c>
      <c r="NL29" s="70">
        <v>2.0679208109481895</v>
      </c>
      <c r="NM29" s="70">
        <v>2.346531891510967</v>
      </c>
      <c r="NN29" s="70">
        <v>2.105931701520336</v>
      </c>
      <c r="NO29" s="70">
        <v>4.6492436657382807</v>
      </c>
      <c r="NP29" s="70">
        <v>1.7637354915199244</v>
      </c>
      <c r="NQ29" s="70">
        <v>2.1801645729092143</v>
      </c>
      <c r="NR29" s="70">
        <v>3.6002377069531724</v>
      </c>
      <c r="NS29" s="70">
        <v>2.1998383588096484</v>
      </c>
      <c r="NT29" s="70">
        <v>3.2491603338654462</v>
      </c>
      <c r="NU29" s="70">
        <v>2.6060112103014483</v>
      </c>
      <c r="NV29" s="70">
        <v>4.8481778612211759</v>
      </c>
      <c r="NW29" s="70">
        <v>4.1596742562044362</v>
      </c>
      <c r="NX29" s="70">
        <v>2.8509501690464312</v>
      </c>
      <c r="NY29" s="754"/>
      <c r="NZ29" s="71">
        <v>5.7137051881435639</v>
      </c>
      <c r="OA29" s="71">
        <v>1.9012306053578814</v>
      </c>
      <c r="OB29" s="71">
        <v>2.1835022416832555</v>
      </c>
      <c r="OC29" s="71">
        <v>2.0019120366473446</v>
      </c>
      <c r="OD29" s="71">
        <v>5.1063953175454593</v>
      </c>
      <c r="OE29" s="71">
        <v>1.562896511889964</v>
      </c>
      <c r="OF29" s="71">
        <v>2.3438375293329567</v>
      </c>
      <c r="OG29" s="71">
        <v>3.2691511655236027</v>
      </c>
      <c r="OH29" s="71">
        <v>1.9517193408251077</v>
      </c>
      <c r="OI29" s="71">
        <v>3.0942187461316779</v>
      </c>
      <c r="OJ29" s="71">
        <v>2.355378745412251</v>
      </c>
      <c r="OK29" s="71">
        <v>4.763722698669282</v>
      </c>
      <c r="OL29" s="71">
        <v>3.9300097661829856</v>
      </c>
      <c r="OM29" s="71">
        <v>2.8359373628008315</v>
      </c>
      <c r="ON29" s="756"/>
      <c r="OO29" s="72">
        <v>4.4502567032520135</v>
      </c>
      <c r="OP29" s="72">
        <v>1.5500223173669969</v>
      </c>
      <c r="OQ29" s="72">
        <v>1.7949469861365039</v>
      </c>
      <c r="OR29" s="72">
        <v>1.3748341918093117</v>
      </c>
      <c r="OS29" s="72">
        <v>2.9748589407187831</v>
      </c>
      <c r="OT29" s="72">
        <v>1.1307079537295079</v>
      </c>
      <c r="OU29" s="72">
        <v>1.5350748897331246</v>
      </c>
      <c r="OV29" s="72">
        <v>2.5189632583733301</v>
      </c>
      <c r="OW29" s="72">
        <v>1.4064665429243348</v>
      </c>
      <c r="OX29" s="72">
        <v>2.5740533445191085</v>
      </c>
      <c r="OY29" s="72">
        <v>1.7924559817340486</v>
      </c>
      <c r="OZ29" s="72">
        <v>3.7965259853674462</v>
      </c>
      <c r="PA29" s="72">
        <v>3.481198149245075</v>
      </c>
      <c r="PB29" s="72">
        <v>2.2569122925371587</v>
      </c>
      <c r="PC29" s="758"/>
      <c r="PD29" s="73">
        <v>5.4396422468696022</v>
      </c>
      <c r="PE29" s="73">
        <v>1.8716969353495096</v>
      </c>
      <c r="PF29" s="73">
        <v>1.9944997624154741</v>
      </c>
      <c r="PG29" s="73">
        <v>2.0268876681289578</v>
      </c>
      <c r="PH29" s="73">
        <v>5.5082433058525933</v>
      </c>
      <c r="PI29" s="73">
        <v>1.5281050195054473</v>
      </c>
      <c r="PJ29" s="73">
        <v>2.3596568998215894</v>
      </c>
      <c r="PK29" s="73">
        <v>3.2151070635478636</v>
      </c>
      <c r="PL29" s="73">
        <v>1.9097311274790105</v>
      </c>
      <c r="PM29" s="73">
        <v>2.9333847890275475</v>
      </c>
      <c r="PN29" s="73">
        <v>2.3505098371683575</v>
      </c>
      <c r="PO29" s="73">
        <v>5.0875961157726142</v>
      </c>
      <c r="PP29" s="73">
        <v>3.9111935027589801</v>
      </c>
      <c r="PQ29" s="73">
        <v>2.6905890029226174</v>
      </c>
      <c r="PR29" s="760"/>
      <c r="PS29" s="70">
        <v>3.7561831896389197</v>
      </c>
      <c r="PT29" s="70">
        <v>1.1440595987961104</v>
      </c>
      <c r="PU29" s="70">
        <v>1.4357978358432328</v>
      </c>
      <c r="PV29" s="70">
        <v>0.87888540598553733</v>
      </c>
      <c r="PW29" s="70">
        <v>2.4528339319704875</v>
      </c>
      <c r="PX29" s="70">
        <v>0.70146619909383867</v>
      </c>
      <c r="PY29" s="70">
        <v>0.97311501652636001</v>
      </c>
      <c r="PZ29" s="70">
        <v>2.0614859299132879</v>
      </c>
      <c r="QA29" s="70">
        <v>0.95125823627106798</v>
      </c>
      <c r="QB29" s="70">
        <v>2.160810524310254</v>
      </c>
      <c r="QC29" s="70">
        <v>1.3764765218798183</v>
      </c>
      <c r="QD29" s="70">
        <v>3.2890791847901975</v>
      </c>
      <c r="QE29" s="70">
        <v>3.0354235898241</v>
      </c>
      <c r="QF29" s="70">
        <v>1.6175970728816367</v>
      </c>
      <c r="QG29" s="762"/>
      <c r="QH29" s="74">
        <v>5.7572355086185549</v>
      </c>
      <c r="QI29" s="74">
        <v>2.2448426221543007</v>
      </c>
      <c r="QJ29" s="74">
        <v>2.1781815952414165</v>
      </c>
      <c r="QK29" s="74">
        <v>2.1070066121906539</v>
      </c>
      <c r="QL29" s="74">
        <v>4.6065592318774611</v>
      </c>
      <c r="QM29" s="74">
        <v>1.7745730798293426</v>
      </c>
      <c r="QN29" s="74">
        <v>2.5616564833441133</v>
      </c>
      <c r="QO29" s="74">
        <v>4.116531945857111</v>
      </c>
      <c r="QP29" s="74">
        <v>2.5336427566358726</v>
      </c>
      <c r="QQ29" s="74">
        <v>3.1347393170076563</v>
      </c>
      <c r="QR29" s="74">
        <v>2.9674430081097429</v>
      </c>
      <c r="QS29" s="74">
        <v>4.834690143859298</v>
      </c>
      <c r="QT29" s="74">
        <v>4.158680246525174</v>
      </c>
      <c r="QU29" s="74">
        <v>2.8330967834885903</v>
      </c>
      <c r="QV29" s="764"/>
      <c r="QW29" s="69">
        <v>6.1200032394408943</v>
      </c>
      <c r="QX29" s="69">
        <v>2.0947201083035742</v>
      </c>
      <c r="QY29" s="69">
        <v>2.0322196531935788</v>
      </c>
      <c r="QZ29" s="69">
        <v>2.2398603021130734</v>
      </c>
      <c r="RA29" s="69">
        <v>5.1178417683048218</v>
      </c>
      <c r="RB29" s="69">
        <v>1.8288506665986843</v>
      </c>
      <c r="RC29" s="69">
        <v>2.4283474431391676</v>
      </c>
      <c r="RD29" s="69">
        <v>3.8446847274203009</v>
      </c>
      <c r="RE29" s="69">
        <v>2.3214364646322978</v>
      </c>
      <c r="RF29" s="69">
        <v>3.1752644178908831</v>
      </c>
      <c r="RG29" s="69">
        <v>2.7552539403079837</v>
      </c>
      <c r="RH29" s="69">
        <v>5.0871624964814464</v>
      </c>
      <c r="RI29" s="69">
        <v>4.2925356981191918</v>
      </c>
      <c r="RJ29" s="69">
        <v>2.9345252829702524</v>
      </c>
      <c r="RK29" s="766"/>
      <c r="RL29" s="75">
        <v>5.8006194483519096</v>
      </c>
      <c r="RM29" s="75">
        <v>1.6799713888498196</v>
      </c>
      <c r="RN29" s="75">
        <v>1.9736227665912369</v>
      </c>
      <c r="RO29" s="75">
        <v>2.0885197389765979</v>
      </c>
      <c r="RP29" s="75">
        <v>4.5534836803254057</v>
      </c>
      <c r="RQ29" s="75">
        <v>1.4987533658908767</v>
      </c>
      <c r="RR29" s="75">
        <v>1.9458004514722695</v>
      </c>
      <c r="RS29" s="75">
        <v>3.5420499592841654</v>
      </c>
      <c r="RT29" s="75">
        <v>2.2374017452228254</v>
      </c>
      <c r="RU29" s="75">
        <v>2.7721602421605969</v>
      </c>
      <c r="RV29" s="75">
        <v>2.523924600909552</v>
      </c>
      <c r="RW29" s="75">
        <v>5.1480383101950178</v>
      </c>
      <c r="RX29" s="75">
        <v>4.1087585275981375</v>
      </c>
      <c r="RY29" s="75">
        <v>2.5108860664928843</v>
      </c>
      <c r="RZ29" s="756"/>
      <c r="SA29" s="76">
        <v>4.9965288367104863</v>
      </c>
      <c r="SB29" s="76">
        <v>5.0286493279396414</v>
      </c>
      <c r="SC29" s="76">
        <v>5.0409915632365703</v>
      </c>
      <c r="SD29" s="76">
        <v>4.8564388686686417</v>
      </c>
      <c r="SE29" s="76">
        <v>5.1087090018394363</v>
      </c>
      <c r="SF29" s="76">
        <v>5.1937688927902323</v>
      </c>
      <c r="SG29" s="721"/>
      <c r="SH29" s="76">
        <v>5.3678683140034433</v>
      </c>
      <c r="SI29" s="76">
        <v>5.4282548375142543</v>
      </c>
      <c r="SJ29" s="76">
        <v>5.4514582398724816</v>
      </c>
      <c r="SK29" s="76">
        <v>5.1044991740847765</v>
      </c>
      <c r="SL29" s="76">
        <v>5.5787670244458694</v>
      </c>
      <c r="SM29" s="76">
        <v>5.738679619433368</v>
      </c>
      <c r="SN29" s="721"/>
      <c r="SO29" s="76">
        <v>5.2286160100185839</v>
      </c>
      <c r="SP29" s="76">
        <v>5.2784027714237736</v>
      </c>
      <c r="SQ29" s="76">
        <v>5.2975332361340142</v>
      </c>
      <c r="SR29" s="76">
        <v>5.0114765595537261</v>
      </c>
      <c r="SS29" s="76">
        <v>5.4024952659684562</v>
      </c>
      <c r="ST29" s="76">
        <v>5.5343380969421929</v>
      </c>
      <c r="SU29" s="721"/>
      <c r="SV29" s="76">
        <v>4.8661654991826238</v>
      </c>
      <c r="SW29" s="76">
        <v>4.8883628485638679</v>
      </c>
      <c r="SX29" s="76">
        <v>4.8968921362100915</v>
      </c>
      <c r="SY29" s="76">
        <v>4.769354216215393</v>
      </c>
      <c r="SZ29" s="76">
        <v>4.943689292366483</v>
      </c>
      <c r="TA29" s="76">
        <v>5.0024712114939094</v>
      </c>
      <c r="TB29" s="721"/>
      <c r="TC29" s="76">
        <v>5.1436868822645678</v>
      </c>
      <c r="TD29" s="76">
        <v>5.1870089136490005</v>
      </c>
      <c r="TE29" s="76">
        <v>5.2036553186206129</v>
      </c>
      <c r="TF29" s="76">
        <v>4.9547426363981044</v>
      </c>
      <c r="TG29" s="76">
        <v>5.2949881995375758</v>
      </c>
      <c r="TH29" s="76">
        <v>5.4097114532710737</v>
      </c>
      <c r="TI29" s="721"/>
      <c r="TJ29" s="76">
        <v>4.7602218966149676</v>
      </c>
      <c r="TK29" s="76">
        <v>4.774354912755796</v>
      </c>
      <c r="TL29" s="76">
        <v>4.7797854962864443</v>
      </c>
      <c r="TM29" s="76">
        <v>4.6985823106765565</v>
      </c>
      <c r="TN29" s="76">
        <v>4.8095811692717056</v>
      </c>
      <c r="TO29" s="76">
        <v>4.8470075212900561</v>
      </c>
      <c r="TP29" s="721"/>
      <c r="TQ29" s="76">
        <v>5.1146823067582456</v>
      </c>
      <c r="TR29" s="76">
        <v>5.1557965355315645</v>
      </c>
      <c r="TS29" s="76">
        <v>5.1715945967116319</v>
      </c>
      <c r="TT29" s="76">
        <v>4.9353671476646852</v>
      </c>
      <c r="TU29" s="76">
        <v>5.2582729181232999</v>
      </c>
      <c r="TV29" s="76">
        <v>5.3671495785403218</v>
      </c>
      <c r="TW29" s="721"/>
      <c r="TX29" s="76">
        <v>8.2556368231925923</v>
      </c>
      <c r="TY29" s="76">
        <v>8.537811890806644</v>
      </c>
      <c r="TZ29" s="76">
        <v>8.6462371030667313</v>
      </c>
      <c r="UA29" s="76">
        <v>7.0249614912917888</v>
      </c>
      <c r="UB29" s="76">
        <v>9.2411275323597266</v>
      </c>
      <c r="UC29" s="76">
        <v>9.9883695439793669</v>
      </c>
      <c r="UD29" s="721"/>
      <c r="UE29" s="76">
        <v>5.3552090136411827</v>
      </c>
      <c r="UF29" s="76">
        <v>5.4146319224151203</v>
      </c>
      <c r="UG29" s="76">
        <v>5.437465057714439</v>
      </c>
      <c r="UH29" s="76">
        <v>5.0960425727637713</v>
      </c>
      <c r="UI29" s="76">
        <v>5.3704458553362011</v>
      </c>
      <c r="UJ29" s="76">
        <v>5.7201031173887165</v>
      </c>
      <c r="UK29" s="721"/>
      <c r="UL29" s="76">
        <v>1.0579338540376451</v>
      </c>
      <c r="UM29" s="76">
        <v>1.0745159472559991</v>
      </c>
      <c r="UN29" s="76">
        <v>1.0528261471406171</v>
      </c>
      <c r="UO29" s="76">
        <v>0.9934178900362034</v>
      </c>
      <c r="UP29" s="76">
        <v>1.0502540678609513</v>
      </c>
      <c r="UQ29" s="76">
        <v>1.0202467462939471</v>
      </c>
      <c r="UR29" s="721"/>
      <c r="US29" s="76">
        <v>2.496729095450307</v>
      </c>
      <c r="UT29" s="76">
        <v>2.2869551635946488</v>
      </c>
      <c r="UU29" s="76">
        <v>2.4489513653237593</v>
      </c>
      <c r="UV29" s="76">
        <v>2.5012839456176019</v>
      </c>
      <c r="UW29" s="76">
        <v>2.3278125318887772</v>
      </c>
      <c r="UX29" s="76">
        <v>2.5132694933191395</v>
      </c>
      <c r="UY29" s="76">
        <v>2.387044825769256</v>
      </c>
      <c r="UZ29" s="76">
        <v>2.286527332920619</v>
      </c>
      <c r="VA29" s="76">
        <v>2.2918227871991612</v>
      </c>
      <c r="VB29" s="76">
        <v>2.2887483012103704</v>
      </c>
      <c r="VC29" s="76">
        <v>2.2956330875299651</v>
      </c>
      <c r="VD29" s="76">
        <v>2.3266412665686449</v>
      </c>
      <c r="VE29" s="76">
        <v>2.36310013111349</v>
      </c>
      <c r="VF29" s="76">
        <v>2.2971887336977099</v>
      </c>
      <c r="VG29" s="76">
        <v>2.3762400351788382</v>
      </c>
      <c r="VH29" s="718"/>
      <c r="VI29" s="76">
        <v>3.1125741784398038</v>
      </c>
      <c r="VJ29" s="76">
        <v>2.773968529898283</v>
      </c>
      <c r="VK29" s="76">
        <v>3.0341329923566218</v>
      </c>
      <c r="VL29" s="76">
        <v>3.1195208691897554</v>
      </c>
      <c r="VM29" s="76">
        <v>2.8391815164761938</v>
      </c>
      <c r="VN29" s="76">
        <v>3.1379249508456653</v>
      </c>
      <c r="VO29" s="76">
        <v>2.9353329935480996</v>
      </c>
      <c r="VP29" s="76">
        <v>2.7733284219252483</v>
      </c>
      <c r="VQ29" s="76">
        <v>2.7817471652277059</v>
      </c>
      <c r="VR29" s="76">
        <v>2.7768579639653606</v>
      </c>
      <c r="VS29" s="76">
        <v>2.7878113249865546</v>
      </c>
      <c r="VT29" s="76">
        <v>2.8373080393427621</v>
      </c>
      <c r="VU29" s="76">
        <v>2.8957070762680859</v>
      </c>
      <c r="VV29" s="76">
        <v>2.7902551788182519</v>
      </c>
      <c r="VW29" s="76">
        <v>2.9167852750248238</v>
      </c>
      <c r="VX29" s="718"/>
      <c r="VY29" s="76">
        <v>3.115593888889248</v>
      </c>
      <c r="VZ29" s="76">
        <v>2.7538159049138962</v>
      </c>
      <c r="WA29" s="76">
        <v>3.0308240018357546</v>
      </c>
      <c r="WB29" s="76">
        <v>3.1227210949571269</v>
      </c>
      <c r="WC29" s="76">
        <v>2.8229559518864367</v>
      </c>
      <c r="WD29" s="76">
        <v>3.1416993880067206</v>
      </c>
      <c r="WE29" s="76">
        <v>2.9260816094725151</v>
      </c>
      <c r="WF29" s="76">
        <v>2.7531686952297005</v>
      </c>
      <c r="WG29" s="76">
        <v>2.7620698429672896</v>
      </c>
      <c r="WH29" s="76">
        <v>2.7568994758721268</v>
      </c>
      <c r="WI29" s="76">
        <v>2.7684863024682063</v>
      </c>
      <c r="WJ29" s="76">
        <v>2.8209667104847149</v>
      </c>
      <c r="WK29" s="76">
        <v>2.8830343857799692</v>
      </c>
      <c r="WL29" s="76">
        <v>2.7710485433580674</v>
      </c>
      <c r="WM29" s="76">
        <v>2.9054594225020356</v>
      </c>
      <c r="WN29" s="718"/>
      <c r="WO29" s="76">
        <v>2.4157602092749419</v>
      </c>
      <c r="WP29" s="76">
        <v>2.209515282626735</v>
      </c>
      <c r="WQ29" s="76">
        <v>2.3683385286460514</v>
      </c>
      <c r="WR29" s="76">
        <v>2.4201010001740335</v>
      </c>
      <c r="WS29" s="76">
        <v>2.2494356095840038</v>
      </c>
      <c r="WT29" s="76">
        <v>2.431565536433463</v>
      </c>
      <c r="WU29" s="76">
        <v>2.3078551196026034</v>
      </c>
      <c r="WV29" s="76">
        <v>2.2091117557798157</v>
      </c>
      <c r="WW29" s="76">
        <v>2.2142744412038153</v>
      </c>
      <c r="WX29" s="76">
        <v>2.2112765764806408</v>
      </c>
      <c r="WY29" s="76">
        <v>2.2179914194792687</v>
      </c>
      <c r="WZ29" s="76">
        <v>2.2482898491879602</v>
      </c>
      <c r="XA29" s="76">
        <v>2.2839825578304174</v>
      </c>
      <c r="XB29" s="76">
        <v>2.2194981244566341</v>
      </c>
      <c r="XC29" s="76">
        <v>2.2968568360203463</v>
      </c>
      <c r="XD29" s="718"/>
      <c r="XE29" s="76">
        <v>2.9333203041194311</v>
      </c>
      <c r="XF29" s="76">
        <v>2.6184455963187196</v>
      </c>
      <c r="XG29" s="76">
        <v>2.8600305169414186</v>
      </c>
      <c r="XH29" s="76">
        <v>2.9396738996336618</v>
      </c>
      <c r="XI29" s="76">
        <v>2.6788951471386202</v>
      </c>
      <c r="XJ29" s="76">
        <v>2.9565412514578733</v>
      </c>
      <c r="XK29" s="76">
        <v>2.7684499026032356</v>
      </c>
      <c r="XL29" s="76">
        <v>2.6178635738156872</v>
      </c>
      <c r="XM29" s="76">
        <v>2.6256585260104526</v>
      </c>
      <c r="XN29" s="76">
        <v>2.6211312292627404</v>
      </c>
      <c r="XO29" s="76">
        <v>2.6312750938375453</v>
      </c>
      <c r="XP29" s="76">
        <v>2.6771574556175759</v>
      </c>
      <c r="XQ29" s="76">
        <v>2.731345507199578</v>
      </c>
      <c r="XR29" s="76">
        <v>2.6335300692584127</v>
      </c>
      <c r="XS29" s="76">
        <v>2.7509119972343647</v>
      </c>
      <c r="XT29" s="718"/>
      <c r="XU29" s="76">
        <v>1.6887716857750772</v>
      </c>
      <c r="XV29" s="76">
        <v>1.5967299384160938</v>
      </c>
      <c r="XW29" s="76">
        <v>1.6671647678339558</v>
      </c>
      <c r="XX29" s="76">
        <v>1.6905726178211202</v>
      </c>
      <c r="XY29" s="76">
        <v>1.6142977903536542</v>
      </c>
      <c r="XZ29" s="76">
        <v>1.6953723125975202</v>
      </c>
      <c r="YA29" s="76">
        <v>1.6405509917494321</v>
      </c>
      <c r="YB29" s="76">
        <v>1.596566814049482</v>
      </c>
      <c r="YC29" s="76">
        <v>1.598827478488805</v>
      </c>
      <c r="YD29" s="76">
        <v>1.5975142945170973</v>
      </c>
      <c r="YE29" s="76">
        <v>1.6004572990964594</v>
      </c>
      <c r="YF29" s="76">
        <v>1.6137922181816209</v>
      </c>
      <c r="YG29" s="76">
        <v>1.6295694495428477</v>
      </c>
      <c r="YH29" s="76">
        <v>1.6011071277098516</v>
      </c>
      <c r="YI29" s="76">
        <v>1.6352707143112424</v>
      </c>
      <c r="YJ29" s="718"/>
      <c r="YK29" s="76">
        <v>2.7977323533021652</v>
      </c>
      <c r="YL29" s="76">
        <v>2.4629757458239725</v>
      </c>
      <c r="YM29" s="76">
        <v>2.7179694005041615</v>
      </c>
      <c r="YN29" s="76">
        <v>2.8039206218403754</v>
      </c>
      <c r="YO29" s="76">
        <v>2.5262129341104087</v>
      </c>
      <c r="YP29" s="76">
        <v>2.8205365177039816</v>
      </c>
      <c r="YQ29" s="76">
        <v>2.6221794955599451</v>
      </c>
      <c r="YR29" s="76">
        <v>2.4624274868057796</v>
      </c>
      <c r="YS29" s="76">
        <v>2.4705345624768111</v>
      </c>
      <c r="YT29" s="76">
        <v>2.4658240389279884</v>
      </c>
      <c r="YU29" s="76">
        <v>2.476385319575872</v>
      </c>
      <c r="YV29" s="76">
        <v>2.5243894321957008</v>
      </c>
      <c r="YW29" s="76">
        <v>2.581369140617424</v>
      </c>
      <c r="YX29" s="76">
        <v>2.478688817272265</v>
      </c>
      <c r="YY29" s="76">
        <v>2.6019873642863414</v>
      </c>
      <c r="YZ29" s="718"/>
      <c r="ZA29" s="76">
        <v>3.0815413041257207</v>
      </c>
      <c r="ZB29" s="76">
        <v>2.7582637652382695</v>
      </c>
      <c r="ZC29" s="76">
        <v>3.0070672552132529</v>
      </c>
      <c r="ZD29" s="76">
        <v>3.0883013017532406</v>
      </c>
      <c r="ZE29" s="76">
        <v>2.8207568172998272</v>
      </c>
      <c r="ZF29" s="76">
        <v>3.1061691889045773</v>
      </c>
      <c r="ZG29" s="76">
        <v>2.9123849157590813</v>
      </c>
      <c r="ZH29" s="76">
        <v>2.7576367299894047</v>
      </c>
      <c r="ZI29" s="76">
        <v>2.7657149838947213</v>
      </c>
      <c r="ZJ29" s="76">
        <v>2.7610239595023325</v>
      </c>
      <c r="ZK29" s="76">
        <v>2.7715317967894961</v>
      </c>
      <c r="ZL29" s="76">
        <v>2.8189627562846198</v>
      </c>
      <c r="ZM29" s="76">
        <v>2.8748602362642339</v>
      </c>
      <c r="ZN29" s="76">
        <v>2.7738861913913593</v>
      </c>
      <c r="ZO29" s="76">
        <v>2.8950257013521088</v>
      </c>
      <c r="ZP29" s="718"/>
      <c r="ZQ29" s="76">
        <v>3.2360044354714623</v>
      </c>
      <c r="ZR29" s="76">
        <v>2.8463878165823511</v>
      </c>
      <c r="ZS29" s="76">
        <v>3.1445130216291428</v>
      </c>
      <c r="ZT29" s="76">
        <v>3.2436191349027248</v>
      </c>
      <c r="ZU29" s="76">
        <v>2.9207374312180234</v>
      </c>
      <c r="ZV29" s="76">
        <v>3.2639161768117959</v>
      </c>
      <c r="ZW29" s="76">
        <v>3.0318800027951198</v>
      </c>
      <c r="ZX29" s="76">
        <v>2.8456983898921084</v>
      </c>
      <c r="ZY29" s="76">
        <v>2.8552651058880754</v>
      </c>
      <c r="ZZ29" s="76">
        <v>2.8497079227179416</v>
      </c>
      <c r="AAA29" s="76">
        <v>2.8621623510485956</v>
      </c>
      <c r="AAB29" s="76">
        <v>2.9185976909322071</v>
      </c>
      <c r="AAC29" s="76">
        <v>2.9853736819063617</v>
      </c>
      <c r="AAD29" s="76">
        <v>2.8649116579670526</v>
      </c>
      <c r="AAE29" s="76">
        <v>3.0095045484417602</v>
      </c>
      <c r="AAF29" s="718"/>
      <c r="AAG29" s="76">
        <v>1.1096071992610133</v>
      </c>
      <c r="AAH29" s="76">
        <v>1.099104480294621</v>
      </c>
      <c r="AAI29" s="76">
        <v>1.1294605280970664</v>
      </c>
      <c r="AAJ29" s="76">
        <v>1.1188574526539761</v>
      </c>
      <c r="AAK29" s="76">
        <v>1.1264511825852472</v>
      </c>
      <c r="AAL29" s="76">
        <v>1.116224856320511</v>
      </c>
      <c r="AAM29" s="76">
        <v>1.1078559046732488</v>
      </c>
      <c r="AAN29" s="76">
        <v>1.0976175533082486</v>
      </c>
      <c r="AAO29" s="76">
        <v>1.0996233718885189</v>
      </c>
      <c r="AAP29" s="76">
        <v>1.0995848534443677</v>
      </c>
      <c r="AAQ29" s="76">
        <v>1.0604195515191903</v>
      </c>
      <c r="AAR29" s="76">
        <v>1.1235366549551293</v>
      </c>
      <c r="AAS29" s="76">
        <v>1.1184514188671135</v>
      </c>
      <c r="AAT29" s="76">
        <v>1.0688225378805547</v>
      </c>
      <c r="AAU29" s="76">
        <v>1.1499499963242905</v>
      </c>
      <c r="AAV29" s="718"/>
    </row>
    <row r="30" spans="1:724" ht="14.5" customHeight="1" x14ac:dyDescent="0.2">
      <c r="A30" s="24">
        <v>2047</v>
      </c>
      <c r="B30" s="265"/>
      <c r="C30" s="266"/>
      <c r="D30" s="65">
        <v>0.64834489237489845</v>
      </c>
      <c r="E30" s="65">
        <v>0.80680745449701585</v>
      </c>
      <c r="F30" s="65">
        <v>1.3733667060642838</v>
      </c>
      <c r="G30" s="65">
        <v>1.5313319593284636</v>
      </c>
      <c r="H30" s="65">
        <v>1.0251626450360591</v>
      </c>
      <c r="I30" s="65">
        <v>0.53891998759807724</v>
      </c>
      <c r="J30" s="65">
        <v>1.269260310022027</v>
      </c>
      <c r="K30" s="65">
        <v>0.64033695641033239</v>
      </c>
      <c r="L30" s="65">
        <v>0.67590200185537896</v>
      </c>
      <c r="M30" s="65">
        <v>0.68937173370090288</v>
      </c>
      <c r="N30" s="65">
        <v>0.83845459819267321</v>
      </c>
      <c r="O30" s="65">
        <v>0.66714542973776203</v>
      </c>
      <c r="P30" s="65">
        <v>0.71936015076332116</v>
      </c>
      <c r="Q30" s="65">
        <v>0.64681911217593657</v>
      </c>
      <c r="R30" s="65">
        <v>0.80446860218672844</v>
      </c>
      <c r="S30" s="65">
        <v>0.62988711102767236</v>
      </c>
      <c r="T30" s="65">
        <v>0.46605599451496271</v>
      </c>
      <c r="U30" s="65">
        <v>1.1005990397911958</v>
      </c>
      <c r="V30" s="65">
        <v>0.59868864311335113</v>
      </c>
      <c r="W30" s="65">
        <v>1.0582376957775037</v>
      </c>
      <c r="X30" s="65">
        <v>1.133544871244389</v>
      </c>
      <c r="Y30" s="65">
        <v>0.77461921730525918</v>
      </c>
      <c r="Z30" s="65">
        <v>0.63657281739434812</v>
      </c>
      <c r="AA30" s="65">
        <v>0.64129220579046464</v>
      </c>
      <c r="AB30" s="65">
        <v>0.54347455977381587</v>
      </c>
      <c r="AC30" s="65">
        <v>0.40066658495302493</v>
      </c>
      <c r="AD30" s="65">
        <v>0.74351710453913289</v>
      </c>
      <c r="AE30" s="65">
        <v>1.2402237678982264</v>
      </c>
      <c r="AF30" s="65">
        <v>0.58165228544945657</v>
      </c>
      <c r="AG30" s="65">
        <v>0.55640858786557279</v>
      </c>
      <c r="AH30" s="769"/>
      <c r="AI30" s="65">
        <v>0.58864926619686908</v>
      </c>
      <c r="AJ30" s="65">
        <v>0.75406342624263722</v>
      </c>
      <c r="AK30" s="65">
        <v>1.3297874648501633</v>
      </c>
      <c r="AL30" s="65">
        <v>1.4790222566643068</v>
      </c>
      <c r="AM30" s="65">
        <v>0.96018571106965001</v>
      </c>
      <c r="AN30" s="65">
        <v>0.49752329949768637</v>
      </c>
      <c r="AO30" s="65">
        <v>1.1798029033164128</v>
      </c>
      <c r="AP30" s="65">
        <v>0.59672854550491239</v>
      </c>
      <c r="AQ30" s="65">
        <v>0.63570789730705002</v>
      </c>
      <c r="AR30" s="65">
        <v>0.62262358490712733</v>
      </c>
      <c r="AS30" s="65">
        <v>0.77715878938101413</v>
      </c>
      <c r="AT30" s="65">
        <v>0.6277994227894873</v>
      </c>
      <c r="AU30" s="65">
        <v>0.66069765960436588</v>
      </c>
      <c r="AV30" s="65">
        <v>0.60101141123637714</v>
      </c>
      <c r="AW30" s="65">
        <v>0.75935319037333526</v>
      </c>
      <c r="AX30" s="65">
        <v>0.58211988556037852</v>
      </c>
      <c r="AY30" s="65">
        <v>0.42904810444299596</v>
      </c>
      <c r="AZ30" s="65">
        <v>1.0581927744093911</v>
      </c>
      <c r="BA30" s="65">
        <v>0.55228902300943816</v>
      </c>
      <c r="BB30" s="65">
        <v>0.95521138953587681</v>
      </c>
      <c r="BC30" s="65">
        <v>1.0970217071104109</v>
      </c>
      <c r="BD30" s="65">
        <v>0.72674724989045902</v>
      </c>
      <c r="BE30" s="65">
        <v>0.57962311942505229</v>
      </c>
      <c r="BF30" s="65">
        <v>0.59733002927266754</v>
      </c>
      <c r="BG30" s="65">
        <v>0.50485854028444188</v>
      </c>
      <c r="BH30" s="65">
        <v>0.37009324472896582</v>
      </c>
      <c r="BI30" s="65">
        <v>0.68952281005941807</v>
      </c>
      <c r="BJ30" s="65">
        <v>1.1993961977993077</v>
      </c>
      <c r="BK30" s="65">
        <v>0.53260156622384325</v>
      </c>
      <c r="BL30" s="65">
        <v>0.51459812390071069</v>
      </c>
      <c r="BM30" s="770"/>
      <c r="BN30" s="65">
        <v>3.5089038142840989</v>
      </c>
      <c r="BO30" s="65">
        <v>3.4888897183722634</v>
      </c>
      <c r="BP30" s="65">
        <v>2.3699999763507291</v>
      </c>
      <c r="BQ30" s="65">
        <v>3.5776392360705005</v>
      </c>
      <c r="BR30" s="65">
        <v>3.3542524788735539</v>
      </c>
      <c r="BS30" s="65">
        <v>1.5850628863670382</v>
      </c>
      <c r="BT30" s="65">
        <v>2.8597487946514764</v>
      </c>
      <c r="BU30" s="65">
        <v>2.936913359849942</v>
      </c>
      <c r="BV30" s="65">
        <v>1.8637587203986001</v>
      </c>
      <c r="BW30" s="65">
        <v>1.4251926713445906</v>
      </c>
      <c r="BX30" s="65">
        <v>2.9740796845939834</v>
      </c>
      <c r="BY30" s="65">
        <v>3.709027852845725</v>
      </c>
      <c r="BZ30" s="65">
        <v>3.0115502524438327</v>
      </c>
      <c r="CA30" s="65">
        <v>1.7947578631357053</v>
      </c>
      <c r="CB30" s="65">
        <v>1.7316529960728162</v>
      </c>
      <c r="CC30" s="65">
        <v>2.6407822780702652</v>
      </c>
      <c r="CD30" s="65">
        <v>0.81974819498693718</v>
      </c>
      <c r="CE30" s="65">
        <v>9.2140364946679068</v>
      </c>
      <c r="CF30" s="65">
        <v>1.0847235369184585</v>
      </c>
      <c r="CG30" s="65">
        <v>4.0671141994175848</v>
      </c>
      <c r="CH30" s="65">
        <v>4.8855947678752143</v>
      </c>
      <c r="CI30" s="65">
        <v>2.3506021465627249</v>
      </c>
      <c r="CJ30" s="65">
        <v>2.4493857470369256</v>
      </c>
      <c r="CK30" s="65">
        <v>1.9892344748617317</v>
      </c>
      <c r="CL30" s="65">
        <v>1.6238131444062671</v>
      </c>
      <c r="CM30" s="65">
        <v>1.1265498975223021</v>
      </c>
      <c r="CN30" s="65">
        <v>1.7635903127002002</v>
      </c>
      <c r="CO30" s="65">
        <v>2.790726148215418</v>
      </c>
      <c r="CP30" s="65">
        <v>1.4364320990059927</v>
      </c>
      <c r="CQ30" s="65">
        <v>1.2597140246768053</v>
      </c>
      <c r="CR30" s="772"/>
      <c r="CS30" s="65">
        <v>3.7595055215487925</v>
      </c>
      <c r="CT30" s="65">
        <v>3.7664423025604923</v>
      </c>
      <c r="CU30" s="65">
        <v>2.6404796883369448</v>
      </c>
      <c r="CV30" s="65">
        <v>4.0568571780428702</v>
      </c>
      <c r="CW30" s="65">
        <v>3.5853236046455965</v>
      </c>
      <c r="CX30" s="65">
        <v>1.8631693744492994</v>
      </c>
      <c r="CY30" s="65">
        <v>3.3344816445145007</v>
      </c>
      <c r="CZ30" s="65">
        <v>3.187790819798372</v>
      </c>
      <c r="DA30" s="65">
        <v>2.1651580903161594</v>
      </c>
      <c r="DB30" s="65">
        <v>1.7452107457693875</v>
      </c>
      <c r="DC30" s="65">
        <v>3.1617845761324128</v>
      </c>
      <c r="DD30" s="65">
        <v>3.9713827513211899</v>
      </c>
      <c r="DE30" s="65">
        <v>3.2220486942153297</v>
      </c>
      <c r="DF30" s="65">
        <v>2.0583276589679689</v>
      </c>
      <c r="DG30" s="65">
        <v>1.9778097508665815</v>
      </c>
      <c r="DH30" s="65">
        <v>2.9022545391473464</v>
      </c>
      <c r="DI30" s="65">
        <v>1.031920732667778</v>
      </c>
      <c r="DJ30" s="65">
        <v>9.5082431018081337</v>
      </c>
      <c r="DK30" s="65">
        <v>1.4360788707931937</v>
      </c>
      <c r="DL30" s="65">
        <v>4.5079255127727436</v>
      </c>
      <c r="DM30" s="65">
        <v>5.1072186041111722</v>
      </c>
      <c r="DN30" s="65">
        <v>2.6235408861042955</v>
      </c>
      <c r="DO30" s="65">
        <v>2.6899937034740096</v>
      </c>
      <c r="DP30" s="65">
        <v>2.2274108825369057</v>
      </c>
      <c r="DQ30" s="65">
        <v>1.8244134162030903</v>
      </c>
      <c r="DR30" s="65">
        <v>1.3954699092288438</v>
      </c>
      <c r="DS30" s="65">
        <v>2.0048865292706877</v>
      </c>
      <c r="DT30" s="65">
        <v>3.0396640249284141</v>
      </c>
      <c r="DU30" s="65">
        <v>1.614317833889412</v>
      </c>
      <c r="DV30" s="65">
        <v>1.4491452270727048</v>
      </c>
      <c r="DW30" s="773"/>
      <c r="DX30" s="65">
        <v>3.6075984140545065</v>
      </c>
      <c r="DY30" s="65">
        <v>3.5860364199032193</v>
      </c>
      <c r="DZ30" s="65">
        <v>2.5574742090904641</v>
      </c>
      <c r="EA30" s="65">
        <v>3.8419880900054979</v>
      </c>
      <c r="EB30" s="65">
        <v>3.2349891806580526</v>
      </c>
      <c r="EC30" s="65">
        <v>1.7470132212530904</v>
      </c>
      <c r="ED30" s="65">
        <v>3.1285460265005831</v>
      </c>
      <c r="EE30" s="65">
        <v>3.0901583998333431</v>
      </c>
      <c r="EF30" s="65">
        <v>1.9193705907627163</v>
      </c>
      <c r="EG30" s="65">
        <v>1.6840900225097717</v>
      </c>
      <c r="EH30" s="65">
        <v>3.1353247411636351</v>
      </c>
      <c r="EI30" s="65">
        <v>3.8432445851682924</v>
      </c>
      <c r="EJ30" s="65">
        <v>3.1731385575884117</v>
      </c>
      <c r="EK30" s="65">
        <v>1.9343086116423045</v>
      </c>
      <c r="EL30" s="65">
        <v>1.8498833154678365</v>
      </c>
      <c r="EM30" s="65">
        <v>2.7693586153674365</v>
      </c>
      <c r="EN30" s="65">
        <v>0.88900521789258102</v>
      </c>
      <c r="EO30" s="65">
        <v>9.4739470313626697</v>
      </c>
      <c r="EP30" s="65">
        <v>1.3228333600483362</v>
      </c>
      <c r="EQ30" s="65">
        <v>4.3661417851038467</v>
      </c>
      <c r="ER30" s="65">
        <v>4.996406681155757</v>
      </c>
      <c r="ES30" s="65">
        <v>2.4866480918521323</v>
      </c>
      <c r="ET30" s="65">
        <v>2.5378187597791868</v>
      </c>
      <c r="EU30" s="65">
        <v>2.0838186676333419</v>
      </c>
      <c r="EV30" s="65">
        <v>1.7193325189399677</v>
      </c>
      <c r="EW30" s="65">
        <v>1.2573301349137103</v>
      </c>
      <c r="EX30" s="65">
        <v>1.8439612176434217</v>
      </c>
      <c r="EY30" s="65">
        <v>2.8857989522669323</v>
      </c>
      <c r="EZ30" s="65">
        <v>1.4872813261823059</v>
      </c>
      <c r="FA30" s="65">
        <v>1.3490176784011498</v>
      </c>
      <c r="FB30" s="774"/>
      <c r="FC30" s="65">
        <v>3.3914774474434495</v>
      </c>
      <c r="FD30" s="65">
        <v>3.3427273693223327</v>
      </c>
      <c r="FE30" s="65">
        <v>2.2882366691551668</v>
      </c>
      <c r="FF30" s="65">
        <v>3.3918645537842704</v>
      </c>
      <c r="FG30" s="65">
        <v>2.9672017109901692</v>
      </c>
      <c r="FH30" s="65">
        <v>1.4921844295133764</v>
      </c>
      <c r="FI30" s="65">
        <v>2.7078820686416889</v>
      </c>
      <c r="FJ30" s="65">
        <v>2.8074170630704538</v>
      </c>
      <c r="FK30" s="65">
        <v>1.7454282113166604</v>
      </c>
      <c r="FL30" s="65">
        <v>1.2938177681745922</v>
      </c>
      <c r="FM30" s="65">
        <v>2.681055856337943</v>
      </c>
      <c r="FN30" s="65">
        <v>3.6087922511887669</v>
      </c>
      <c r="FO30" s="65">
        <v>2.8513042020436759</v>
      </c>
      <c r="FP30" s="65">
        <v>1.6889999905715469</v>
      </c>
      <c r="FQ30" s="65">
        <v>1.634139894944826</v>
      </c>
      <c r="FR30" s="65">
        <v>2.5396546329716125</v>
      </c>
      <c r="FS30" s="65">
        <v>0.7409355836163849</v>
      </c>
      <c r="FT30" s="65">
        <v>9.0867514949406338</v>
      </c>
      <c r="FU30" s="65">
        <v>1.0109378543667162</v>
      </c>
      <c r="FV30" s="65">
        <v>3.9439684056258959</v>
      </c>
      <c r="FW30" s="65">
        <v>4.7897029376646847</v>
      </c>
      <c r="FX30" s="65">
        <v>2.2454823668359847</v>
      </c>
      <c r="FY30" s="65">
        <v>2.3416458069041637</v>
      </c>
      <c r="FZ30" s="65">
        <v>1.8865551930380764</v>
      </c>
      <c r="GA30" s="65">
        <v>1.5464199397054244</v>
      </c>
      <c r="GB30" s="65">
        <v>1.0523240077260945</v>
      </c>
      <c r="GC30" s="65">
        <v>1.586337291311958</v>
      </c>
      <c r="GD30" s="65">
        <v>2.6824857222129213</v>
      </c>
      <c r="GE30" s="65">
        <v>1.3167197437173055</v>
      </c>
      <c r="GF30" s="65">
        <v>1.1846875214287866</v>
      </c>
      <c r="GG30" s="775"/>
      <c r="GH30" s="65">
        <v>3.5959904129163922</v>
      </c>
      <c r="GI30" s="65">
        <v>3.5759817918223344</v>
      </c>
      <c r="GJ30" s="65">
        <v>2.5135069673817494</v>
      </c>
      <c r="GK30" s="65">
        <v>3.7201760215531028</v>
      </c>
      <c r="GL30" s="65">
        <v>3.3866052348197462</v>
      </c>
      <c r="GM30" s="65">
        <v>1.6812485877315928</v>
      </c>
      <c r="GN30" s="65">
        <v>2.8584066478398293</v>
      </c>
      <c r="GO30" s="65">
        <v>2.8559774672133207</v>
      </c>
      <c r="GP30" s="65">
        <v>1.9188765187801948</v>
      </c>
      <c r="GQ30" s="65">
        <v>1.5476216396589146</v>
      </c>
      <c r="GR30" s="65">
        <v>3.159400797253797</v>
      </c>
      <c r="GS30" s="65">
        <v>3.8231210984123822</v>
      </c>
      <c r="GT30" s="65">
        <v>3.1471115953670052</v>
      </c>
      <c r="GU30" s="65">
        <v>2.0490669119673242</v>
      </c>
      <c r="GV30" s="65">
        <v>1.8345913102379692</v>
      </c>
      <c r="GW30" s="65">
        <v>2.7524208415503786</v>
      </c>
      <c r="GX30" s="65">
        <v>0.88682992215375944</v>
      </c>
      <c r="GY30" s="65">
        <v>9.5341728697969081</v>
      </c>
      <c r="GZ30" s="65">
        <v>1.4725180493286727</v>
      </c>
      <c r="HA30" s="65">
        <v>4.3057580014339685</v>
      </c>
      <c r="HB30" s="65">
        <v>4.9933881650664889</v>
      </c>
      <c r="HC30" s="65">
        <v>2.467872837335352</v>
      </c>
      <c r="HD30" s="65">
        <v>2.5353852633297205</v>
      </c>
      <c r="HE30" s="65">
        <v>2.0786318323327788</v>
      </c>
      <c r="HF30" s="65">
        <v>1.7518870947477727</v>
      </c>
      <c r="HG30" s="65">
        <v>1.2351567986926533</v>
      </c>
      <c r="HH30" s="65">
        <v>1.9023827737889096</v>
      </c>
      <c r="HI30" s="65">
        <v>2.8826362854090579</v>
      </c>
      <c r="HJ30" s="65">
        <v>1.5256004286820215</v>
      </c>
      <c r="HK30" s="65">
        <v>1.3332449462920142</v>
      </c>
      <c r="HL30" s="776"/>
      <c r="HM30" s="65">
        <v>2.9495710886146838</v>
      </c>
      <c r="HN30" s="65">
        <v>2.8218417607833017</v>
      </c>
      <c r="HO30" s="65">
        <v>1.8261322932847122</v>
      </c>
      <c r="HP30" s="65">
        <v>3.5810354002816656</v>
      </c>
      <c r="HQ30" s="65">
        <v>2.3274406311412381</v>
      </c>
      <c r="HR30" s="65">
        <v>1.1713859431210374</v>
      </c>
      <c r="HS30" s="65">
        <v>2.4369189141839427</v>
      </c>
      <c r="HT30" s="65">
        <v>2.4988069495118954</v>
      </c>
      <c r="HU30" s="65">
        <v>1.3982134880589956</v>
      </c>
      <c r="HV30" s="65">
        <v>0.78860453647047091</v>
      </c>
      <c r="HW30" s="65">
        <v>2.2107932191279436</v>
      </c>
      <c r="HX30" s="65">
        <v>3.2378874694552038</v>
      </c>
      <c r="HY30" s="65">
        <v>2.5538494589409244</v>
      </c>
      <c r="HZ30" s="65">
        <v>1.2061080084404829</v>
      </c>
      <c r="IA30" s="65">
        <v>1.1919856254506356</v>
      </c>
      <c r="IB30" s="65">
        <v>2.111701172070565</v>
      </c>
      <c r="IC30" s="65">
        <v>0.3785933910206376</v>
      </c>
      <c r="ID30" s="65">
        <v>8.7848440433084214</v>
      </c>
      <c r="IE30" s="65">
        <v>0.58027259050316904</v>
      </c>
      <c r="IF30" s="65">
        <v>3.444141434576462</v>
      </c>
      <c r="IG30" s="65">
        <v>4.3695013460013978</v>
      </c>
      <c r="IH30" s="65">
        <v>1.8805719032154009</v>
      </c>
      <c r="II30" s="65">
        <v>1.943423350635066</v>
      </c>
      <c r="IJ30" s="65">
        <v>1.4719782729332285</v>
      </c>
      <c r="IK30" s="65">
        <v>1.0570766988160869</v>
      </c>
      <c r="IL30" s="65">
        <v>0.7368751361557111</v>
      </c>
      <c r="IM30" s="65">
        <v>1.0843764466266863</v>
      </c>
      <c r="IN30" s="65">
        <v>2.4141649799004119</v>
      </c>
      <c r="IO30" s="65">
        <v>0.90266994045271876</v>
      </c>
      <c r="IP30" s="65">
        <v>0.75762881768599688</v>
      </c>
      <c r="IQ30" s="777"/>
      <c r="IR30" s="65">
        <v>2.8688400066183002</v>
      </c>
      <c r="IS30" s="65">
        <v>2.74071424034083</v>
      </c>
      <c r="IT30" s="65">
        <v>1.6590042203980468</v>
      </c>
      <c r="IU30" s="65">
        <v>2.6229235610000208</v>
      </c>
      <c r="IV30" s="65">
        <v>2.1646837230869651</v>
      </c>
      <c r="IW30" s="65">
        <v>1.0345095025498869</v>
      </c>
      <c r="IX30" s="65">
        <v>1.5244495662417759</v>
      </c>
      <c r="IY30" s="65">
        <v>2.3012911031297683</v>
      </c>
      <c r="IZ30" s="65">
        <v>1.3457718294514489</v>
      </c>
      <c r="JA30" s="65">
        <v>0.67749371820072812</v>
      </c>
      <c r="JB30" s="65">
        <v>2.0821548424706755</v>
      </c>
      <c r="JC30" s="65">
        <v>3.0126379654581648</v>
      </c>
      <c r="JD30" s="65">
        <v>2.110221723200691</v>
      </c>
      <c r="JE30" s="65">
        <v>1.1119856445254648</v>
      </c>
      <c r="JF30" s="65">
        <v>1.0775226544362924</v>
      </c>
      <c r="JG30" s="65">
        <v>1.9414207116531825</v>
      </c>
      <c r="JH30" s="65">
        <v>0.29885577063450847</v>
      </c>
      <c r="JI30" s="65">
        <v>8.4968376910906294</v>
      </c>
      <c r="JJ30" s="65">
        <v>0.40402772678834287</v>
      </c>
      <c r="JK30" s="65">
        <v>2.8501165354302955</v>
      </c>
      <c r="JL30" s="65">
        <v>4.3042128854227188</v>
      </c>
      <c r="JM30" s="65">
        <v>1.6224063338735502</v>
      </c>
      <c r="JN30" s="65">
        <v>1.8083378570964568</v>
      </c>
      <c r="JO30" s="65">
        <v>1.3518508933246058</v>
      </c>
      <c r="JP30" s="65">
        <v>1.0569329962699134</v>
      </c>
      <c r="JQ30" s="65">
        <v>0.73368948320739813</v>
      </c>
      <c r="JR30" s="65">
        <v>1.052696497379072</v>
      </c>
      <c r="JS30" s="65">
        <v>2.1207798408417622</v>
      </c>
      <c r="JT30" s="65">
        <v>0.89459325776275078</v>
      </c>
      <c r="JU30" s="65">
        <v>0.78617316130111792</v>
      </c>
      <c r="JV30" s="778"/>
      <c r="JW30" s="65">
        <v>3.8101485848242032</v>
      </c>
      <c r="JX30" s="65">
        <v>3.8327059476087189</v>
      </c>
      <c r="JY30" s="65">
        <v>2.6218563242405359</v>
      </c>
      <c r="JZ30" s="65">
        <v>3.6837060959213517</v>
      </c>
      <c r="KA30" s="65">
        <v>3.3528914516345196</v>
      </c>
      <c r="KB30" s="65">
        <v>1.8487870660893961</v>
      </c>
      <c r="KC30" s="65">
        <v>3.4100391647466433</v>
      </c>
      <c r="KD30" s="65">
        <v>3.2290779913353584</v>
      </c>
      <c r="KE30" s="65">
        <v>2.1874661171343646</v>
      </c>
      <c r="KF30" s="65">
        <v>1.6751626560553725</v>
      </c>
      <c r="KG30" s="65">
        <v>2.9693578659918538</v>
      </c>
      <c r="KH30" s="65">
        <v>4.0206585444277589</v>
      </c>
      <c r="KI30" s="65">
        <v>3.3469367025210177</v>
      </c>
      <c r="KJ30" s="65">
        <v>2.2767516275051083</v>
      </c>
      <c r="KK30" s="65">
        <v>2.0348247271489908</v>
      </c>
      <c r="KL30" s="65">
        <v>2.9600387848293694</v>
      </c>
      <c r="KM30" s="65">
        <v>1.0854992477982168</v>
      </c>
      <c r="KN30" s="65">
        <v>9.4293363030851527</v>
      </c>
      <c r="KO30" s="65">
        <v>1.3462705111650948</v>
      </c>
      <c r="KP30" s="65">
        <v>4.5032775939278054</v>
      </c>
      <c r="KQ30" s="65">
        <v>5.126134644953698</v>
      </c>
      <c r="KR30" s="65">
        <v>2.6808094394778275</v>
      </c>
      <c r="KS30" s="65">
        <v>2.7834471324973769</v>
      </c>
      <c r="KT30" s="65">
        <v>2.3110741006083209</v>
      </c>
      <c r="KU30" s="65">
        <v>1.9212569453473778</v>
      </c>
      <c r="KV30" s="65">
        <v>1.4248767498775639</v>
      </c>
      <c r="KW30" s="65">
        <v>2.1894716161190884</v>
      </c>
      <c r="KX30" s="65">
        <v>3.1334027336136376</v>
      </c>
      <c r="KY30" s="65">
        <v>1.7787044052043055</v>
      </c>
      <c r="KZ30" s="65">
        <v>1.4515576473021101</v>
      </c>
      <c r="LA30" s="774"/>
      <c r="LB30" s="65">
        <v>3.7352681510630026</v>
      </c>
      <c r="LC30" s="65">
        <v>3.7509991203676596</v>
      </c>
      <c r="LD30" s="65">
        <v>2.4676487151500943</v>
      </c>
      <c r="LE30" s="65">
        <v>3.4551987381940616</v>
      </c>
      <c r="LF30" s="65">
        <v>3.1850582748363605</v>
      </c>
      <c r="LG30" s="65">
        <v>1.789894068182287</v>
      </c>
      <c r="LH30" s="65">
        <v>3.192386700518286</v>
      </c>
      <c r="LI30" s="65">
        <v>3.2520008961290001</v>
      </c>
      <c r="LJ30" s="65">
        <v>2.2222512884042107</v>
      </c>
      <c r="LK30" s="65">
        <v>1.5879596392236179</v>
      </c>
      <c r="LL30" s="65">
        <v>2.803730983580186</v>
      </c>
      <c r="LM30" s="65">
        <v>3.8974260946078907</v>
      </c>
      <c r="LN30" s="65">
        <v>3.2556850137803393</v>
      </c>
      <c r="LO30" s="65">
        <v>1.9146483913292691</v>
      </c>
      <c r="LP30" s="65">
        <v>1.9233698330956917</v>
      </c>
      <c r="LQ30" s="65">
        <v>2.8412326669302637</v>
      </c>
      <c r="LR30" s="65">
        <v>1.0464198670673774</v>
      </c>
      <c r="LS30" s="65">
        <v>9.284975184729003</v>
      </c>
      <c r="LT30" s="65">
        <v>1.2288170143790555</v>
      </c>
      <c r="LU30" s="65">
        <v>4.269644871600196</v>
      </c>
      <c r="LV30" s="65">
        <v>5.0167126120562084</v>
      </c>
      <c r="LW30" s="65">
        <v>2.5553872021011466</v>
      </c>
      <c r="LX30" s="65">
        <v>2.6889663868919156</v>
      </c>
      <c r="LY30" s="65">
        <v>2.2146033191433618</v>
      </c>
      <c r="LZ30" s="65">
        <v>1.8266748252516822</v>
      </c>
      <c r="MA30" s="65">
        <v>1.2063637735041559</v>
      </c>
      <c r="MB30" s="65">
        <v>1.8544339873538052</v>
      </c>
      <c r="MC30" s="65">
        <v>3.0354721625410823</v>
      </c>
      <c r="MD30" s="65">
        <v>1.6019617819415028</v>
      </c>
      <c r="ME30" s="65">
        <v>1.3520908534619385</v>
      </c>
      <c r="MF30" s="780"/>
      <c r="MG30" s="68">
        <v>0.86055108004460612</v>
      </c>
      <c r="MH30" s="68">
        <v>0.43286988103009183</v>
      </c>
      <c r="MI30" s="68">
        <v>0.56771217109288419</v>
      </c>
      <c r="MJ30" s="68">
        <v>0.59936951208303635</v>
      </c>
      <c r="MK30" s="68">
        <v>1.2852336439463556</v>
      </c>
      <c r="ML30" s="68">
        <v>0.46656292623988871</v>
      </c>
      <c r="MM30" s="68">
        <v>0.83986909815989674</v>
      </c>
      <c r="MN30" s="68">
        <v>0.75226488649936729</v>
      </c>
      <c r="MO30" s="68">
        <v>0.44908807973823878</v>
      </c>
      <c r="MP30" s="68">
        <v>0.73200063273245342</v>
      </c>
      <c r="MQ30" s="68">
        <v>0.69144805564030865</v>
      </c>
      <c r="MR30" s="68">
        <v>1.1540403053063519</v>
      </c>
      <c r="MS30" s="68">
        <v>1.2930339801437993</v>
      </c>
      <c r="MT30" s="68">
        <v>1.0124770835086814</v>
      </c>
      <c r="MU30" s="768"/>
      <c r="MV30" s="69">
        <v>4.5037295533458348</v>
      </c>
      <c r="MW30" s="69">
        <v>1.6357048981616855</v>
      </c>
      <c r="MX30" s="69">
        <v>1.849684464268464</v>
      </c>
      <c r="MY30" s="69">
        <v>1.4233049596288019</v>
      </c>
      <c r="MZ30" s="69">
        <v>3.1533963295405298</v>
      </c>
      <c r="NA30" s="69">
        <v>1.2204054474240955</v>
      </c>
      <c r="NB30" s="69">
        <v>1.5643406808502216</v>
      </c>
      <c r="NC30" s="69">
        <v>2.6192980952418035</v>
      </c>
      <c r="ND30" s="69">
        <v>1.5129584541388876</v>
      </c>
      <c r="NE30" s="69">
        <v>2.6330240944839138</v>
      </c>
      <c r="NF30" s="69">
        <v>1.8845655217876094</v>
      </c>
      <c r="NG30" s="69">
        <v>3.9195034430240927</v>
      </c>
      <c r="NH30" s="69">
        <v>3.5212467030306991</v>
      </c>
      <c r="NI30" s="69">
        <v>2.1540634671985157</v>
      </c>
      <c r="NJ30" s="752"/>
      <c r="NK30" s="70">
        <v>5.1606270111222159</v>
      </c>
      <c r="NL30" s="70">
        <v>1.9274209587877889</v>
      </c>
      <c r="NM30" s="70">
        <v>2.159965532269839</v>
      </c>
      <c r="NN30" s="70">
        <v>1.8272364711549192</v>
      </c>
      <c r="NO30" s="70">
        <v>3.929620382423971</v>
      </c>
      <c r="NP30" s="70">
        <v>1.5582217150763724</v>
      </c>
      <c r="NQ30" s="70">
        <v>1.8340233819429135</v>
      </c>
      <c r="NR30" s="70">
        <v>3.1401332276630871</v>
      </c>
      <c r="NS30" s="70">
        <v>1.9205453023373957</v>
      </c>
      <c r="NT30" s="70">
        <v>3.0300806360678703</v>
      </c>
      <c r="NU30" s="70">
        <v>2.2919637587007626</v>
      </c>
      <c r="NV30" s="70">
        <v>4.4256824996264381</v>
      </c>
      <c r="NW30" s="70">
        <v>3.8945019616922822</v>
      </c>
      <c r="NX30" s="70">
        <v>2.5664447841397511</v>
      </c>
      <c r="NY30" s="754"/>
      <c r="NZ30" s="71">
        <v>5.0851116738128201</v>
      </c>
      <c r="OA30" s="71">
        <v>1.7825448514978017</v>
      </c>
      <c r="OB30" s="71">
        <v>2.020775827514889</v>
      </c>
      <c r="OC30" s="71">
        <v>1.7279898139604777</v>
      </c>
      <c r="OD30" s="71">
        <v>4.2328277633600662</v>
      </c>
      <c r="OE30" s="71">
        <v>1.3906952986008356</v>
      </c>
      <c r="OF30" s="71">
        <v>1.9273620850122717</v>
      </c>
      <c r="OG30" s="71">
        <v>2.8830112651499009</v>
      </c>
      <c r="OH30" s="71">
        <v>1.718773521305887</v>
      </c>
      <c r="OI30" s="71">
        <v>2.8949136473465789</v>
      </c>
      <c r="OJ30" s="71">
        <v>2.0916237717971176</v>
      </c>
      <c r="OK30" s="71">
        <v>4.3422555815391224</v>
      </c>
      <c r="OL30" s="71">
        <v>3.7099087551852596</v>
      </c>
      <c r="OM30" s="71">
        <v>2.5327275261193525</v>
      </c>
      <c r="ON30" s="756"/>
      <c r="OO30" s="72">
        <v>4.1491329168760824</v>
      </c>
      <c r="OP30" s="72">
        <v>1.4838589906648805</v>
      </c>
      <c r="OQ30" s="72">
        <v>1.7012998692910344</v>
      </c>
      <c r="OR30" s="72">
        <v>1.2397169710381233</v>
      </c>
      <c r="OS30" s="72">
        <v>2.6713788877858451</v>
      </c>
      <c r="OT30" s="72">
        <v>1.0385950981397656</v>
      </c>
      <c r="OU30" s="72">
        <v>1.3091590901989947</v>
      </c>
      <c r="OV30" s="72">
        <v>2.3105577857863664</v>
      </c>
      <c r="OW30" s="72">
        <v>1.2849479063827398</v>
      </c>
      <c r="OX30" s="72">
        <v>2.4795609776768628</v>
      </c>
      <c r="OY30" s="72">
        <v>1.6512160486521006</v>
      </c>
      <c r="OZ30" s="72">
        <v>3.619151198271148</v>
      </c>
      <c r="PA30" s="72">
        <v>3.3512706745772949</v>
      </c>
      <c r="PB30" s="72">
        <v>2.0783472812498047</v>
      </c>
      <c r="PC30" s="758"/>
      <c r="PD30" s="73">
        <v>4.887835867058433</v>
      </c>
      <c r="PE30" s="73">
        <v>1.7563002982649896</v>
      </c>
      <c r="PF30" s="73">
        <v>1.8820252300534281</v>
      </c>
      <c r="PG30" s="73">
        <v>1.740231533453326</v>
      </c>
      <c r="PH30" s="73">
        <v>4.5147558928061828</v>
      </c>
      <c r="PI30" s="73">
        <v>1.360937120777419</v>
      </c>
      <c r="PJ30" s="73">
        <v>1.9340304917004099</v>
      </c>
      <c r="PK30" s="73">
        <v>2.840150409210739</v>
      </c>
      <c r="PL30" s="73">
        <v>1.6837879437946088</v>
      </c>
      <c r="PM30" s="73">
        <v>2.7761859470894734</v>
      </c>
      <c r="PN30" s="73">
        <v>2.0832658927749717</v>
      </c>
      <c r="PO30" s="73">
        <v>4.5644719909976992</v>
      </c>
      <c r="PP30" s="73">
        <v>3.692119437025378</v>
      </c>
      <c r="PQ30" s="73">
        <v>2.4248656479710191</v>
      </c>
      <c r="PR30" s="760"/>
      <c r="PS30" s="70">
        <v>3.5499705650894549</v>
      </c>
      <c r="PT30" s="70">
        <v>1.0875107373958852</v>
      </c>
      <c r="PU30" s="70">
        <v>1.3510344011905291</v>
      </c>
      <c r="PV30" s="70">
        <v>0.78530856658636217</v>
      </c>
      <c r="PW30" s="70">
        <v>2.2074714121401753</v>
      </c>
      <c r="PX30" s="70">
        <v>0.62482655662918885</v>
      </c>
      <c r="PY30" s="70">
        <v>0.81586726582890257</v>
      </c>
      <c r="PZ30" s="70">
        <v>1.8880157302281808</v>
      </c>
      <c r="QA30" s="70">
        <v>0.85125708526014665</v>
      </c>
      <c r="QB30" s="70">
        <v>2.0833348682294566</v>
      </c>
      <c r="QC30" s="70">
        <v>1.2589738699988766</v>
      </c>
      <c r="QD30" s="70">
        <v>3.1651664889433535</v>
      </c>
      <c r="QE30" s="70">
        <v>2.9446524800003648</v>
      </c>
      <c r="QF30" s="70">
        <v>1.5305511726301329</v>
      </c>
      <c r="QG30" s="762"/>
      <c r="QH30" s="74">
        <v>5.1518447717431304</v>
      </c>
      <c r="QI30" s="74">
        <v>2.0606241291194536</v>
      </c>
      <c r="QJ30" s="74">
        <v>2.047488001838019</v>
      </c>
      <c r="QK30" s="74">
        <v>1.8357839527972302</v>
      </c>
      <c r="QL30" s="74">
        <v>3.9058766271009722</v>
      </c>
      <c r="QM30" s="74">
        <v>1.5742630780512643</v>
      </c>
      <c r="QN30" s="74">
        <v>2.1121676234968354</v>
      </c>
      <c r="QO30" s="74">
        <v>3.5092955912348534</v>
      </c>
      <c r="QP30" s="74">
        <v>2.1619783107880868</v>
      </c>
      <c r="QQ30" s="74">
        <v>2.9568351264736137</v>
      </c>
      <c r="QR30" s="74">
        <v>2.5522866740611452</v>
      </c>
      <c r="QS30" s="74">
        <v>4.4233774971136626</v>
      </c>
      <c r="QT30" s="74">
        <v>3.9005431098046062</v>
      </c>
      <c r="QU30" s="74">
        <v>2.5605607129830306</v>
      </c>
      <c r="QV30" s="764"/>
      <c r="QW30" s="69">
        <v>5.3769474487812285</v>
      </c>
      <c r="QX30" s="69">
        <v>1.926863273318554</v>
      </c>
      <c r="QY30" s="69">
        <v>1.9198649332747699</v>
      </c>
      <c r="QZ30" s="69">
        <v>1.9017895255372597</v>
      </c>
      <c r="RA30" s="69">
        <v>4.2471466422475723</v>
      </c>
      <c r="RB30" s="69">
        <v>1.5819932033001125</v>
      </c>
      <c r="RC30" s="69">
        <v>1.9937487576111113</v>
      </c>
      <c r="RD30" s="69">
        <v>3.2931017827171507</v>
      </c>
      <c r="RE30" s="69">
        <v>1.9846170344112299</v>
      </c>
      <c r="RF30" s="69">
        <v>2.9591648752819193</v>
      </c>
      <c r="RG30" s="69">
        <v>2.3782808062314484</v>
      </c>
      <c r="RH30" s="69">
        <v>4.5755729780855496</v>
      </c>
      <c r="RI30" s="69">
        <v>3.9714499478888898</v>
      </c>
      <c r="RJ30" s="69">
        <v>2.6090562306826737</v>
      </c>
      <c r="RK30" s="766"/>
      <c r="RL30" s="75">
        <v>5.0791570655453881</v>
      </c>
      <c r="RM30" s="75">
        <v>1.5331134575455065</v>
      </c>
      <c r="RN30" s="75">
        <v>1.7937197174528521</v>
      </c>
      <c r="RO30" s="75">
        <v>1.7198581807929172</v>
      </c>
      <c r="RP30" s="75">
        <v>3.7546225818207568</v>
      </c>
      <c r="RQ30" s="75">
        <v>1.252329620866357</v>
      </c>
      <c r="RR30" s="75">
        <v>1.5661156408783381</v>
      </c>
      <c r="RS30" s="75">
        <v>3.0090429787093598</v>
      </c>
      <c r="RT30" s="75">
        <v>1.8417264949998149</v>
      </c>
      <c r="RU30" s="75">
        <v>2.5823170024008189</v>
      </c>
      <c r="RV30" s="75">
        <v>2.1416408913744531</v>
      </c>
      <c r="RW30" s="75">
        <v>4.5706498706735266</v>
      </c>
      <c r="RX30" s="75">
        <v>3.7753598735206397</v>
      </c>
      <c r="RY30" s="75">
        <v>2.2247294077795505</v>
      </c>
      <c r="RZ30" s="756"/>
      <c r="SA30" s="76">
        <v>4.5558482650492458</v>
      </c>
      <c r="SB30" s="76">
        <v>4.5765537510226881</v>
      </c>
      <c r="SC30" s="76">
        <v>4.5845097931018186</v>
      </c>
      <c r="SD30" s="76">
        <v>4.4655435792455114</v>
      </c>
      <c r="SE30" s="76">
        <v>4.6281617554938643</v>
      </c>
      <c r="SF30" s="76">
        <v>4.6829929959758179</v>
      </c>
      <c r="SG30" s="721"/>
      <c r="SH30" s="76">
        <v>4.795220828925105</v>
      </c>
      <c r="SI30" s="76">
        <v>4.8341471425551763</v>
      </c>
      <c r="SJ30" s="76">
        <v>4.849104501663942</v>
      </c>
      <c r="SK30" s="76">
        <v>4.625448019614085</v>
      </c>
      <c r="SL30" s="76">
        <v>4.9311701909609873</v>
      </c>
      <c r="SM30" s="76">
        <v>5.0342529230670614</v>
      </c>
      <c r="SN30" s="721"/>
      <c r="SO30" s="76">
        <v>4.7054561174716572</v>
      </c>
      <c r="SP30" s="76">
        <v>4.7375496207304932</v>
      </c>
      <c r="SQ30" s="76">
        <v>4.7498814859531455</v>
      </c>
      <c r="SR30" s="76">
        <v>4.56548385447587</v>
      </c>
      <c r="SS30" s="76">
        <v>4.8175420276608163</v>
      </c>
      <c r="ST30" s="76">
        <v>4.9025304504078457</v>
      </c>
      <c r="SU30" s="721"/>
      <c r="SV30" s="76">
        <v>4.4718135522119686</v>
      </c>
      <c r="SW30" s="76">
        <v>4.4861223902363312</v>
      </c>
      <c r="SX30" s="76">
        <v>4.4916205329783718</v>
      </c>
      <c r="SY30" s="76">
        <v>4.4094071385849709</v>
      </c>
      <c r="SZ30" s="76">
        <v>4.5217868792362914</v>
      </c>
      <c r="TA30" s="76">
        <v>4.5596788340417715</v>
      </c>
      <c r="TB30" s="721"/>
      <c r="TC30" s="76">
        <v>4.6507091694594997</v>
      </c>
      <c r="TD30" s="76">
        <v>4.678635383500624</v>
      </c>
      <c r="TE30" s="76">
        <v>4.6893659760743489</v>
      </c>
      <c r="TF30" s="76">
        <v>4.5289120772344669</v>
      </c>
      <c r="TG30" s="76">
        <v>4.7482409064497535</v>
      </c>
      <c r="TH30" s="76">
        <v>4.8221937206847532</v>
      </c>
      <c r="TI30" s="721"/>
      <c r="TJ30" s="76">
        <v>4.4035202698555178</v>
      </c>
      <c r="TK30" s="76">
        <v>4.4126306836838323</v>
      </c>
      <c r="TL30" s="76">
        <v>4.416131342198649</v>
      </c>
      <c r="TM30" s="76">
        <v>4.3637862081018746</v>
      </c>
      <c r="TN30" s="76">
        <v>4.4353382056511492</v>
      </c>
      <c r="TO30" s="76">
        <v>4.4594639514632091</v>
      </c>
      <c r="TP30" s="721"/>
      <c r="TQ30" s="76">
        <v>4.6320122626461107</v>
      </c>
      <c r="TR30" s="76">
        <v>4.6585152846921165</v>
      </c>
      <c r="TS30" s="76">
        <v>4.6686990185534034</v>
      </c>
      <c r="TT30" s="76">
        <v>4.5164222648173302</v>
      </c>
      <c r="TU30" s="76">
        <v>4.7245735304152214</v>
      </c>
      <c r="TV30" s="76">
        <v>4.7947575182321236</v>
      </c>
      <c r="TW30" s="721"/>
      <c r="TX30" s="76">
        <v>7.2589433695637604</v>
      </c>
      <c r="TY30" s="76">
        <v>7.4868436787417574</v>
      </c>
      <c r="TZ30" s="76">
        <v>7.5744139222990681</v>
      </c>
      <c r="UA30" s="76">
        <v>6.2649813905361</v>
      </c>
      <c r="UB30" s="76">
        <v>8.0548805840395037</v>
      </c>
      <c r="UC30" s="76">
        <v>8.6583948736571443</v>
      </c>
      <c r="UD30" s="721"/>
      <c r="UE30" s="76">
        <v>4.7870604006111552</v>
      </c>
      <c r="UF30" s="76">
        <v>4.825365549662024</v>
      </c>
      <c r="UG30" s="76">
        <v>4.8400842275084148</v>
      </c>
      <c r="UH30" s="76">
        <v>4.619996731874247</v>
      </c>
      <c r="UI30" s="76">
        <v>4.7968823616062402</v>
      </c>
      <c r="UJ30" s="76">
        <v>5.0222781528253151</v>
      </c>
      <c r="UK30" s="721"/>
      <c r="UL30" s="76">
        <v>0.84869112958593362</v>
      </c>
      <c r="UM30" s="76">
        <v>0.85871219456864634</v>
      </c>
      <c r="UN30" s="76">
        <v>0.84560438643151026</v>
      </c>
      <c r="UO30" s="76">
        <v>0.80970216364735181</v>
      </c>
      <c r="UP30" s="76">
        <v>0.84405000042831912</v>
      </c>
      <c r="UQ30" s="76">
        <v>0.82591566024457996</v>
      </c>
      <c r="UR30" s="721"/>
      <c r="US30" s="76">
        <v>2.2771418759613535</v>
      </c>
      <c r="UT30" s="76">
        <v>2.123390628905907</v>
      </c>
      <c r="UU30" s="76">
        <v>2.2337852110467935</v>
      </c>
      <c r="UV30" s="76">
        <v>2.2788448004311022</v>
      </c>
      <c r="UW30" s="76">
        <v>2.1492908685546874</v>
      </c>
      <c r="UX30" s="76">
        <v>2.2814180221719957</v>
      </c>
      <c r="UY30" s="76">
        <v>2.1958849485616327</v>
      </c>
      <c r="UZ30" s="76">
        <v>2.123281145846132</v>
      </c>
      <c r="VA30" s="76">
        <v>2.1266209344488809</v>
      </c>
      <c r="VB30" s="76">
        <v>2.1246820661395862</v>
      </c>
      <c r="VC30" s="76">
        <v>2.1290231997727456</v>
      </c>
      <c r="VD30" s="76">
        <v>2.1485536516130392</v>
      </c>
      <c r="VE30" s="76">
        <v>2.1714908666320447</v>
      </c>
      <c r="VF30" s="76">
        <v>2.1298427261389699</v>
      </c>
      <c r="VG30" s="76">
        <v>2.1797534740204991</v>
      </c>
      <c r="VH30" s="718"/>
      <c r="VI30" s="76">
        <v>2.7660483301878704</v>
      </c>
      <c r="VJ30" s="76">
        <v>2.517867751364995</v>
      </c>
      <c r="VK30" s="76">
        <v>2.6951164943405486</v>
      </c>
      <c r="VL30" s="76">
        <v>2.7685033574220999</v>
      </c>
      <c r="VM30" s="76">
        <v>2.5591450017903625</v>
      </c>
      <c r="VN30" s="76">
        <v>2.7719824336197316</v>
      </c>
      <c r="VO30" s="76">
        <v>2.6347450015172598</v>
      </c>
      <c r="VP30" s="76">
        <v>2.5177275926544045</v>
      </c>
      <c r="VQ30" s="76">
        <v>2.5230252708626186</v>
      </c>
      <c r="VR30" s="76">
        <v>2.5199487727531826</v>
      </c>
      <c r="VS30" s="76">
        <v>2.526840613923051</v>
      </c>
      <c r="VT30" s="76">
        <v>2.5579672316450948</v>
      </c>
      <c r="VU30" s="76">
        <v>2.5946717979471607</v>
      </c>
      <c r="VV30" s="76">
        <v>2.528114961612034</v>
      </c>
      <c r="VW30" s="76">
        <v>2.6079166037681691</v>
      </c>
      <c r="VX30" s="718"/>
      <c r="VY30" s="76">
        <v>2.7460892220427269</v>
      </c>
      <c r="VZ30" s="76">
        <v>2.4809218225124043</v>
      </c>
      <c r="WA30" s="76">
        <v>2.6696139073080603</v>
      </c>
      <c r="WB30" s="76">
        <v>2.7484986506891231</v>
      </c>
      <c r="WC30" s="76">
        <v>2.5246388098044941</v>
      </c>
      <c r="WD30" s="76">
        <v>2.7517253374744914</v>
      </c>
      <c r="WE30" s="76">
        <v>2.6056963434024309</v>
      </c>
      <c r="WF30" s="76">
        <v>2.4807986605187282</v>
      </c>
      <c r="WG30" s="76">
        <v>2.4863910890384089</v>
      </c>
      <c r="WH30" s="76">
        <v>2.483142678929454</v>
      </c>
      <c r="WI30" s="76">
        <v>2.4904222562388609</v>
      </c>
      <c r="WJ30" s="76">
        <v>2.5233893150872877</v>
      </c>
      <c r="WK30" s="76">
        <v>2.5623734499308357</v>
      </c>
      <c r="WL30" s="76">
        <v>2.4917485536912309</v>
      </c>
      <c r="WM30" s="76">
        <v>2.5764575783771768</v>
      </c>
      <c r="WN30" s="718"/>
      <c r="WO30" s="76">
        <v>2.1995626991376094</v>
      </c>
      <c r="WP30" s="76">
        <v>2.0483967411356865</v>
      </c>
      <c r="WQ30" s="76">
        <v>2.1566141635314144</v>
      </c>
      <c r="WR30" s="76">
        <v>2.2011374199079721</v>
      </c>
      <c r="WS30" s="76">
        <v>2.0736818021218615</v>
      </c>
      <c r="WT30" s="76">
        <v>2.2034387561921518</v>
      </c>
      <c r="WU30" s="76">
        <v>2.1196243419741427</v>
      </c>
      <c r="WV30" s="76">
        <v>2.0483014919131062</v>
      </c>
      <c r="WW30" s="76">
        <v>2.0515534989398496</v>
      </c>
      <c r="WX30" s="76">
        <v>2.049665250759253</v>
      </c>
      <c r="WY30" s="76">
        <v>2.0538942489136787</v>
      </c>
      <c r="WZ30" s="76">
        <v>2.0729611239547165</v>
      </c>
      <c r="XA30" s="76">
        <v>2.0954042041859413</v>
      </c>
      <c r="XB30" s="76">
        <v>2.0546835550565161</v>
      </c>
      <c r="XC30" s="76">
        <v>2.1034965466852786</v>
      </c>
      <c r="XD30" s="718"/>
      <c r="XE30" s="76">
        <v>2.6100869084423621</v>
      </c>
      <c r="XF30" s="76">
        <v>2.3792989243279079</v>
      </c>
      <c r="XG30" s="76">
        <v>2.5438779383455739</v>
      </c>
      <c r="XH30" s="76">
        <v>2.6122929166003122</v>
      </c>
      <c r="XI30" s="76">
        <v>2.4175445568747218</v>
      </c>
      <c r="XJ30" s="76">
        <v>2.6153514505452549</v>
      </c>
      <c r="XK30" s="76">
        <v>2.4879484618185401</v>
      </c>
      <c r="XL30" s="76">
        <v>2.3791781680363897</v>
      </c>
      <c r="XM30" s="76">
        <v>2.3840801367578202</v>
      </c>
      <c r="XN30" s="76">
        <v>2.3812331696734876</v>
      </c>
      <c r="XO30" s="76">
        <v>2.3876117712981193</v>
      </c>
      <c r="XP30" s="76">
        <v>2.4164525277147195</v>
      </c>
      <c r="XQ30" s="76">
        <v>2.4505009876424397</v>
      </c>
      <c r="XR30" s="76">
        <v>2.3887841035695514</v>
      </c>
      <c r="XS30" s="76">
        <v>2.4627933723155495</v>
      </c>
      <c r="XT30" s="718"/>
      <c r="XU30" s="76">
        <v>1.5848522187458811</v>
      </c>
      <c r="XV30" s="76">
        <v>1.5173895412386069</v>
      </c>
      <c r="XW30" s="76">
        <v>1.5653669151313503</v>
      </c>
      <c r="XX30" s="76">
        <v>1.5854562773744032</v>
      </c>
      <c r="XY30" s="76">
        <v>1.5284956901636852</v>
      </c>
      <c r="XZ30" s="76">
        <v>1.5862566759495444</v>
      </c>
      <c r="YA30" s="76">
        <v>1.5491298189060903</v>
      </c>
      <c r="YB30" s="76">
        <v>1.5173593192944854</v>
      </c>
      <c r="YC30" s="76">
        <v>1.5187792808847866</v>
      </c>
      <c r="YD30" s="76">
        <v>1.5179544525507325</v>
      </c>
      <c r="YE30" s="76">
        <v>1.5198029761509024</v>
      </c>
      <c r="YF30" s="76">
        <v>1.5281781712680935</v>
      </c>
      <c r="YG30" s="76">
        <v>1.5380866022238435</v>
      </c>
      <c r="YH30" s="76">
        <v>1.5201389310492748</v>
      </c>
      <c r="YI30" s="76">
        <v>1.541667009556424</v>
      </c>
      <c r="YJ30" s="718"/>
      <c r="YK30" s="76">
        <v>2.4545946023119694</v>
      </c>
      <c r="YL30" s="76">
        <v>2.2092289819487938</v>
      </c>
      <c r="YM30" s="76">
        <v>2.3828808185631587</v>
      </c>
      <c r="YN30" s="76">
        <v>2.4565295300264118</v>
      </c>
      <c r="YO30" s="76">
        <v>2.2491497808645398</v>
      </c>
      <c r="YP30" s="76">
        <v>2.4588389015246941</v>
      </c>
      <c r="YQ30" s="76">
        <v>2.3245445239541116</v>
      </c>
      <c r="YR30" s="76">
        <v>2.2091516813019996</v>
      </c>
      <c r="YS30" s="76">
        <v>2.2142329284829514</v>
      </c>
      <c r="YT30" s="76">
        <v>2.2112804056438113</v>
      </c>
      <c r="YU30" s="76">
        <v>2.2179005737716588</v>
      </c>
      <c r="YV30" s="76">
        <v>2.2480058499848754</v>
      </c>
      <c r="YW30" s="76">
        <v>2.2837579356133779</v>
      </c>
      <c r="YX30" s="76">
        <v>2.2190791904340177</v>
      </c>
      <c r="YY30" s="76">
        <v>2.2966976179378049</v>
      </c>
      <c r="YZ30" s="718"/>
      <c r="ZA30" s="76">
        <v>2.7501759494721023</v>
      </c>
      <c r="ZB30" s="76">
        <v>2.5132312533686223</v>
      </c>
      <c r="ZC30" s="76">
        <v>2.6827537499606104</v>
      </c>
      <c r="ZD30" s="76">
        <v>2.7526123985578534</v>
      </c>
      <c r="ZE30" s="76">
        <v>2.5528067973612245</v>
      </c>
      <c r="ZF30" s="76">
        <v>2.7561465088886719</v>
      </c>
      <c r="ZG30" s="76">
        <v>2.624861505889057</v>
      </c>
      <c r="ZH30" s="76">
        <v>2.5130859185518899</v>
      </c>
      <c r="ZI30" s="76">
        <v>2.5181731551659317</v>
      </c>
      <c r="ZJ30" s="76">
        <v>2.5152191878113044</v>
      </c>
      <c r="ZK30" s="76">
        <v>2.5218354028434478</v>
      </c>
      <c r="ZL30" s="76">
        <v>2.5516784970512534</v>
      </c>
      <c r="ZM30" s="76">
        <v>2.5868221626094723</v>
      </c>
      <c r="ZN30" s="76">
        <v>2.5230673410965476</v>
      </c>
      <c r="ZO30" s="76">
        <v>2.5994964643353207</v>
      </c>
      <c r="ZP30" s="718"/>
      <c r="ZQ30" s="76">
        <v>2.8390529261352979</v>
      </c>
      <c r="ZR30" s="76">
        <v>2.5534804725355476</v>
      </c>
      <c r="ZS30" s="76">
        <v>2.7565504212034533</v>
      </c>
      <c r="ZT30" s="76">
        <v>2.841603613583902</v>
      </c>
      <c r="ZU30" s="76">
        <v>2.6004818821999347</v>
      </c>
      <c r="ZV30" s="76">
        <v>2.8449772267201245</v>
      </c>
      <c r="ZW30" s="76">
        <v>2.6878354209318953</v>
      </c>
      <c r="ZX30" s="76">
        <v>2.5533533282291732</v>
      </c>
      <c r="ZY30" s="76">
        <v>2.5593620805483424</v>
      </c>
      <c r="ZZ30" s="76">
        <v>2.5558716897917133</v>
      </c>
      <c r="AAA30" s="76">
        <v>2.5636940867461231</v>
      </c>
      <c r="AAB30" s="76">
        <v>2.5991380737871852</v>
      </c>
      <c r="AAC30" s="76">
        <v>2.6410740110686408</v>
      </c>
      <c r="AAD30" s="76">
        <v>2.565115155120882</v>
      </c>
      <c r="AAE30" s="76">
        <v>2.6562280429305805</v>
      </c>
      <c r="AAF30" s="718"/>
      <c r="AAG30" s="76">
        <v>0.94019165043483577</v>
      </c>
      <c r="AAH30" s="76">
        <v>0.93372229887672475</v>
      </c>
      <c r="AAI30" s="76">
        <v>0.95237832368424535</v>
      </c>
      <c r="AAJ30" s="76">
        <v>0.94586873593882514</v>
      </c>
      <c r="AAK30" s="76">
        <v>0.95053057604429037</v>
      </c>
      <c r="AAL30" s="76">
        <v>0.94425284410744736</v>
      </c>
      <c r="AAM30" s="76">
        <v>0.9391170933545997</v>
      </c>
      <c r="AAN30" s="76">
        <v>0.93283705219050406</v>
      </c>
      <c r="AAO30" s="76">
        <v>0.9340670908256562</v>
      </c>
      <c r="AAP30" s="76">
        <v>0.93404346846042041</v>
      </c>
      <c r="AAQ30" s="76">
        <v>0.91007828978936733</v>
      </c>
      <c r="AAR30" s="76">
        <v>0.94874119777232324</v>
      </c>
      <c r="AAS30" s="76">
        <v>0.94561950179141907</v>
      </c>
      <c r="AAT30" s="76">
        <v>0.91520598009580856</v>
      </c>
      <c r="AAU30" s="76">
        <v>0.96496233453430924</v>
      </c>
      <c r="AAV30" s="718"/>
    </row>
    <row r="31" spans="1:724" ht="14.5" customHeight="1" x14ac:dyDescent="0.2">
      <c r="A31" s="23">
        <v>2048</v>
      </c>
      <c r="B31" s="263"/>
      <c r="C31" s="264"/>
      <c r="D31" s="65">
        <v>0.57386396368207948</v>
      </c>
      <c r="E31" s="65">
        <v>0.68963977329769066</v>
      </c>
      <c r="F31" s="65">
        <v>1.2912810811684776</v>
      </c>
      <c r="G31" s="65">
        <v>1.422990262085944</v>
      </c>
      <c r="H31" s="65">
        <v>0.86594392342279081</v>
      </c>
      <c r="I31" s="65">
        <v>0.4833958031022581</v>
      </c>
      <c r="J31" s="65">
        <v>0.99565461987588222</v>
      </c>
      <c r="K31" s="65">
        <v>0.5677951176113899</v>
      </c>
      <c r="L31" s="65">
        <v>0.62088459537486695</v>
      </c>
      <c r="M31" s="65">
        <v>0.5771272309167893</v>
      </c>
      <c r="N31" s="65">
        <v>0.73495949393417292</v>
      </c>
      <c r="O31" s="65">
        <v>0.59185862750392115</v>
      </c>
      <c r="P31" s="65">
        <v>0.58123005575497633</v>
      </c>
      <c r="Q31" s="65">
        <v>0.56901575951582228</v>
      </c>
      <c r="R31" s="65">
        <v>0.72586606831493672</v>
      </c>
      <c r="S31" s="65">
        <v>0.53867962456669738</v>
      </c>
      <c r="T31" s="65">
        <v>0.38471128906373631</v>
      </c>
      <c r="U31" s="65">
        <v>1.0477704417531755</v>
      </c>
      <c r="V31" s="65">
        <v>0.5087277910217195</v>
      </c>
      <c r="W31" s="65">
        <v>0.81471933773550775</v>
      </c>
      <c r="X31" s="65">
        <v>1.1033482972904896</v>
      </c>
      <c r="Y31" s="65">
        <v>0.68858009148936905</v>
      </c>
      <c r="Z31" s="65">
        <v>0.56327328233032237</v>
      </c>
      <c r="AA31" s="65">
        <v>0.56354959269378835</v>
      </c>
      <c r="AB31" s="65">
        <v>0.49757580221738407</v>
      </c>
      <c r="AC31" s="65">
        <v>0.39000512803450299</v>
      </c>
      <c r="AD31" s="65">
        <v>0.65735273417092532</v>
      </c>
      <c r="AE31" s="65">
        <v>1.1625395574504849</v>
      </c>
      <c r="AF31" s="65">
        <v>0.5105613758223404</v>
      </c>
      <c r="AG31" s="65">
        <v>0.54283634854318275</v>
      </c>
      <c r="AH31" s="769"/>
      <c r="AI31" s="65">
        <v>0.52497158726461257</v>
      </c>
      <c r="AJ31" s="65">
        <v>0.64482272479251534</v>
      </c>
      <c r="AK31" s="65">
        <v>1.2518402856503388</v>
      </c>
      <c r="AL31" s="65">
        <v>1.3772716449814428</v>
      </c>
      <c r="AM31" s="65">
        <v>0.81389504759490527</v>
      </c>
      <c r="AN31" s="65">
        <v>0.44554120358353855</v>
      </c>
      <c r="AO31" s="65">
        <v>0.92618128229007257</v>
      </c>
      <c r="AP31" s="65">
        <v>0.5288621679627461</v>
      </c>
      <c r="AQ31" s="65">
        <v>0.5842954348680528</v>
      </c>
      <c r="AR31" s="65">
        <v>0.52459091978337424</v>
      </c>
      <c r="AS31" s="65">
        <v>0.68531249675606487</v>
      </c>
      <c r="AT31" s="65">
        <v>0.55460062912214414</v>
      </c>
      <c r="AU31" s="65">
        <v>0.53210397938814546</v>
      </c>
      <c r="AV31" s="65">
        <v>0.52808279895088173</v>
      </c>
      <c r="AW31" s="65">
        <v>0.68588597391062844</v>
      </c>
      <c r="AX31" s="65">
        <v>0.49687950590370844</v>
      </c>
      <c r="AY31" s="65">
        <v>0.35322083994157932</v>
      </c>
      <c r="AZ31" s="65">
        <v>1.0089481879617348</v>
      </c>
      <c r="BA31" s="65">
        <v>0.46823615604527385</v>
      </c>
      <c r="BB31" s="65">
        <v>0.73907850992388135</v>
      </c>
      <c r="BC31" s="65">
        <v>1.0685279202852094</v>
      </c>
      <c r="BD31" s="65">
        <v>0.64611229912126844</v>
      </c>
      <c r="BE31" s="65">
        <v>0.51610029345057784</v>
      </c>
      <c r="BF31" s="65">
        <v>0.52455834375875365</v>
      </c>
      <c r="BG31" s="65">
        <v>0.46146347879411287</v>
      </c>
      <c r="BH31" s="65">
        <v>0.35954830714161151</v>
      </c>
      <c r="BI31" s="65">
        <v>0.61267126914669756</v>
      </c>
      <c r="BJ31" s="65">
        <v>1.1251826276582295</v>
      </c>
      <c r="BK31" s="65">
        <v>0.46862863778465363</v>
      </c>
      <c r="BL31" s="65">
        <v>0.50297250458760534</v>
      </c>
      <c r="BM31" s="770"/>
      <c r="BN31" s="65">
        <v>3.4211970085930759</v>
      </c>
      <c r="BO31" s="65">
        <v>3.3289907958635832</v>
      </c>
      <c r="BP31" s="65">
        <v>2.2213578417840663</v>
      </c>
      <c r="BQ31" s="65">
        <v>3.3165524728228464</v>
      </c>
      <c r="BR31" s="65">
        <v>2.9826366960461774</v>
      </c>
      <c r="BS31" s="65">
        <v>1.5091045442378883</v>
      </c>
      <c r="BT31" s="65">
        <v>2.3786343248552972</v>
      </c>
      <c r="BU31" s="65">
        <v>2.8296540239002761</v>
      </c>
      <c r="BV31" s="65">
        <v>1.8045761259755451</v>
      </c>
      <c r="BW31" s="65">
        <v>1.2533970219454051</v>
      </c>
      <c r="BX31" s="65">
        <v>2.7709307529532725</v>
      </c>
      <c r="BY31" s="65">
        <v>3.6033785973584873</v>
      </c>
      <c r="BZ31" s="65">
        <v>2.769229197349933</v>
      </c>
      <c r="CA31" s="65">
        <v>1.6617740988892906</v>
      </c>
      <c r="CB31" s="65">
        <v>1.6027272849208001</v>
      </c>
      <c r="CC31" s="65">
        <v>2.5015108660470053</v>
      </c>
      <c r="CD31" s="65">
        <v>0.69770012883646404</v>
      </c>
      <c r="CE31" s="65">
        <v>9.1117855533389047</v>
      </c>
      <c r="CF31" s="65">
        <v>0.92976663152277272</v>
      </c>
      <c r="CG31" s="65">
        <v>3.6834254347543678</v>
      </c>
      <c r="CH31" s="65">
        <v>4.8714609966426883</v>
      </c>
      <c r="CI31" s="65">
        <v>2.1898437916218101</v>
      </c>
      <c r="CJ31" s="65">
        <v>2.341659726241601</v>
      </c>
      <c r="CK31" s="65">
        <v>1.8673588819516831</v>
      </c>
      <c r="CL31" s="65">
        <v>1.557145395787058</v>
      </c>
      <c r="CM31" s="65">
        <v>1.0885161580800924</v>
      </c>
      <c r="CN31" s="65">
        <v>1.5949179074979205</v>
      </c>
      <c r="CO31" s="65">
        <v>2.642449696675901</v>
      </c>
      <c r="CP31" s="65">
        <v>1.3624607274239686</v>
      </c>
      <c r="CQ31" s="65">
        <v>1.2471227305367065</v>
      </c>
      <c r="CR31" s="772"/>
      <c r="CS31" s="65">
        <v>3.6434041221933429</v>
      </c>
      <c r="CT31" s="65">
        <v>3.5646587492677586</v>
      </c>
      <c r="CU31" s="65">
        <v>2.4537607050440231</v>
      </c>
      <c r="CV31" s="65">
        <v>3.6799978451615729</v>
      </c>
      <c r="CW31" s="65">
        <v>3.186400033696386</v>
      </c>
      <c r="CX31" s="65">
        <v>1.7479964340720748</v>
      </c>
      <c r="CY31" s="65">
        <v>2.738820697704361</v>
      </c>
      <c r="CZ31" s="65">
        <v>3.0479006644627855</v>
      </c>
      <c r="DA31" s="65">
        <v>2.0558133167553914</v>
      </c>
      <c r="DB31" s="65">
        <v>1.5169663439237004</v>
      </c>
      <c r="DC31" s="65">
        <v>2.9503554232170277</v>
      </c>
      <c r="DD31" s="65">
        <v>3.832467505032088</v>
      </c>
      <c r="DE31" s="65">
        <v>2.9624377264834814</v>
      </c>
      <c r="DF31" s="65">
        <v>1.8919942086884975</v>
      </c>
      <c r="DG31" s="65">
        <v>1.8189558936102366</v>
      </c>
      <c r="DH31" s="65">
        <v>2.7276644025388945</v>
      </c>
      <c r="DI31" s="65">
        <v>0.87438559220156287</v>
      </c>
      <c r="DJ31" s="65">
        <v>9.3608215148243161</v>
      </c>
      <c r="DK31" s="65">
        <v>1.2108507990587232</v>
      </c>
      <c r="DL31" s="65">
        <v>4.0255810767381277</v>
      </c>
      <c r="DM31" s="65">
        <v>5.0748552455577016</v>
      </c>
      <c r="DN31" s="65">
        <v>2.4262232091060159</v>
      </c>
      <c r="DO31" s="65">
        <v>2.5565314166142548</v>
      </c>
      <c r="DP31" s="65">
        <v>2.0771517132338451</v>
      </c>
      <c r="DQ31" s="65">
        <v>1.7468857820286199</v>
      </c>
      <c r="DR31" s="65">
        <v>1.352375825634595</v>
      </c>
      <c r="DS31" s="65">
        <v>1.8065491448212332</v>
      </c>
      <c r="DT31" s="65">
        <v>2.8592754163696226</v>
      </c>
      <c r="DU31" s="65">
        <v>1.5345569476151588</v>
      </c>
      <c r="DV31" s="65">
        <v>1.428477609945475</v>
      </c>
      <c r="DW31" s="773"/>
      <c r="DX31" s="65">
        <v>3.515183512202591</v>
      </c>
      <c r="DY31" s="65">
        <v>3.4199588918897321</v>
      </c>
      <c r="DZ31" s="65">
        <v>2.3709257182642682</v>
      </c>
      <c r="EA31" s="65">
        <v>3.5136081371480108</v>
      </c>
      <c r="EB31" s="65">
        <v>2.9333985078563494</v>
      </c>
      <c r="EC31" s="65">
        <v>1.6431937036203428</v>
      </c>
      <c r="ED31" s="65">
        <v>2.5787099870454604</v>
      </c>
      <c r="EE31" s="65">
        <v>2.9564614016804271</v>
      </c>
      <c r="EF31" s="65">
        <v>1.8692464133692821</v>
      </c>
      <c r="EG31" s="65">
        <v>1.448822642609684</v>
      </c>
      <c r="EH31" s="65">
        <v>2.9039545135022085</v>
      </c>
      <c r="EI31" s="65">
        <v>3.7198419130297653</v>
      </c>
      <c r="EJ31" s="65">
        <v>2.9016908603501559</v>
      </c>
      <c r="EK31" s="65">
        <v>1.7818461567903361</v>
      </c>
      <c r="EL31" s="65">
        <v>1.7077187358950281</v>
      </c>
      <c r="EM31" s="65">
        <v>2.6131883986691218</v>
      </c>
      <c r="EN31" s="65">
        <v>0.76241587728312843</v>
      </c>
      <c r="EO31" s="65">
        <v>9.307176219117153</v>
      </c>
      <c r="EP31" s="65">
        <v>1.1102045531621589</v>
      </c>
      <c r="EQ31" s="65">
        <v>3.9046966926712017</v>
      </c>
      <c r="ER31" s="65">
        <v>4.9731417468958377</v>
      </c>
      <c r="ES31" s="65">
        <v>2.3077477797060713</v>
      </c>
      <c r="ET31" s="65">
        <v>2.4286937244339852</v>
      </c>
      <c r="EU31" s="65">
        <v>1.9565218433620173</v>
      </c>
      <c r="EV31" s="65">
        <v>1.6489262084818344</v>
      </c>
      <c r="EW31" s="65">
        <v>1.2339840553742423</v>
      </c>
      <c r="EX31" s="65">
        <v>1.6747882848257207</v>
      </c>
      <c r="EY31" s="65">
        <v>2.7321792862673018</v>
      </c>
      <c r="EZ31" s="65">
        <v>1.4239369680140741</v>
      </c>
      <c r="FA31" s="65">
        <v>1.3415849945804763</v>
      </c>
      <c r="FB31" s="774"/>
      <c r="FC31" s="65">
        <v>3.3193121025547745</v>
      </c>
      <c r="FD31" s="65">
        <v>3.2102450426960116</v>
      </c>
      <c r="FE31" s="65">
        <v>2.1433815588611669</v>
      </c>
      <c r="FF31" s="65">
        <v>3.1727277252262507</v>
      </c>
      <c r="FG31" s="65">
        <v>2.7097648146866384</v>
      </c>
      <c r="FH31" s="65">
        <v>1.4233581673530846</v>
      </c>
      <c r="FI31" s="65">
        <v>2.2568937203094634</v>
      </c>
      <c r="FJ31" s="65">
        <v>2.7219300273008176</v>
      </c>
      <c r="FK31" s="65">
        <v>1.7036508457449202</v>
      </c>
      <c r="FL31" s="65">
        <v>1.1439594961310624</v>
      </c>
      <c r="FM31" s="65">
        <v>2.557165839453293</v>
      </c>
      <c r="FN31" s="65">
        <v>3.5127544853937036</v>
      </c>
      <c r="FO31" s="65">
        <v>2.641630924774462</v>
      </c>
      <c r="FP31" s="65">
        <v>1.5675142773836941</v>
      </c>
      <c r="FQ31" s="65">
        <v>1.5149744179283693</v>
      </c>
      <c r="FR31" s="65">
        <v>2.4113915165463689</v>
      </c>
      <c r="FS31" s="65">
        <v>0.62960945588653983</v>
      </c>
      <c r="FT31" s="65">
        <v>9.0040842770744902</v>
      </c>
      <c r="FU31" s="65">
        <v>0.85820101341550914</v>
      </c>
      <c r="FV31" s="65">
        <v>3.5785836305214493</v>
      </c>
      <c r="FW31" s="65">
        <v>4.7834992260670459</v>
      </c>
      <c r="FX31" s="65">
        <v>2.0958598592935056</v>
      </c>
      <c r="FY31" s="65">
        <v>2.2464064913080111</v>
      </c>
      <c r="FZ31" s="65">
        <v>1.7768651777002034</v>
      </c>
      <c r="GA31" s="65">
        <v>1.4811346978780318</v>
      </c>
      <c r="GB31" s="65">
        <v>1.0471340695479827</v>
      </c>
      <c r="GC31" s="65">
        <v>1.4564876298739884</v>
      </c>
      <c r="GD31" s="65">
        <v>2.5483371432204658</v>
      </c>
      <c r="GE31" s="65">
        <v>1.2604823044185645</v>
      </c>
      <c r="GF31" s="65">
        <v>1.1739188653752193</v>
      </c>
      <c r="GG31" s="775"/>
      <c r="GH31" s="65">
        <v>3.5016477124041527</v>
      </c>
      <c r="GI31" s="65">
        <v>3.4078447502945828</v>
      </c>
      <c r="GJ31" s="65">
        <v>2.3369102323372957</v>
      </c>
      <c r="GK31" s="65">
        <v>3.4314586998175791</v>
      </c>
      <c r="GL31" s="65">
        <v>3.0255004845654443</v>
      </c>
      <c r="GM31" s="65">
        <v>1.5950440145463842</v>
      </c>
      <c r="GN31" s="65">
        <v>2.4010575111562029</v>
      </c>
      <c r="GO31" s="65">
        <v>2.8015804859379667</v>
      </c>
      <c r="GP31" s="65">
        <v>1.8631567061397361</v>
      </c>
      <c r="GQ31" s="65">
        <v>1.3552551733590634</v>
      </c>
      <c r="GR31" s="65">
        <v>2.9135952945064783</v>
      </c>
      <c r="GS31" s="65">
        <v>3.7008638205503548</v>
      </c>
      <c r="GT31" s="65">
        <v>2.8792382944842396</v>
      </c>
      <c r="GU31" s="65">
        <v>1.8493211011616029</v>
      </c>
      <c r="GV31" s="65">
        <v>1.6921090683903992</v>
      </c>
      <c r="GW31" s="65">
        <v>2.5965108206531435</v>
      </c>
      <c r="GX31" s="65">
        <v>0.75698342411392316</v>
      </c>
      <c r="GY31" s="65">
        <v>9.3386481755872293</v>
      </c>
      <c r="GZ31" s="65">
        <v>1.2002808495267359</v>
      </c>
      <c r="HA31" s="65">
        <v>3.8601082727506846</v>
      </c>
      <c r="HB31" s="65">
        <v>4.9650270258296345</v>
      </c>
      <c r="HC31" s="65">
        <v>2.2895656830770292</v>
      </c>
      <c r="HD31" s="65">
        <v>2.4210786788812717</v>
      </c>
      <c r="HE31" s="65">
        <v>1.947529593438116</v>
      </c>
      <c r="HF31" s="65">
        <v>1.6638149983396868</v>
      </c>
      <c r="HG31" s="65">
        <v>1.2138573723268835</v>
      </c>
      <c r="HH31" s="65">
        <v>1.7068071510750935</v>
      </c>
      <c r="HI31" s="65">
        <v>2.7243340389378918</v>
      </c>
      <c r="HJ31" s="65">
        <v>1.4429330223107479</v>
      </c>
      <c r="HK31" s="65">
        <v>1.320979123088541</v>
      </c>
      <c r="HL31" s="776"/>
      <c r="HM31" s="65">
        <v>2.8874719142888661</v>
      </c>
      <c r="HN31" s="65">
        <v>2.7357696913661744</v>
      </c>
      <c r="HO31" s="65">
        <v>1.7051835471816217</v>
      </c>
      <c r="HP31" s="65">
        <v>3.1684857949077503</v>
      </c>
      <c r="HQ31" s="65">
        <v>2.163136150987186</v>
      </c>
      <c r="HR31" s="65">
        <v>1.0715160481707851</v>
      </c>
      <c r="HS31" s="65">
        <v>1.9545190352434254</v>
      </c>
      <c r="HT31" s="65">
        <v>2.3867340969697657</v>
      </c>
      <c r="HU31" s="65">
        <v>1.3409184204506306</v>
      </c>
      <c r="HV31" s="65">
        <v>0.67847828876977845</v>
      </c>
      <c r="HW31" s="65">
        <v>2.1123504827510944</v>
      </c>
      <c r="HX31" s="65">
        <v>3.1297150831860536</v>
      </c>
      <c r="HY31" s="65">
        <v>2.3149664853304008</v>
      </c>
      <c r="HZ31" s="65">
        <v>1.1099176034842264</v>
      </c>
      <c r="IA31" s="65">
        <v>1.0902006365960477</v>
      </c>
      <c r="IB31" s="65">
        <v>1.9960715436742449</v>
      </c>
      <c r="IC31" s="65">
        <v>0.29822611659830822</v>
      </c>
      <c r="ID31" s="65">
        <v>8.6661740389612998</v>
      </c>
      <c r="IE31" s="65">
        <v>0.44763868780526728</v>
      </c>
      <c r="IF31" s="65">
        <v>3.116563059968116</v>
      </c>
      <c r="IG31" s="65">
        <v>4.3665192559101218</v>
      </c>
      <c r="IH31" s="65">
        <v>1.7154552540004193</v>
      </c>
      <c r="II31" s="65">
        <v>1.8450154453138548</v>
      </c>
      <c r="IJ31" s="65">
        <v>1.3730552167846255</v>
      </c>
      <c r="IK31" s="65">
        <v>1.019332747493461</v>
      </c>
      <c r="IL31" s="65">
        <v>0.70136122763011866</v>
      </c>
      <c r="IM31" s="65">
        <v>0.99616597491687076</v>
      </c>
      <c r="IN31" s="65">
        <v>2.2412713227029419</v>
      </c>
      <c r="IO31" s="65">
        <v>0.85414927115178507</v>
      </c>
      <c r="IP31" s="65">
        <v>0.73418945494792021</v>
      </c>
      <c r="IQ31" s="777"/>
      <c r="IR31" s="65">
        <v>2.8593241195524262</v>
      </c>
      <c r="IS31" s="65">
        <v>2.7069883372244745</v>
      </c>
      <c r="IT31" s="65">
        <v>1.6204116536995283</v>
      </c>
      <c r="IU31" s="65">
        <v>2.5614694691496132</v>
      </c>
      <c r="IV31" s="65">
        <v>2.0815699681221904</v>
      </c>
      <c r="IW31" s="65">
        <v>1.0068719173254217</v>
      </c>
      <c r="IX31" s="65">
        <v>1.3859512502188378</v>
      </c>
      <c r="IY31" s="65">
        <v>2.2809330721765337</v>
      </c>
      <c r="IZ31" s="65">
        <v>1.3296438337922774</v>
      </c>
      <c r="JA31" s="65">
        <v>0.63039239248379642</v>
      </c>
      <c r="JB31" s="65">
        <v>2.0529064565627233</v>
      </c>
      <c r="JC31" s="65">
        <v>3.0072629666652855</v>
      </c>
      <c r="JD31" s="65">
        <v>2.0496652350195514</v>
      </c>
      <c r="JE31" s="65">
        <v>1.0733021232046016</v>
      </c>
      <c r="JF31" s="65">
        <v>1.0395817024245979</v>
      </c>
      <c r="JG31" s="65">
        <v>1.9091211943591864</v>
      </c>
      <c r="JH31" s="65">
        <v>0.26367186904674367</v>
      </c>
      <c r="JI31" s="65">
        <v>8.5031834624159863</v>
      </c>
      <c r="JJ31" s="65">
        <v>0.35561437582261757</v>
      </c>
      <c r="JK31" s="65">
        <v>2.7569561606057027</v>
      </c>
      <c r="JL31" s="65">
        <v>4.3479906271363333</v>
      </c>
      <c r="JM31" s="65">
        <v>1.572170652793198</v>
      </c>
      <c r="JN31" s="65">
        <v>1.7815508014198145</v>
      </c>
      <c r="JO31" s="65">
        <v>1.3181730937799903</v>
      </c>
      <c r="JP31" s="65">
        <v>1.0431103459981323</v>
      </c>
      <c r="JQ31" s="65">
        <v>0.7224846301107839</v>
      </c>
      <c r="JR31" s="65">
        <v>0.99870562059903234</v>
      </c>
      <c r="JS31" s="65">
        <v>2.0724239971982379</v>
      </c>
      <c r="JT31" s="65">
        <v>0.87182650580078769</v>
      </c>
      <c r="JU31" s="65">
        <v>0.77740907591801089</v>
      </c>
      <c r="JV31" s="778"/>
      <c r="JW31" s="65">
        <v>3.6849805319247428</v>
      </c>
      <c r="JX31" s="65">
        <v>3.6157620565516302</v>
      </c>
      <c r="JY31" s="65">
        <v>2.4506499206297327</v>
      </c>
      <c r="JZ31" s="65">
        <v>3.4582287976543897</v>
      </c>
      <c r="KA31" s="65">
        <v>3.0449463573389677</v>
      </c>
      <c r="KB31" s="65">
        <v>1.7477713527054517</v>
      </c>
      <c r="KC31" s="65">
        <v>2.7954775997694248</v>
      </c>
      <c r="KD31" s="65">
        <v>3.0828263341915134</v>
      </c>
      <c r="KE31" s="65">
        <v>2.0786860863396628</v>
      </c>
      <c r="KF31" s="65">
        <v>1.4803745963513517</v>
      </c>
      <c r="KG31" s="65">
        <v>2.8353175554703487</v>
      </c>
      <c r="KH31" s="65">
        <v>3.8730022781194418</v>
      </c>
      <c r="KI31" s="65">
        <v>3.0506949613883134</v>
      </c>
      <c r="KJ31" s="65">
        <v>2.0410544401318953</v>
      </c>
      <c r="KK31" s="65">
        <v>1.8641304601485138</v>
      </c>
      <c r="KL31" s="65">
        <v>2.7733431778079152</v>
      </c>
      <c r="KM31" s="65">
        <v>0.91474114347385127</v>
      </c>
      <c r="KN31" s="65">
        <v>9.3207069724648814</v>
      </c>
      <c r="KO31" s="65">
        <v>1.1617774864598611</v>
      </c>
      <c r="KP31" s="65">
        <v>4.0315665738993118</v>
      </c>
      <c r="KQ31" s="65">
        <v>5.0960976327058134</v>
      </c>
      <c r="KR31" s="65">
        <v>2.4719130182526854</v>
      </c>
      <c r="KS31" s="65">
        <v>2.6253092735146568</v>
      </c>
      <c r="KT31" s="65">
        <v>2.1392358846271726</v>
      </c>
      <c r="KU31" s="65">
        <v>1.8181173351933082</v>
      </c>
      <c r="KV31" s="65">
        <v>1.3774368107962456</v>
      </c>
      <c r="KW31" s="65">
        <v>1.9336948919832455</v>
      </c>
      <c r="KX31" s="65">
        <v>2.9274758975446886</v>
      </c>
      <c r="KY31" s="65">
        <v>1.6490055641382027</v>
      </c>
      <c r="KZ31" s="65">
        <v>1.4311895925988747</v>
      </c>
      <c r="LA31" s="774"/>
      <c r="LB31" s="65">
        <v>3.6055655765913572</v>
      </c>
      <c r="LC31" s="65">
        <v>3.5340717368740133</v>
      </c>
      <c r="LD31" s="65">
        <v>2.3216264343729907</v>
      </c>
      <c r="LE31" s="65">
        <v>3.2826170858512822</v>
      </c>
      <c r="LF31" s="65">
        <v>2.9087610921928739</v>
      </c>
      <c r="LG31" s="65">
        <v>1.6789303126328177</v>
      </c>
      <c r="LH31" s="65">
        <v>2.6272437801176927</v>
      </c>
      <c r="LI31" s="65">
        <v>3.0674505619662531</v>
      </c>
      <c r="LJ31" s="65">
        <v>2.0712446095321395</v>
      </c>
      <c r="LK31" s="65">
        <v>1.3947795393919693</v>
      </c>
      <c r="LL31" s="65">
        <v>2.6987705354518119</v>
      </c>
      <c r="LM31" s="65">
        <v>3.7627870468278313</v>
      </c>
      <c r="LN31" s="65">
        <v>2.9623076035435054</v>
      </c>
      <c r="LO31" s="65">
        <v>1.7775845111278095</v>
      </c>
      <c r="LP31" s="65">
        <v>1.7627793605442605</v>
      </c>
      <c r="LQ31" s="65">
        <v>2.6672210493416308</v>
      </c>
      <c r="LR31" s="65">
        <v>0.86888803419281913</v>
      </c>
      <c r="LS31" s="65">
        <v>9.1971579368223644</v>
      </c>
      <c r="LT31" s="65">
        <v>1.0577920474879852</v>
      </c>
      <c r="LU31" s="65">
        <v>3.8513286670647671</v>
      </c>
      <c r="LV31" s="65">
        <v>4.9945523673029228</v>
      </c>
      <c r="LW31" s="65">
        <v>2.3600081871521024</v>
      </c>
      <c r="LX31" s="65">
        <v>2.5336740503778445</v>
      </c>
      <c r="LY31" s="65">
        <v>2.0481774576575829</v>
      </c>
      <c r="LZ31" s="65">
        <v>1.7262084650339435</v>
      </c>
      <c r="MA31" s="65">
        <v>1.1419382564203864</v>
      </c>
      <c r="MB31" s="65">
        <v>1.6891935601772969</v>
      </c>
      <c r="MC31" s="65">
        <v>2.8352254411394511</v>
      </c>
      <c r="MD31" s="65">
        <v>1.5056828231168269</v>
      </c>
      <c r="ME31" s="65">
        <v>1.3269394623144475</v>
      </c>
      <c r="MF31" s="780"/>
      <c r="MG31" s="68">
        <v>0.67408787828589811</v>
      </c>
      <c r="MH31" s="68">
        <v>0.41355307638132011</v>
      </c>
      <c r="MI31" s="68">
        <v>0.51171263503547415</v>
      </c>
      <c r="MJ31" s="68">
        <v>0.51131284567434132</v>
      </c>
      <c r="MK31" s="68">
        <v>1.0213540836923829</v>
      </c>
      <c r="ML31" s="68">
        <v>0.42020689035133246</v>
      </c>
      <c r="MM31" s="68">
        <v>0.66613932679515575</v>
      </c>
      <c r="MN31" s="68">
        <v>0.64934293197567161</v>
      </c>
      <c r="MO31" s="68">
        <v>0.41548369458753187</v>
      </c>
      <c r="MP31" s="68">
        <v>0.67806478083511224</v>
      </c>
      <c r="MQ31" s="68">
        <v>0.6038473599276889</v>
      </c>
      <c r="MR31" s="68">
        <v>1.0535760238357761</v>
      </c>
      <c r="MS31" s="68">
        <v>1.1620212080069299</v>
      </c>
      <c r="MT31" s="68">
        <v>0.8412674099771007</v>
      </c>
      <c r="MU31" s="768"/>
      <c r="MV31" s="69">
        <v>4.1388240853442309</v>
      </c>
      <c r="MW31" s="69">
        <v>1.5498125355869963</v>
      </c>
      <c r="MX31" s="69">
        <v>1.7380109539539128</v>
      </c>
      <c r="MY31" s="69">
        <v>1.2674622477415083</v>
      </c>
      <c r="MZ31" s="69">
        <v>2.7366550245213439</v>
      </c>
      <c r="NA31" s="69">
        <v>1.1032571455306899</v>
      </c>
      <c r="NB31" s="69">
        <v>1.2981115332746043</v>
      </c>
      <c r="NC31" s="69">
        <v>2.3494290860961411</v>
      </c>
      <c r="ND31" s="69">
        <v>1.352682957875508</v>
      </c>
      <c r="NE31" s="69">
        <v>2.5196137799353879</v>
      </c>
      <c r="NF31" s="69">
        <v>1.7012543911468347</v>
      </c>
      <c r="NG31" s="69">
        <v>3.6820955711681913</v>
      </c>
      <c r="NH31" s="69">
        <v>3.3702229736852329</v>
      </c>
      <c r="NI31" s="69">
        <v>1.992935890601033</v>
      </c>
      <c r="NJ31" s="752"/>
      <c r="NK31" s="70">
        <v>4.6218356294649094</v>
      </c>
      <c r="NL31" s="70">
        <v>1.8023067890459157</v>
      </c>
      <c r="NM31" s="70">
        <v>1.9948330683658861</v>
      </c>
      <c r="NN31" s="70">
        <v>1.5871741859607915</v>
      </c>
      <c r="NO31" s="70">
        <v>3.291959339871986</v>
      </c>
      <c r="NP31" s="70">
        <v>1.3838389025337903</v>
      </c>
      <c r="NQ31" s="70">
        <v>1.5283802157513562</v>
      </c>
      <c r="NR31" s="70">
        <v>2.7401015640240924</v>
      </c>
      <c r="NS31" s="70">
        <v>1.6787472772105665</v>
      </c>
      <c r="NT31" s="70">
        <v>2.8359198365962808</v>
      </c>
      <c r="NU31" s="70">
        <v>2.0194212608051796</v>
      </c>
      <c r="NV31" s="70">
        <v>4.0613710863330468</v>
      </c>
      <c r="NW31" s="70">
        <v>3.6635148768771089</v>
      </c>
      <c r="NX31" s="70">
        <v>2.3144097350998871</v>
      </c>
      <c r="NY31" s="754"/>
      <c r="NZ31" s="71">
        <v>4.53977277690732</v>
      </c>
      <c r="OA31" s="71">
        <v>1.6766671275092337</v>
      </c>
      <c r="OB31" s="71">
        <v>1.8766103173703408</v>
      </c>
      <c r="OC31" s="71">
        <v>1.4920484613709424</v>
      </c>
      <c r="OD31" s="71">
        <v>3.4587598805543021</v>
      </c>
      <c r="OE31" s="71">
        <v>1.2443869274097881</v>
      </c>
      <c r="OF31" s="71">
        <v>1.5596182504062974</v>
      </c>
      <c r="OG31" s="71">
        <v>2.5468291764140876</v>
      </c>
      <c r="OH31" s="71">
        <v>1.5169635507859029</v>
      </c>
      <c r="OI31" s="71">
        <v>2.7180635119710228</v>
      </c>
      <c r="OJ31" s="71">
        <v>1.8624391576296557</v>
      </c>
      <c r="OK31" s="71">
        <v>3.9788328020100288</v>
      </c>
      <c r="OL31" s="71">
        <v>3.518145177889052</v>
      </c>
      <c r="OM31" s="71">
        <v>2.2642021379247099</v>
      </c>
      <c r="ON31" s="756"/>
      <c r="OO31" s="72">
        <v>3.8855170574219522</v>
      </c>
      <c r="OP31" s="72">
        <v>1.4242974062181075</v>
      </c>
      <c r="OQ31" s="72">
        <v>1.6178887957981134</v>
      </c>
      <c r="OR31" s="72">
        <v>1.1236174658952855</v>
      </c>
      <c r="OS31" s="72">
        <v>2.4024537704366877</v>
      </c>
      <c r="OT31" s="72">
        <v>0.95978186056390424</v>
      </c>
      <c r="OU31" s="72">
        <v>1.1096672914031276</v>
      </c>
      <c r="OV31" s="72">
        <v>2.1278041059741355</v>
      </c>
      <c r="OW31" s="72">
        <v>1.1792764884610825</v>
      </c>
      <c r="OX31" s="72">
        <v>2.3944638024753928</v>
      </c>
      <c r="OY31" s="72">
        <v>1.5276534498466554</v>
      </c>
      <c r="OZ31" s="72">
        <v>3.4666789208317468</v>
      </c>
      <c r="PA31" s="72">
        <v>3.2379810635065489</v>
      </c>
      <c r="PB31" s="72">
        <v>1.9197120662280842</v>
      </c>
      <c r="PC31" s="758"/>
      <c r="PD31" s="73">
        <v>4.4085571367190051</v>
      </c>
      <c r="PE31" s="73">
        <v>1.6533230341330825</v>
      </c>
      <c r="PF31" s="73">
        <v>1.7820556641084337</v>
      </c>
      <c r="PG31" s="73">
        <v>1.493295940621034</v>
      </c>
      <c r="PH31" s="73">
        <v>3.6344294987979513</v>
      </c>
      <c r="PI31" s="73">
        <v>1.2188706175505499</v>
      </c>
      <c r="PJ31" s="73">
        <v>1.5582069385853963</v>
      </c>
      <c r="PK31" s="73">
        <v>2.5136222050225596</v>
      </c>
      <c r="PL31" s="73">
        <v>1.488019795885072</v>
      </c>
      <c r="PM31" s="73">
        <v>2.6361955866282023</v>
      </c>
      <c r="PN31" s="73">
        <v>1.8510733856701653</v>
      </c>
      <c r="PO31" s="73">
        <v>4.1131947639297479</v>
      </c>
      <c r="PP31" s="73">
        <v>3.5012495639272339</v>
      </c>
      <c r="PQ31" s="73">
        <v>2.1893893330605243</v>
      </c>
      <c r="PR31" s="760"/>
      <c r="PS31" s="70">
        <v>3.3680070188576332</v>
      </c>
      <c r="PT31" s="70">
        <v>1.0364275295329453</v>
      </c>
      <c r="PU31" s="70">
        <v>1.2754364226179389</v>
      </c>
      <c r="PV31" s="70">
        <v>0.7050743110999218</v>
      </c>
      <c r="PW31" s="70">
        <v>1.9900430410422141</v>
      </c>
      <c r="PX31" s="70">
        <v>0.55905349889138156</v>
      </c>
      <c r="PY31" s="70">
        <v>0.67700498292460365</v>
      </c>
      <c r="PZ31" s="70">
        <v>1.7354197604521542</v>
      </c>
      <c r="QA31" s="70">
        <v>0.76415079533683272</v>
      </c>
      <c r="QB31" s="70">
        <v>2.013134104521586</v>
      </c>
      <c r="QC31" s="70">
        <v>1.1558755298571346</v>
      </c>
      <c r="QD31" s="70">
        <v>3.0588974452977906</v>
      </c>
      <c r="QE31" s="70">
        <v>2.8654388892050147</v>
      </c>
      <c r="QF31" s="70">
        <v>1.4526016252930618</v>
      </c>
      <c r="QG31" s="762"/>
      <c r="QH31" s="74">
        <v>4.626467283126714</v>
      </c>
      <c r="QI31" s="74">
        <v>1.8969573109017464</v>
      </c>
      <c r="QJ31" s="74">
        <v>1.9314949841095617</v>
      </c>
      <c r="QK31" s="74">
        <v>1.6021733566496135</v>
      </c>
      <c r="QL31" s="74">
        <v>3.2849985287728103</v>
      </c>
      <c r="QM31" s="74">
        <v>1.4042657901521989</v>
      </c>
      <c r="QN31" s="74">
        <v>1.7152750445299239</v>
      </c>
      <c r="QO31" s="74">
        <v>2.9822530281586097</v>
      </c>
      <c r="QP31" s="74">
        <v>1.8404829314003723</v>
      </c>
      <c r="QQ31" s="74">
        <v>2.7987193246666076</v>
      </c>
      <c r="QR31" s="74">
        <v>2.1925767240007232</v>
      </c>
      <c r="QS31" s="74">
        <v>4.0687304567721663</v>
      </c>
      <c r="QT31" s="74">
        <v>3.675678405871865</v>
      </c>
      <c r="QU31" s="74">
        <v>2.3190781279394961</v>
      </c>
      <c r="QV31" s="764"/>
      <c r="QW31" s="69">
        <v>4.733136365263622</v>
      </c>
      <c r="QX31" s="69">
        <v>1.7776247456117134</v>
      </c>
      <c r="QY31" s="69">
        <v>1.8200007409767986</v>
      </c>
      <c r="QZ31" s="69">
        <v>1.6104634166133984</v>
      </c>
      <c r="RA31" s="69">
        <v>3.4756239587051452</v>
      </c>
      <c r="RB31" s="69">
        <v>1.3727676527044137</v>
      </c>
      <c r="RC31" s="69">
        <v>1.6100032546979071</v>
      </c>
      <c r="RD31" s="69">
        <v>2.8141017640223831</v>
      </c>
      <c r="RE31" s="69">
        <v>1.6931856778059224</v>
      </c>
      <c r="RF31" s="69">
        <v>2.767612900666478</v>
      </c>
      <c r="RG31" s="69">
        <v>2.0514891535202224</v>
      </c>
      <c r="RH31" s="69">
        <v>4.1342642371503819</v>
      </c>
      <c r="RI31" s="69">
        <v>3.6918039015407009</v>
      </c>
      <c r="RJ31" s="69">
        <v>2.3209065295659888</v>
      </c>
      <c r="RK31" s="766"/>
      <c r="RL31" s="75">
        <v>4.4371227155983988</v>
      </c>
      <c r="RM31" s="75">
        <v>1.4023238429739657</v>
      </c>
      <c r="RN31" s="75">
        <v>1.6336982788082266</v>
      </c>
      <c r="RO31" s="75">
        <v>1.3891508922725311</v>
      </c>
      <c r="RP31" s="75">
        <v>3.0518443907411856</v>
      </c>
      <c r="RQ31" s="75">
        <v>1.0395450701293325</v>
      </c>
      <c r="RR31" s="75">
        <v>1.2312946614319309</v>
      </c>
      <c r="RS31" s="75">
        <v>2.5339903576598672</v>
      </c>
      <c r="RT31" s="75">
        <v>1.4855021404313267</v>
      </c>
      <c r="RU31" s="75">
        <v>2.4121613377332842</v>
      </c>
      <c r="RV31" s="75">
        <v>1.7999535853464403</v>
      </c>
      <c r="RW31" s="75">
        <v>4.0487912956062431</v>
      </c>
      <c r="RX31" s="75">
        <v>3.4746233525905277</v>
      </c>
      <c r="RY31" s="75">
        <v>1.9709688196889601</v>
      </c>
      <c r="RZ31" s="756"/>
      <c r="SA31" s="76">
        <v>4.167843184264318</v>
      </c>
      <c r="SB31" s="76">
        <v>4.1800599279637218</v>
      </c>
      <c r="SC31" s="76">
        <v>4.1847541875945788</v>
      </c>
      <c r="SD31" s="76">
        <v>4.1145612085244361</v>
      </c>
      <c r="SE31" s="76">
        <v>4.2105099142268179</v>
      </c>
      <c r="SF31" s="76">
        <v>4.2428616886574009</v>
      </c>
      <c r="SG31" s="721"/>
      <c r="SH31" s="76">
        <v>4.3090788580027386</v>
      </c>
      <c r="SI31" s="76">
        <v>4.3320463361576182</v>
      </c>
      <c r="SJ31" s="76">
        <v>4.3408715442636296</v>
      </c>
      <c r="SK31" s="76">
        <v>4.2089087436117616</v>
      </c>
      <c r="SL31" s="76">
        <v>4.3892923103322392</v>
      </c>
      <c r="SM31" s="76">
        <v>4.4501136462617357</v>
      </c>
      <c r="SN31" s="721"/>
      <c r="SO31" s="76">
        <v>4.2561154803508314</v>
      </c>
      <c r="SP31" s="76">
        <v>4.2750514330849079</v>
      </c>
      <c r="SQ31" s="76">
        <v>4.2823275355127359</v>
      </c>
      <c r="SR31" s="76">
        <v>4.1735284179540146</v>
      </c>
      <c r="SS31" s="76">
        <v>4.3222489117927063</v>
      </c>
      <c r="ST31" s="76">
        <v>4.372394162160111</v>
      </c>
      <c r="SU31" s="721"/>
      <c r="SV31" s="76">
        <v>4.1182606460953117</v>
      </c>
      <c r="SW31" s="76">
        <v>4.1267032108824484</v>
      </c>
      <c r="SX31" s="76">
        <v>4.1299472497226084</v>
      </c>
      <c r="SY31" s="76">
        <v>4.0814393340305823</v>
      </c>
      <c r="SZ31" s="76">
        <v>4.1477461326395897</v>
      </c>
      <c r="TA31" s="76">
        <v>4.1701033137616212</v>
      </c>
      <c r="TB31" s="721"/>
      <c r="TC31" s="76">
        <v>4.2238134405413348</v>
      </c>
      <c r="TD31" s="76">
        <v>4.2402905906006323</v>
      </c>
      <c r="TE31" s="76">
        <v>4.2466219029583367</v>
      </c>
      <c r="TF31" s="76">
        <v>4.1519501739194151</v>
      </c>
      <c r="TG31" s="76">
        <v>4.2813595534360465</v>
      </c>
      <c r="TH31" s="76">
        <v>4.3249935245738129</v>
      </c>
      <c r="TI31" s="721"/>
      <c r="TJ31" s="76">
        <v>4.0779659373398687</v>
      </c>
      <c r="TK31" s="76">
        <v>4.0833413045676066</v>
      </c>
      <c r="TL31" s="76">
        <v>4.0854067788051829</v>
      </c>
      <c r="TM31" s="76">
        <v>4.0545218680143202</v>
      </c>
      <c r="TN31" s="76">
        <v>4.0967392985233682</v>
      </c>
      <c r="TO31" s="76">
        <v>4.1109740792728253</v>
      </c>
      <c r="TP31" s="721"/>
      <c r="TQ31" s="76">
        <v>4.2127818077265431</v>
      </c>
      <c r="TR31" s="76">
        <v>4.2284192396617808</v>
      </c>
      <c r="TS31" s="76">
        <v>4.2344278919892773</v>
      </c>
      <c r="TT31" s="76">
        <v>4.1445808787794949</v>
      </c>
      <c r="TU31" s="76">
        <v>4.2673952220785427</v>
      </c>
      <c r="TV31" s="76">
        <v>4.3088054933496895</v>
      </c>
      <c r="TW31" s="721"/>
      <c r="TX31" s="76">
        <v>6.3555703904834946</v>
      </c>
      <c r="TY31" s="76">
        <v>6.5353013909553637</v>
      </c>
      <c r="TZ31" s="76">
        <v>6.6043626728065794</v>
      </c>
      <c r="UA31" s="76">
        <v>5.5716935209610714</v>
      </c>
      <c r="UB31" s="76">
        <v>6.9832772698049634</v>
      </c>
      <c r="UC31" s="76">
        <v>7.4592319864233136</v>
      </c>
      <c r="UD31" s="721"/>
      <c r="UE31" s="76">
        <v>4.3042640054889292</v>
      </c>
      <c r="UF31" s="76">
        <v>4.326864981332827</v>
      </c>
      <c r="UG31" s="76">
        <v>4.3355493616499121</v>
      </c>
      <c r="UH31" s="76">
        <v>4.205692350370148</v>
      </c>
      <c r="UI31" s="76">
        <v>4.310059202967337</v>
      </c>
      <c r="UJ31" s="76">
        <v>4.4430482386161341</v>
      </c>
      <c r="UK31" s="721"/>
      <c r="UL31" s="76">
        <v>0.66490342275556991</v>
      </c>
      <c r="UM31" s="76">
        <v>0.67015913271661975</v>
      </c>
      <c r="UN31" s="76">
        <v>0.66328453027539025</v>
      </c>
      <c r="UO31" s="76">
        <v>0.6444550275991735</v>
      </c>
      <c r="UP31" s="76">
        <v>0.66246930734106335</v>
      </c>
      <c r="UQ31" s="76">
        <v>0.652958458693224</v>
      </c>
      <c r="UR31" s="721"/>
      <c r="US31" s="76">
        <v>2.0774630782111152</v>
      </c>
      <c r="UT31" s="76">
        <v>1.9757993351402763</v>
      </c>
      <c r="UU31" s="76">
        <v>2.0434151019566076</v>
      </c>
      <c r="UV31" s="76">
        <v>2.077533955701627</v>
      </c>
      <c r="UW31" s="76">
        <v>1.990315102794938</v>
      </c>
      <c r="UX31" s="76">
        <v>2.0752281441664606</v>
      </c>
      <c r="UY31" s="76">
        <v>2.0231760249854545</v>
      </c>
      <c r="UZ31" s="76">
        <v>1.975858610419432</v>
      </c>
      <c r="VA31" s="76">
        <v>1.977717638748808</v>
      </c>
      <c r="VB31" s="76">
        <v>1.9766385392004548</v>
      </c>
      <c r="VC31" s="76">
        <v>1.9790541742561332</v>
      </c>
      <c r="VD31" s="76">
        <v>1.9899058609863944</v>
      </c>
      <c r="VE31" s="76">
        <v>2.0026306681412338</v>
      </c>
      <c r="VF31" s="76">
        <v>1.979389187342883</v>
      </c>
      <c r="VG31" s="76">
        <v>2.0072114478843037</v>
      </c>
      <c r="VH31" s="718"/>
      <c r="VI31" s="76">
        <v>2.4514560544843658</v>
      </c>
      <c r="VJ31" s="76">
        <v>2.2873511539111488</v>
      </c>
      <c r="VK31" s="76">
        <v>2.3958840261524497</v>
      </c>
      <c r="VL31" s="76">
        <v>2.4513784691465399</v>
      </c>
      <c r="VM31" s="76">
        <v>2.3104383605451284</v>
      </c>
      <c r="VN31" s="76">
        <v>2.4472210225446203</v>
      </c>
      <c r="VO31" s="76">
        <v>2.3637343882523556</v>
      </c>
      <c r="VP31" s="76">
        <v>2.2874707311719265</v>
      </c>
      <c r="VQ31" s="76">
        <v>2.2904106312651491</v>
      </c>
      <c r="VR31" s="76">
        <v>2.2887034597752427</v>
      </c>
      <c r="VS31" s="76">
        <v>2.2925274250182386</v>
      </c>
      <c r="VT31" s="76">
        <v>2.309785636187736</v>
      </c>
      <c r="VU31" s="76">
        <v>2.3301212224142285</v>
      </c>
      <c r="VV31" s="76">
        <v>2.2930366116257321</v>
      </c>
      <c r="VW31" s="76">
        <v>2.3374569505175478</v>
      </c>
      <c r="VX31" s="718"/>
      <c r="VY31" s="76">
        <v>2.4106949573017333</v>
      </c>
      <c r="VZ31" s="76">
        <v>2.2353560965728745</v>
      </c>
      <c r="WA31" s="76">
        <v>2.3508736428540766</v>
      </c>
      <c r="WB31" s="76">
        <v>2.4104724464726499</v>
      </c>
      <c r="WC31" s="76">
        <v>2.2597735801474674</v>
      </c>
      <c r="WD31" s="76">
        <v>2.4057137696628468</v>
      </c>
      <c r="WE31" s="76">
        <v>2.3169014021114744</v>
      </c>
      <c r="WF31" s="76">
        <v>2.235501235854048</v>
      </c>
      <c r="WG31" s="76">
        <v>2.2385980825598475</v>
      </c>
      <c r="WH31" s="76">
        <v>2.2367992804799579</v>
      </c>
      <c r="WI31" s="76">
        <v>2.2408302365273554</v>
      </c>
      <c r="WJ31" s="76">
        <v>2.2590818964368964</v>
      </c>
      <c r="WK31" s="76">
        <v>2.2806607161260262</v>
      </c>
      <c r="WL31" s="76">
        <v>2.2413513091232113</v>
      </c>
      <c r="WM31" s="76">
        <v>2.2884560538107861</v>
      </c>
      <c r="WN31" s="718"/>
      <c r="WO31" s="76">
        <v>2.0029524967758778</v>
      </c>
      <c r="WP31" s="76">
        <v>1.902997396387121</v>
      </c>
      <c r="WQ31" s="76">
        <v>1.9692693289492906</v>
      </c>
      <c r="WR31" s="76">
        <v>2.0029571113467952</v>
      </c>
      <c r="WS31" s="76">
        <v>1.9171525959275391</v>
      </c>
      <c r="WT31" s="76">
        <v>2.0005424784964791</v>
      </c>
      <c r="WU31" s="76">
        <v>1.9495466931701138</v>
      </c>
      <c r="WV31" s="76">
        <v>1.90306377418957</v>
      </c>
      <c r="WW31" s="76">
        <v>1.9048709074579586</v>
      </c>
      <c r="WX31" s="76">
        <v>1.9038217059288567</v>
      </c>
      <c r="WY31" s="76">
        <v>1.9061712087746128</v>
      </c>
      <c r="WZ31" s="76">
        <v>1.9167528997976513</v>
      </c>
      <c r="XA31" s="76">
        <v>1.9291944632106184</v>
      </c>
      <c r="XB31" s="76">
        <v>1.9064898850542071</v>
      </c>
      <c r="XC31" s="76">
        <v>1.9336784160016749</v>
      </c>
      <c r="XD31" s="718"/>
      <c r="XE31" s="76">
        <v>2.3165805445808472</v>
      </c>
      <c r="XF31" s="76">
        <v>2.1639755568495422</v>
      </c>
      <c r="XG31" s="76">
        <v>2.2647424689316873</v>
      </c>
      <c r="XH31" s="76">
        <v>2.3164580947713915</v>
      </c>
      <c r="XI31" s="76">
        <v>2.1853547536616489</v>
      </c>
      <c r="XJ31" s="76">
        <v>2.3124779104856445</v>
      </c>
      <c r="XK31" s="76">
        <v>2.2349820406765195</v>
      </c>
      <c r="XL31" s="76">
        <v>2.1640930149980981</v>
      </c>
      <c r="XM31" s="76">
        <v>2.1668109335747867</v>
      </c>
      <c r="XN31" s="76">
        <v>2.1652324869011306</v>
      </c>
      <c r="XO31" s="76">
        <v>2.1687687442078083</v>
      </c>
      <c r="XP31" s="76">
        <v>2.1847498321242309</v>
      </c>
      <c r="XQ31" s="76">
        <v>2.2036067376127599</v>
      </c>
      <c r="XR31" s="76">
        <v>2.1692339726160936</v>
      </c>
      <c r="XS31" s="76">
        <v>2.2104130672649047</v>
      </c>
      <c r="XT31" s="718"/>
      <c r="XU31" s="76">
        <v>1.4898837353555585</v>
      </c>
      <c r="XV31" s="76">
        <v>1.4452747514980568</v>
      </c>
      <c r="XW31" s="76">
        <v>1.4746456272209103</v>
      </c>
      <c r="XX31" s="76">
        <v>1.4898212844882166</v>
      </c>
      <c r="XY31" s="76">
        <v>1.4514764801666604</v>
      </c>
      <c r="XZ31" s="76">
        <v>1.4885973559843197</v>
      </c>
      <c r="YA31" s="76">
        <v>1.4660183738409189</v>
      </c>
      <c r="YB31" s="76">
        <v>1.4453124041435208</v>
      </c>
      <c r="YC31" s="76">
        <v>1.4460984374739185</v>
      </c>
      <c r="YD31" s="76">
        <v>1.4456418494231764</v>
      </c>
      <c r="YE31" s="76">
        <v>1.4466650967452959</v>
      </c>
      <c r="YF31" s="76">
        <v>1.4513007443095935</v>
      </c>
      <c r="YG31" s="76">
        <v>1.4567845105668042</v>
      </c>
      <c r="YH31" s="76">
        <v>1.4467967049110466</v>
      </c>
      <c r="YI31" s="76">
        <v>1.4587659873217746</v>
      </c>
      <c r="YJ31" s="718"/>
      <c r="YK31" s="76">
        <v>2.1430694626235942</v>
      </c>
      <c r="YL31" s="76">
        <v>1.9808219079886642</v>
      </c>
      <c r="YM31" s="76">
        <v>2.0871009222239643</v>
      </c>
      <c r="YN31" s="76">
        <v>2.1426710571642733</v>
      </c>
      <c r="YO31" s="76">
        <v>2.0030713493993519</v>
      </c>
      <c r="YP31" s="76">
        <v>2.1378310924949702</v>
      </c>
      <c r="YQ31" s="76">
        <v>2.0561866740849069</v>
      </c>
      <c r="YR31" s="76">
        <v>1.9809801700761867</v>
      </c>
      <c r="YS31" s="76">
        <v>1.9837847041774208</v>
      </c>
      <c r="YT31" s="76">
        <v>1.9821550019488992</v>
      </c>
      <c r="YU31" s="76">
        <v>1.9858094581029637</v>
      </c>
      <c r="YV31" s="76">
        <v>2.0024392007075731</v>
      </c>
      <c r="YW31" s="76">
        <v>2.0222016285840274</v>
      </c>
      <c r="YX31" s="76">
        <v>1.9862599524007103</v>
      </c>
      <c r="YY31" s="76">
        <v>2.0293562531257701</v>
      </c>
      <c r="YZ31" s="718"/>
      <c r="ZA31" s="76">
        <v>2.4493079834121461</v>
      </c>
      <c r="ZB31" s="76">
        <v>2.292633357347337</v>
      </c>
      <c r="ZC31" s="76">
        <v>2.396444963933607</v>
      </c>
      <c r="ZD31" s="76">
        <v>2.4492944063247091</v>
      </c>
      <c r="ZE31" s="76">
        <v>2.3147836348462274</v>
      </c>
      <c r="ZF31" s="76">
        <v>2.4454623949889589</v>
      </c>
      <c r="ZG31" s="76">
        <v>2.3655870950028564</v>
      </c>
      <c r="ZH31" s="76">
        <v>2.2927399912505235</v>
      </c>
      <c r="ZI31" s="76">
        <v>2.2955659781734346</v>
      </c>
      <c r="ZJ31" s="76">
        <v>2.2939251686684816</v>
      </c>
      <c r="ZK31" s="76">
        <v>2.2975997314053753</v>
      </c>
      <c r="ZL31" s="76">
        <v>2.3141579842511555</v>
      </c>
      <c r="ZM31" s="76">
        <v>2.3336373251799412</v>
      </c>
      <c r="ZN31" s="76">
        <v>2.2980958166310854</v>
      </c>
      <c r="ZO31" s="76">
        <v>2.3406593526678199</v>
      </c>
      <c r="ZP31" s="718"/>
      <c r="ZQ31" s="76">
        <v>2.4788119133235536</v>
      </c>
      <c r="ZR31" s="76">
        <v>2.2899800895278397</v>
      </c>
      <c r="ZS31" s="76">
        <v>2.4142951561777197</v>
      </c>
      <c r="ZT31" s="76">
        <v>2.4785434264243369</v>
      </c>
      <c r="ZU31" s="76">
        <v>2.3162248843934741</v>
      </c>
      <c r="ZV31" s="76">
        <v>2.4733531169349359</v>
      </c>
      <c r="ZW31" s="76">
        <v>2.3777867943051172</v>
      </c>
      <c r="ZX31" s="76">
        <v>2.2901399888236407</v>
      </c>
      <c r="ZY31" s="76">
        <v>2.2934659925279517</v>
      </c>
      <c r="ZZ31" s="76">
        <v>2.2915339813168067</v>
      </c>
      <c r="AAA31" s="76">
        <v>2.2958638126122048</v>
      </c>
      <c r="AAB31" s="76">
        <v>2.3154811559441857</v>
      </c>
      <c r="AAC31" s="76">
        <v>2.3386897807477016</v>
      </c>
      <c r="AAD31" s="76">
        <v>2.296420236419503</v>
      </c>
      <c r="AAE31" s="76">
        <v>2.3470762014687754</v>
      </c>
      <c r="AAF31" s="718"/>
      <c r="AAG31" s="76">
        <v>0.78884585654132078</v>
      </c>
      <c r="AAH31" s="76">
        <v>0.785360731320635</v>
      </c>
      <c r="AAI31" s="76">
        <v>0.79537845599339763</v>
      </c>
      <c r="AAJ31" s="76">
        <v>0.79188822123391778</v>
      </c>
      <c r="AAK31" s="76">
        <v>0.79438759177854101</v>
      </c>
      <c r="AAL31" s="76">
        <v>0.79102209953434932</v>
      </c>
      <c r="AAM31" s="76">
        <v>0.78827019219959871</v>
      </c>
      <c r="AAN31" s="76">
        <v>0.78490736934335059</v>
      </c>
      <c r="AAO31" s="76">
        <v>0.78556579770778545</v>
      </c>
      <c r="AAP31" s="76">
        <v>0.78555315171797258</v>
      </c>
      <c r="AAQ31" s="76">
        <v>0.77276518920098969</v>
      </c>
      <c r="AAR31" s="76">
        <v>0.79342814464059375</v>
      </c>
      <c r="AAS31" s="76">
        <v>0.79175462349004433</v>
      </c>
      <c r="AAT31" s="76">
        <v>0.77549047325770504</v>
      </c>
      <c r="AAU31" s="76">
        <v>0.80212932497172384</v>
      </c>
      <c r="AAV31" s="718"/>
    </row>
    <row r="32" spans="1:724" ht="14.5" customHeight="1" x14ac:dyDescent="0.2">
      <c r="A32" s="24">
        <v>2049</v>
      </c>
      <c r="B32" s="265"/>
      <c r="C32" s="266"/>
      <c r="D32" s="65">
        <v>0.50585589662818742</v>
      </c>
      <c r="E32" s="65">
        <v>0.58261673954357629</v>
      </c>
      <c r="F32" s="65">
        <v>1.2161938483702475</v>
      </c>
      <c r="G32" s="65">
        <v>1.3204450436230251</v>
      </c>
      <c r="H32" s="65">
        <v>0.72077992803780755</v>
      </c>
      <c r="I32" s="65">
        <v>0.43231345801721699</v>
      </c>
      <c r="J32" s="65">
        <v>0.74289923899872179</v>
      </c>
      <c r="K32" s="65">
        <v>0.50087284532158127</v>
      </c>
      <c r="L32" s="65">
        <v>0.57023800605767039</v>
      </c>
      <c r="M32" s="65">
        <v>0.47498261550654103</v>
      </c>
      <c r="N32" s="65">
        <v>0.64040034747845054</v>
      </c>
      <c r="O32" s="65">
        <v>0.52205619533479186</v>
      </c>
      <c r="P32" s="65">
        <v>0.45321764147843763</v>
      </c>
      <c r="Q32" s="65">
        <v>0.4976503356587812</v>
      </c>
      <c r="R32" s="65">
        <v>0.654002023188895</v>
      </c>
      <c r="S32" s="65">
        <v>0.4547844504573374</v>
      </c>
      <c r="T32" s="65">
        <v>0.31085746800250591</v>
      </c>
      <c r="U32" s="65">
        <v>0.99642539888141513</v>
      </c>
      <c r="V32" s="65">
        <v>0.42588604711951733</v>
      </c>
      <c r="W32" s="65">
        <v>0.59174413700018547</v>
      </c>
      <c r="X32" s="65">
        <v>1.0757743169447174</v>
      </c>
      <c r="Y32" s="65">
        <v>0.60932193925298939</v>
      </c>
      <c r="Z32" s="65">
        <v>0.49621822359197287</v>
      </c>
      <c r="AA32" s="65">
        <v>0.4922524949419913</v>
      </c>
      <c r="AB32" s="65">
        <v>0.45564812524918585</v>
      </c>
      <c r="AC32" s="65">
        <v>0.3802599103588129</v>
      </c>
      <c r="AD32" s="65">
        <v>0.57887495019936597</v>
      </c>
      <c r="AE32" s="65">
        <v>1.0898344330554548</v>
      </c>
      <c r="AF32" s="65">
        <v>0.44571692803077029</v>
      </c>
      <c r="AG32" s="65">
        <v>0.53033596675817507</v>
      </c>
      <c r="AH32" s="769"/>
      <c r="AI32" s="65">
        <v>0.46629075881593041</v>
      </c>
      <c r="AJ32" s="65">
        <v>0.54553016672230481</v>
      </c>
      <c r="AK32" s="65">
        <v>1.1811378374785715</v>
      </c>
      <c r="AL32" s="65">
        <v>1.2814212740430335</v>
      </c>
      <c r="AM32" s="65">
        <v>0.68079100333277487</v>
      </c>
      <c r="AN32" s="65">
        <v>0.39787566235034244</v>
      </c>
      <c r="AO32" s="65">
        <v>0.69322478741072369</v>
      </c>
      <c r="AP32" s="65">
        <v>0.46656721588320382</v>
      </c>
      <c r="AQ32" s="65">
        <v>0.53711447179250071</v>
      </c>
      <c r="AR32" s="65">
        <v>0.43465179272787385</v>
      </c>
      <c r="AS32" s="65">
        <v>0.60099513591255049</v>
      </c>
      <c r="AT32" s="65">
        <v>0.48743217256367605</v>
      </c>
      <c r="AU32" s="65">
        <v>0.41356550904166051</v>
      </c>
      <c r="AV32" s="65">
        <v>0.46149296054378947</v>
      </c>
      <c r="AW32" s="65">
        <v>0.6190452846566481</v>
      </c>
      <c r="AX32" s="65">
        <v>0.41885641253576156</v>
      </c>
      <c r="AY32" s="65">
        <v>0.28471437208441441</v>
      </c>
      <c r="AZ32" s="65">
        <v>0.96113840172600873</v>
      </c>
      <c r="BA32" s="65">
        <v>0.39121599611526087</v>
      </c>
      <c r="BB32" s="65">
        <v>0.53984315379669301</v>
      </c>
      <c r="BC32" s="65">
        <v>1.0426217262961357</v>
      </c>
      <c r="BD32" s="65">
        <v>0.57219360155973287</v>
      </c>
      <c r="BE32" s="65">
        <v>0.45758339517731911</v>
      </c>
      <c r="BF32" s="65">
        <v>0.45813269093853365</v>
      </c>
      <c r="BG32" s="65">
        <v>0.42197240290856675</v>
      </c>
      <c r="BH32" s="65">
        <v>0.34988390900251248</v>
      </c>
      <c r="BI32" s="65">
        <v>0.54242640321161018</v>
      </c>
      <c r="BJ32" s="65">
        <v>1.0561931357856136</v>
      </c>
      <c r="BK32" s="65">
        <v>0.4101775533323016</v>
      </c>
      <c r="BL32" s="65">
        <v>0.49228011161020602</v>
      </c>
      <c r="BM32" s="770"/>
      <c r="BN32" s="65">
        <v>3.3442304823480953</v>
      </c>
      <c r="BO32" s="65">
        <v>3.1848749844922195</v>
      </c>
      <c r="BP32" s="65">
        <v>2.0860167761910766</v>
      </c>
      <c r="BQ32" s="65">
        <v>3.0931065237208211</v>
      </c>
      <c r="BR32" s="65">
        <v>2.638931434244288</v>
      </c>
      <c r="BS32" s="65">
        <v>1.4417032839622821</v>
      </c>
      <c r="BT32" s="65">
        <v>1.9451342131501042</v>
      </c>
      <c r="BU32" s="65">
        <v>2.7313863770512912</v>
      </c>
      <c r="BV32" s="65">
        <v>1.7504709901085191</v>
      </c>
      <c r="BW32" s="65">
        <v>1.0954080910209858</v>
      </c>
      <c r="BX32" s="65">
        <v>2.585093303436647</v>
      </c>
      <c r="BY32" s="65">
        <v>3.5102123291967708</v>
      </c>
      <c r="BZ32" s="65">
        <v>2.5511833067487193</v>
      </c>
      <c r="CA32" s="65">
        <v>1.5395654059478971</v>
      </c>
      <c r="CB32" s="65">
        <v>1.4851279483075415</v>
      </c>
      <c r="CC32" s="65">
        <v>2.3753318812889654</v>
      </c>
      <c r="CD32" s="65">
        <v>0.58621759627992742</v>
      </c>
      <c r="CE32" s="65">
        <v>9.0308940585475028</v>
      </c>
      <c r="CF32" s="65">
        <v>0.78856800488113432</v>
      </c>
      <c r="CG32" s="65">
        <v>3.3387275220962338</v>
      </c>
      <c r="CH32" s="65">
        <v>4.8716358706205529</v>
      </c>
      <c r="CI32" s="65">
        <v>2.0441717219856321</v>
      </c>
      <c r="CJ32" s="65">
        <v>2.2432150750990196</v>
      </c>
      <c r="CK32" s="65">
        <v>1.7571736488894811</v>
      </c>
      <c r="CL32" s="65">
        <v>1.4967805544646176</v>
      </c>
      <c r="CM32" s="65">
        <v>1.0536664004138483</v>
      </c>
      <c r="CN32" s="65">
        <v>1.4386771487559296</v>
      </c>
      <c r="CO32" s="65">
        <v>2.509239181786727</v>
      </c>
      <c r="CP32" s="65">
        <v>1.293998190613348</v>
      </c>
      <c r="CQ32" s="65">
        <v>1.2360049625973506</v>
      </c>
      <c r="CR32" s="772"/>
      <c r="CS32" s="65">
        <v>3.5403126939468752</v>
      </c>
      <c r="CT32" s="65">
        <v>3.3817607243427763</v>
      </c>
      <c r="CU32" s="65">
        <v>2.2837366927529601</v>
      </c>
      <c r="CV32" s="65">
        <v>3.3561170264031253</v>
      </c>
      <c r="CW32" s="65">
        <v>2.8175087657794693</v>
      </c>
      <c r="CX32" s="65">
        <v>1.6447625603168827</v>
      </c>
      <c r="CY32" s="65">
        <v>2.2018344029704564</v>
      </c>
      <c r="CZ32" s="65">
        <v>2.9201114598579081</v>
      </c>
      <c r="DA32" s="65">
        <v>1.9558023459417724</v>
      </c>
      <c r="DB32" s="65">
        <v>1.306899467874965</v>
      </c>
      <c r="DC32" s="65">
        <v>2.7568954458577593</v>
      </c>
      <c r="DD32" s="65">
        <v>3.7091920007513663</v>
      </c>
      <c r="DE32" s="65">
        <v>2.7287462008122683</v>
      </c>
      <c r="DF32" s="65">
        <v>1.7392457517750066</v>
      </c>
      <c r="DG32" s="65">
        <v>1.6739542262881351</v>
      </c>
      <c r="DH32" s="65">
        <v>2.5691735560696607</v>
      </c>
      <c r="DI32" s="65">
        <v>0.73038771987682716</v>
      </c>
      <c r="DJ32" s="65">
        <v>9.239915564345468</v>
      </c>
      <c r="DK32" s="65">
        <v>1.0056160017689897</v>
      </c>
      <c r="DL32" s="65">
        <v>3.5911575015927548</v>
      </c>
      <c r="DM32" s="65">
        <v>5.0585229059774086</v>
      </c>
      <c r="DN32" s="65">
        <v>2.2475443349499171</v>
      </c>
      <c r="DO32" s="65">
        <v>2.4346086031389538</v>
      </c>
      <c r="DP32" s="65">
        <v>1.9409448820875721</v>
      </c>
      <c r="DQ32" s="65">
        <v>1.6765270064244517</v>
      </c>
      <c r="DR32" s="65">
        <v>1.3128435245850032</v>
      </c>
      <c r="DS32" s="65">
        <v>1.6229306535208989</v>
      </c>
      <c r="DT32" s="65">
        <v>2.6971303896122802</v>
      </c>
      <c r="DU32" s="65">
        <v>1.4607397565211406</v>
      </c>
      <c r="DV32" s="65">
        <v>1.4104952188050439</v>
      </c>
      <c r="DW32" s="773"/>
      <c r="DX32" s="65">
        <v>3.4338852264589352</v>
      </c>
      <c r="DY32" s="65">
        <v>3.2701221276613066</v>
      </c>
      <c r="DZ32" s="65">
        <v>2.2010570019426381</v>
      </c>
      <c r="EA32" s="65">
        <v>3.2317840873558517</v>
      </c>
      <c r="EB32" s="65">
        <v>2.6542774899867596</v>
      </c>
      <c r="EC32" s="65">
        <v>1.5503340993221415</v>
      </c>
      <c r="ED32" s="65">
        <v>2.0831238721637657</v>
      </c>
      <c r="EE32" s="65">
        <v>2.8342752328221303</v>
      </c>
      <c r="EF32" s="65">
        <v>1.8234310728059562</v>
      </c>
      <c r="EG32" s="65">
        <v>1.2322765752613185</v>
      </c>
      <c r="EH32" s="65">
        <v>2.6921373700212037</v>
      </c>
      <c r="EI32" s="65">
        <v>3.610606927208126</v>
      </c>
      <c r="EJ32" s="65">
        <v>2.6572882828559807</v>
      </c>
      <c r="EK32" s="65">
        <v>1.6417999761739615</v>
      </c>
      <c r="EL32" s="65">
        <v>1.577997838213042</v>
      </c>
      <c r="EM32" s="65">
        <v>2.4715492905301319</v>
      </c>
      <c r="EN32" s="65">
        <v>0.6467723625982662</v>
      </c>
      <c r="EO32" s="65">
        <v>9.1691297406339611</v>
      </c>
      <c r="EP32" s="65">
        <v>0.916451117516206</v>
      </c>
      <c r="EQ32" s="65">
        <v>3.4892807166244744</v>
      </c>
      <c r="ER32" s="65">
        <v>4.96504819134352</v>
      </c>
      <c r="ES32" s="65">
        <v>2.1456966307713365</v>
      </c>
      <c r="ET32" s="65">
        <v>2.3289728084818302</v>
      </c>
      <c r="EU32" s="65">
        <v>1.8413665141551085</v>
      </c>
      <c r="EV32" s="65">
        <v>1.585120912733216</v>
      </c>
      <c r="EW32" s="65">
        <v>1.2127253900582549</v>
      </c>
      <c r="EX32" s="65">
        <v>1.5180855904430914</v>
      </c>
      <c r="EY32" s="65">
        <v>2.594154292484121</v>
      </c>
      <c r="EZ32" s="65">
        <v>1.3653032313569911</v>
      </c>
      <c r="FA32" s="65">
        <v>1.3348518848748809</v>
      </c>
      <c r="FB32" s="774"/>
      <c r="FC32" s="65">
        <v>3.2566447469624791</v>
      </c>
      <c r="FD32" s="65">
        <v>3.0915150651381276</v>
      </c>
      <c r="FE32" s="65">
        <v>2.0114899688783403</v>
      </c>
      <c r="FF32" s="65">
        <v>2.9856741291313451</v>
      </c>
      <c r="FG32" s="65">
        <v>2.4713668784494041</v>
      </c>
      <c r="FH32" s="65">
        <v>1.3624738950423403</v>
      </c>
      <c r="FI32" s="65">
        <v>1.8506108343194168</v>
      </c>
      <c r="FJ32" s="65">
        <v>2.6433600843201188</v>
      </c>
      <c r="FK32" s="65">
        <v>1.6654740761608378</v>
      </c>
      <c r="FL32" s="65">
        <v>1.0062093390428233</v>
      </c>
      <c r="FM32" s="65">
        <v>2.4442918125874113</v>
      </c>
      <c r="FN32" s="65">
        <v>3.4282876308259107</v>
      </c>
      <c r="FO32" s="65">
        <v>2.4531279953430105</v>
      </c>
      <c r="FP32" s="65">
        <v>1.4558348519478337</v>
      </c>
      <c r="FQ32" s="65">
        <v>1.4063115908685588</v>
      </c>
      <c r="FR32" s="65">
        <v>2.2952836351256281</v>
      </c>
      <c r="FS32" s="65">
        <v>0.52795099244369137</v>
      </c>
      <c r="FT32" s="65">
        <v>8.9405410407226071</v>
      </c>
      <c r="FU32" s="65">
        <v>0.71902547010980122</v>
      </c>
      <c r="FV32" s="65">
        <v>3.2505328864091303</v>
      </c>
      <c r="FW32" s="65">
        <v>4.7908549092216282</v>
      </c>
      <c r="FX32" s="65">
        <v>1.9602415520784986</v>
      </c>
      <c r="FY32" s="65">
        <v>2.1593529600323533</v>
      </c>
      <c r="FZ32" s="65">
        <v>1.6778514826293691</v>
      </c>
      <c r="GA32" s="65">
        <v>1.4220421242927737</v>
      </c>
      <c r="GB32" s="65">
        <v>1.0426760243171898</v>
      </c>
      <c r="GC32" s="65">
        <v>1.3360762808579993</v>
      </c>
      <c r="GD32" s="65">
        <v>2.427856483122409</v>
      </c>
      <c r="GE32" s="65">
        <v>1.208421673727921</v>
      </c>
      <c r="GF32" s="65">
        <v>1.1643502830882824</v>
      </c>
      <c r="GG32" s="775"/>
      <c r="GH32" s="65">
        <v>3.4185757245369608</v>
      </c>
      <c r="GI32" s="65">
        <v>3.2561010218305508</v>
      </c>
      <c r="GJ32" s="65">
        <v>2.1761062424012918</v>
      </c>
      <c r="GK32" s="65">
        <v>3.1840427244040983</v>
      </c>
      <c r="GL32" s="65">
        <v>2.6914895608578595</v>
      </c>
      <c r="GM32" s="65">
        <v>1.518280188964571</v>
      </c>
      <c r="GN32" s="65">
        <v>1.9890280171106354</v>
      </c>
      <c r="GO32" s="65">
        <v>2.7511381492098659</v>
      </c>
      <c r="GP32" s="65">
        <v>1.8122205292713116</v>
      </c>
      <c r="GQ32" s="65">
        <v>1.1782882167514281</v>
      </c>
      <c r="GR32" s="65">
        <v>2.6884894619182189</v>
      </c>
      <c r="GS32" s="65">
        <v>3.5926655375561132</v>
      </c>
      <c r="GT32" s="65">
        <v>2.6380701868306349</v>
      </c>
      <c r="GU32" s="65">
        <v>1.6659754865054315</v>
      </c>
      <c r="GV32" s="65">
        <v>1.5620973178545012</v>
      </c>
      <c r="GW32" s="65">
        <v>2.4551097565217188</v>
      </c>
      <c r="GX32" s="65">
        <v>0.63835551067065288</v>
      </c>
      <c r="GY32" s="65">
        <v>9.1751300457911587</v>
      </c>
      <c r="GZ32" s="65">
        <v>0.95220793379118751</v>
      </c>
      <c r="HA32" s="65">
        <v>3.4590579125569274</v>
      </c>
      <c r="HB32" s="65">
        <v>4.9523187665865871</v>
      </c>
      <c r="HC32" s="65">
        <v>2.1280500540958469</v>
      </c>
      <c r="HD32" s="65">
        <v>2.3166308436986256</v>
      </c>
      <c r="HE32" s="65">
        <v>1.8288855224144385</v>
      </c>
      <c r="HF32" s="65">
        <v>1.5837525603845051</v>
      </c>
      <c r="HG32" s="65">
        <v>1.1944925588890629</v>
      </c>
      <c r="HH32" s="65">
        <v>1.5257374825316596</v>
      </c>
      <c r="HI32" s="65">
        <v>2.5820898274875219</v>
      </c>
      <c r="HJ32" s="65">
        <v>1.3664276248445819</v>
      </c>
      <c r="HK32" s="65">
        <v>1.3101379953165475</v>
      </c>
      <c r="HL32" s="776"/>
      <c r="HM32" s="65">
        <v>2.8340661006151779</v>
      </c>
      <c r="HN32" s="65">
        <v>2.6614552877965725</v>
      </c>
      <c r="HO32" s="65">
        <v>1.5940851290208349</v>
      </c>
      <c r="HP32" s="65">
        <v>2.7812030747973013</v>
      </c>
      <c r="HQ32" s="65">
        <v>2.0123150944417922</v>
      </c>
      <c r="HR32" s="65">
        <v>0.98170048934930265</v>
      </c>
      <c r="HS32" s="65">
        <v>1.5101573158025823</v>
      </c>
      <c r="HT32" s="65">
        <v>2.2816054418401737</v>
      </c>
      <c r="HU32" s="65">
        <v>1.2883353443740255</v>
      </c>
      <c r="HV32" s="65">
        <v>0.57838556774722605</v>
      </c>
      <c r="HW32" s="65">
        <v>2.0233097636174109</v>
      </c>
      <c r="HX32" s="65">
        <v>3.0314906325721016</v>
      </c>
      <c r="HY32" s="65">
        <v>2.0947654761405419</v>
      </c>
      <c r="HZ32" s="65">
        <v>1.0213359080206048</v>
      </c>
      <c r="IA32" s="65">
        <v>0.99749810384720194</v>
      </c>
      <c r="IB32" s="65">
        <v>1.8909646216308382</v>
      </c>
      <c r="IC32" s="65">
        <v>0.2256721263734045</v>
      </c>
      <c r="ID32" s="65">
        <v>8.5648027181470923</v>
      </c>
      <c r="IE32" s="65">
        <v>0.32561381213792956</v>
      </c>
      <c r="IF32" s="65">
        <v>2.8193872895815808</v>
      </c>
      <c r="IG32" s="65">
        <v>4.3758282539727498</v>
      </c>
      <c r="IH32" s="65">
        <v>1.5626871092616694</v>
      </c>
      <c r="II32" s="65">
        <v>1.7544107216268539</v>
      </c>
      <c r="IJ32" s="65">
        <v>1.2839445498863156</v>
      </c>
      <c r="IK32" s="65">
        <v>0.9858181386900815</v>
      </c>
      <c r="IL32" s="65">
        <v>0.66935921555907985</v>
      </c>
      <c r="IM32" s="65">
        <v>0.91517716730607845</v>
      </c>
      <c r="IN32" s="65">
        <v>2.0811691440288396</v>
      </c>
      <c r="IO32" s="65">
        <v>0.80975819426268325</v>
      </c>
      <c r="IP32" s="65">
        <v>0.71250604182833521</v>
      </c>
      <c r="IQ32" s="777"/>
      <c r="IR32" s="65">
        <v>2.8542984039642092</v>
      </c>
      <c r="IS32" s="65">
        <v>2.6796998415338074</v>
      </c>
      <c r="IT32" s="65">
        <v>1.5853111128399995</v>
      </c>
      <c r="IU32" s="65">
        <v>2.5112085965678155</v>
      </c>
      <c r="IV32" s="65">
        <v>2.0039504766334075</v>
      </c>
      <c r="IW32" s="65">
        <v>0.98362408670509949</v>
      </c>
      <c r="IX32" s="65">
        <v>1.2619852151806148</v>
      </c>
      <c r="IY32" s="65">
        <v>2.2612862489168446</v>
      </c>
      <c r="IZ32" s="65">
        <v>1.3149400424944444</v>
      </c>
      <c r="JA32" s="65">
        <v>0.58744274701023946</v>
      </c>
      <c r="JB32" s="65">
        <v>2.0271567278601657</v>
      </c>
      <c r="JC32" s="65">
        <v>3.004855494459798</v>
      </c>
      <c r="JD32" s="65">
        <v>1.9960980287311756</v>
      </c>
      <c r="JE32" s="65">
        <v>1.0374482810586008</v>
      </c>
      <c r="JF32" s="65">
        <v>1.0052883765056302</v>
      </c>
      <c r="JG32" s="65">
        <v>1.8808070422096728</v>
      </c>
      <c r="JH32" s="65">
        <v>0.23177938100352283</v>
      </c>
      <c r="JI32" s="65">
        <v>8.5184924598539205</v>
      </c>
      <c r="JJ32" s="65">
        <v>0.31150594404182558</v>
      </c>
      <c r="JK32" s="65">
        <v>2.6764888987277575</v>
      </c>
      <c r="JL32" s="65">
        <v>4.4006053997716794</v>
      </c>
      <c r="JM32" s="65">
        <v>1.526281623045193</v>
      </c>
      <c r="JN32" s="65">
        <v>1.7569435188116325</v>
      </c>
      <c r="JO32" s="65">
        <v>1.2888461535234221</v>
      </c>
      <c r="JP32" s="65">
        <v>1.0313768127413405</v>
      </c>
      <c r="JQ32" s="65">
        <v>0.71246073812988719</v>
      </c>
      <c r="JR32" s="65">
        <v>0.94830414758063264</v>
      </c>
      <c r="JS32" s="65">
        <v>2.0292464879805876</v>
      </c>
      <c r="JT32" s="65">
        <v>0.85072252153798877</v>
      </c>
      <c r="JU32" s="65">
        <v>0.76954431631802733</v>
      </c>
      <c r="JV32" s="778"/>
      <c r="JW32" s="65">
        <v>3.5735471834480359</v>
      </c>
      <c r="JX32" s="65">
        <v>3.418826628270903</v>
      </c>
      <c r="JY32" s="65">
        <v>2.2947558059605146</v>
      </c>
      <c r="JZ32" s="65">
        <v>3.2656747254899514</v>
      </c>
      <c r="KA32" s="65">
        <v>2.7599646488163123</v>
      </c>
      <c r="KB32" s="65">
        <v>1.6574737441539427</v>
      </c>
      <c r="KC32" s="65">
        <v>2.241415678774612</v>
      </c>
      <c r="KD32" s="65">
        <v>2.9492817901075492</v>
      </c>
      <c r="KE32" s="65">
        <v>1.9791919389306871</v>
      </c>
      <c r="KF32" s="65">
        <v>1.3011735494768801</v>
      </c>
      <c r="KG32" s="65">
        <v>2.7130994672211592</v>
      </c>
      <c r="KH32" s="65">
        <v>3.7418152272611036</v>
      </c>
      <c r="KI32" s="65">
        <v>2.7838562634344726</v>
      </c>
      <c r="KJ32" s="65">
        <v>1.8247865798583323</v>
      </c>
      <c r="KK32" s="65">
        <v>1.7082876661356416</v>
      </c>
      <c r="KL32" s="65">
        <v>2.6037774612654316</v>
      </c>
      <c r="KM32" s="65">
        <v>0.75862761577654347</v>
      </c>
      <c r="KN32" s="65">
        <v>9.2341651759796939</v>
      </c>
      <c r="KO32" s="65">
        <v>0.99366341106545619</v>
      </c>
      <c r="KP32" s="65">
        <v>3.6068139105463284</v>
      </c>
      <c r="KQ32" s="65">
        <v>5.0818718408273664</v>
      </c>
      <c r="KR32" s="65">
        <v>2.2827805217158836</v>
      </c>
      <c r="KS32" s="65">
        <v>2.4808759262072408</v>
      </c>
      <c r="KT32" s="65">
        <v>1.9832457368220144</v>
      </c>
      <c r="KU32" s="65">
        <v>1.7241888448382072</v>
      </c>
      <c r="KV32" s="65">
        <v>1.3338831119435497</v>
      </c>
      <c r="KW32" s="65">
        <v>1.6970657827701565</v>
      </c>
      <c r="KX32" s="65">
        <v>2.7423197679660363</v>
      </c>
      <c r="KY32" s="65">
        <v>1.5290013439501533</v>
      </c>
      <c r="KZ32" s="65">
        <v>1.4134618201963516</v>
      </c>
      <c r="LA32" s="774"/>
      <c r="LB32" s="65">
        <v>3.4899601687044335</v>
      </c>
      <c r="LC32" s="65">
        <v>3.3371515934325848</v>
      </c>
      <c r="LD32" s="65">
        <v>2.1886717072607209</v>
      </c>
      <c r="LE32" s="65">
        <v>3.1359509759269404</v>
      </c>
      <c r="LF32" s="65">
        <v>2.6529682909826864</v>
      </c>
      <c r="LG32" s="65">
        <v>1.5795426109598423</v>
      </c>
      <c r="LH32" s="65">
        <v>2.1178287747767257</v>
      </c>
      <c r="LI32" s="65">
        <v>2.8992566702144944</v>
      </c>
      <c r="LJ32" s="65">
        <v>1.933106815249972</v>
      </c>
      <c r="LK32" s="65">
        <v>1.2170619486146874</v>
      </c>
      <c r="LL32" s="65">
        <v>2.6033225120835977</v>
      </c>
      <c r="LM32" s="65">
        <v>3.6433819539642038</v>
      </c>
      <c r="LN32" s="65">
        <v>2.6980608374782133</v>
      </c>
      <c r="LO32" s="65">
        <v>1.6516394778166039</v>
      </c>
      <c r="LP32" s="65">
        <v>1.6161876412869636</v>
      </c>
      <c r="LQ32" s="65">
        <v>2.5092594696221231</v>
      </c>
      <c r="LR32" s="65">
        <v>0.70656801893478915</v>
      </c>
      <c r="LS32" s="65">
        <v>9.129052541885919</v>
      </c>
      <c r="LT32" s="65">
        <v>0.90195104074208166</v>
      </c>
      <c r="LU32" s="65">
        <v>3.4751376842203818</v>
      </c>
      <c r="LV32" s="65">
        <v>4.9874591276261322</v>
      </c>
      <c r="LW32" s="65">
        <v>2.1830795926972768</v>
      </c>
      <c r="LX32" s="65">
        <v>2.3918365589833677</v>
      </c>
      <c r="LY32" s="65">
        <v>1.8971492678318176</v>
      </c>
      <c r="LZ32" s="65">
        <v>1.6347400636039398</v>
      </c>
      <c r="MA32" s="65">
        <v>1.0826671076279137</v>
      </c>
      <c r="MB32" s="65">
        <v>1.5361201650714911</v>
      </c>
      <c r="MC32" s="65">
        <v>2.65518735284203</v>
      </c>
      <c r="MD32" s="65">
        <v>1.4165882603193878</v>
      </c>
      <c r="ME32" s="65">
        <v>1.3051460027934043</v>
      </c>
      <c r="MF32" s="780"/>
      <c r="MG32" s="68">
        <v>0.50264808886208023</v>
      </c>
      <c r="MH32" s="68">
        <v>0.395748777093615</v>
      </c>
      <c r="MI32" s="68">
        <v>0.46020543015375226</v>
      </c>
      <c r="MJ32" s="68">
        <v>0.42884266185796399</v>
      </c>
      <c r="MK32" s="68">
        <v>0.78036259532802876</v>
      </c>
      <c r="ML32" s="68">
        <v>0.37894942307940993</v>
      </c>
      <c r="MM32" s="68">
        <v>0.5070529478684731</v>
      </c>
      <c r="MN32" s="68">
        <v>0.55438269867038803</v>
      </c>
      <c r="MO32" s="68">
        <v>0.38376861340321661</v>
      </c>
      <c r="MP32" s="68">
        <v>0.62820310409969915</v>
      </c>
      <c r="MQ32" s="68">
        <v>0.52265851751752401</v>
      </c>
      <c r="MR32" s="68">
        <v>0.95873418567921842</v>
      </c>
      <c r="MS32" s="68">
        <v>1.0386433705523221</v>
      </c>
      <c r="MT32" s="68">
        <v>0.68417215366219686</v>
      </c>
      <c r="MU32" s="768"/>
      <c r="MV32" s="69">
        <v>3.8109689017913979</v>
      </c>
      <c r="MW32" s="69">
        <v>1.4710291992411602</v>
      </c>
      <c r="MX32" s="69">
        <v>1.6354528677813551</v>
      </c>
      <c r="MY32" s="69">
        <v>1.1290431496007018</v>
      </c>
      <c r="MZ32" s="69">
        <v>2.3529155837082194</v>
      </c>
      <c r="NA32" s="69">
        <v>1.0008805732438648</v>
      </c>
      <c r="NB32" s="69">
        <v>1.0539377547541353</v>
      </c>
      <c r="NC32" s="69">
        <v>2.1067714289261819</v>
      </c>
      <c r="ND32" s="69">
        <v>1.2104306789712498</v>
      </c>
      <c r="NE32" s="69">
        <v>2.4153491218113219</v>
      </c>
      <c r="NF32" s="69">
        <v>1.5368520324476238</v>
      </c>
      <c r="NG32" s="69">
        <v>3.4704403038575418</v>
      </c>
      <c r="NH32" s="69">
        <v>3.2340170260342465</v>
      </c>
      <c r="NI32" s="69">
        <v>1.8446855502392476</v>
      </c>
      <c r="NJ32" s="752"/>
      <c r="NK32" s="70">
        <v>4.1393569077800194</v>
      </c>
      <c r="NL32" s="70">
        <v>1.6879460604572971</v>
      </c>
      <c r="NM32" s="70">
        <v>1.8434969009620672</v>
      </c>
      <c r="NN32" s="70">
        <v>1.3737927068910651</v>
      </c>
      <c r="NO32" s="70">
        <v>2.7048226678710887</v>
      </c>
      <c r="NP32" s="70">
        <v>1.2318900802780537</v>
      </c>
      <c r="NQ32" s="70">
        <v>1.2480618093875193</v>
      </c>
      <c r="NR32" s="70">
        <v>2.3814081043412347</v>
      </c>
      <c r="NS32" s="70">
        <v>1.464475972932016</v>
      </c>
      <c r="NT32" s="70">
        <v>2.6586052109078997</v>
      </c>
      <c r="NU32" s="70">
        <v>1.775637870684629</v>
      </c>
      <c r="NV32" s="70">
        <v>3.7364945690298121</v>
      </c>
      <c r="NW32" s="70">
        <v>3.4553390078229587</v>
      </c>
      <c r="NX32" s="70">
        <v>2.0829353709709464</v>
      </c>
      <c r="NY32" s="754"/>
      <c r="NZ32" s="71">
        <v>4.051471847129978</v>
      </c>
      <c r="OA32" s="71">
        <v>1.5797554311134754</v>
      </c>
      <c r="OB32" s="71">
        <v>1.7444052347517485</v>
      </c>
      <c r="OC32" s="71">
        <v>1.2823349529113544</v>
      </c>
      <c r="OD32" s="71">
        <v>2.7460356357428388</v>
      </c>
      <c r="OE32" s="71">
        <v>1.1167540852966344</v>
      </c>
      <c r="OF32" s="71">
        <v>1.2223504228089785</v>
      </c>
      <c r="OG32" s="71">
        <v>2.245055550556359</v>
      </c>
      <c r="OH32" s="71">
        <v>1.3380186864442538</v>
      </c>
      <c r="OI32" s="71">
        <v>2.5564087730552947</v>
      </c>
      <c r="OJ32" s="71">
        <v>1.6572273330523788</v>
      </c>
      <c r="OK32" s="71">
        <v>3.6547491091184652</v>
      </c>
      <c r="OL32" s="71">
        <v>3.3452718888318831</v>
      </c>
      <c r="OM32" s="71">
        <v>2.0176311888740459</v>
      </c>
      <c r="ON32" s="756"/>
      <c r="OO32" s="72">
        <v>3.6477310308258586</v>
      </c>
      <c r="OP32" s="72">
        <v>1.3693982427131992</v>
      </c>
      <c r="OQ32" s="72">
        <v>1.5411184841051551</v>
      </c>
      <c r="OR32" s="72">
        <v>1.0205731065038739</v>
      </c>
      <c r="OS32" s="72">
        <v>2.1548063041686265</v>
      </c>
      <c r="OT32" s="72">
        <v>0.89060825217716411</v>
      </c>
      <c r="OU32" s="72">
        <v>0.92669500208887556</v>
      </c>
      <c r="OV32" s="72">
        <v>1.9628069512710957</v>
      </c>
      <c r="OW32" s="72">
        <v>1.0852628076285225</v>
      </c>
      <c r="OX32" s="72">
        <v>2.3158122897450291</v>
      </c>
      <c r="OY32" s="72">
        <v>1.4164039255028271</v>
      </c>
      <c r="OZ32" s="72">
        <v>3.3308017922536282</v>
      </c>
      <c r="PA32" s="72">
        <v>3.1357371914900463</v>
      </c>
      <c r="PB32" s="72">
        <v>1.7737434344370553</v>
      </c>
      <c r="PC32" s="758"/>
      <c r="PD32" s="73">
        <v>3.9789984964652656</v>
      </c>
      <c r="PE32" s="73">
        <v>1.5590422924397687</v>
      </c>
      <c r="PF32" s="73">
        <v>1.6901767235392349</v>
      </c>
      <c r="PG32" s="73">
        <v>1.2737966496795166</v>
      </c>
      <c r="PH32" s="73">
        <v>2.8238747603869387</v>
      </c>
      <c r="PI32" s="73">
        <v>1.0949117640269783</v>
      </c>
      <c r="PJ32" s="73">
        <v>1.2135296047046895</v>
      </c>
      <c r="PK32" s="73">
        <v>2.2204547054397752</v>
      </c>
      <c r="PL32" s="73">
        <v>1.3144124275945774</v>
      </c>
      <c r="PM32" s="73">
        <v>2.5078856055115377</v>
      </c>
      <c r="PN32" s="73">
        <v>1.6431857123289721</v>
      </c>
      <c r="PO32" s="73">
        <v>3.7107287796136603</v>
      </c>
      <c r="PP32" s="73">
        <v>3.3291806410764915</v>
      </c>
      <c r="PQ32" s="73">
        <v>1.9730741681229385</v>
      </c>
      <c r="PR32" s="760"/>
      <c r="PS32" s="70">
        <v>3.2028281937401983</v>
      </c>
      <c r="PT32" s="70">
        <v>0.98921894815800615</v>
      </c>
      <c r="PU32" s="70">
        <v>1.2057950903213719</v>
      </c>
      <c r="PV32" s="70">
        <v>0.63395298813922896</v>
      </c>
      <c r="PW32" s="70">
        <v>1.7898077966047961</v>
      </c>
      <c r="PX32" s="70">
        <v>0.50117431841604465</v>
      </c>
      <c r="PY32" s="70">
        <v>0.54963299434543078</v>
      </c>
      <c r="PZ32" s="70">
        <v>1.5973072302185813</v>
      </c>
      <c r="QA32" s="70">
        <v>0.68653800936156073</v>
      </c>
      <c r="QB32" s="70">
        <v>1.9479584536076424</v>
      </c>
      <c r="QC32" s="70">
        <v>1.0628311951229086</v>
      </c>
      <c r="QD32" s="70">
        <v>2.9642420810974208</v>
      </c>
      <c r="QE32" s="70">
        <v>2.7938646718890574</v>
      </c>
      <c r="QF32" s="70">
        <v>1.3804991537267832</v>
      </c>
      <c r="QG32" s="762"/>
      <c r="QH32" s="74">
        <v>4.1559165178731536</v>
      </c>
      <c r="QI32" s="74">
        <v>1.7476261718224451</v>
      </c>
      <c r="QJ32" s="74">
        <v>1.8249956071079165</v>
      </c>
      <c r="QK32" s="74">
        <v>1.3945344140586398</v>
      </c>
      <c r="QL32" s="74">
        <v>2.7133136422231687</v>
      </c>
      <c r="QM32" s="74">
        <v>1.2561153811511121</v>
      </c>
      <c r="QN32" s="74">
        <v>1.3512763593843358</v>
      </c>
      <c r="QO32" s="74">
        <v>2.5103334538005857</v>
      </c>
      <c r="QP32" s="74">
        <v>1.5558050062919813</v>
      </c>
      <c r="QQ32" s="74">
        <v>2.6540123782108944</v>
      </c>
      <c r="QR32" s="74">
        <v>1.8712483799913002</v>
      </c>
      <c r="QS32" s="74">
        <v>3.7524763338766309</v>
      </c>
      <c r="QT32" s="74">
        <v>3.4730129017632656</v>
      </c>
      <c r="QU32" s="74">
        <v>2.0972643394578352</v>
      </c>
      <c r="QV32" s="764"/>
      <c r="QW32" s="69">
        <v>4.1572715979018753</v>
      </c>
      <c r="QX32" s="69">
        <v>1.6413812480250609</v>
      </c>
      <c r="QY32" s="69">
        <v>1.7282179475255102</v>
      </c>
      <c r="QZ32" s="69">
        <v>1.3514528975068534</v>
      </c>
      <c r="RA32" s="69">
        <v>2.7652430377123931</v>
      </c>
      <c r="RB32" s="69">
        <v>1.1906406582099451</v>
      </c>
      <c r="RC32" s="69">
        <v>1.2580610963383878</v>
      </c>
      <c r="RD32" s="69">
        <v>2.3850105663117622</v>
      </c>
      <c r="RE32" s="69">
        <v>1.4350670566078181</v>
      </c>
      <c r="RF32" s="69">
        <v>2.5926583174138078</v>
      </c>
      <c r="RG32" s="69">
        <v>1.7594452245837147</v>
      </c>
      <c r="RH32" s="69">
        <v>3.740691972014254</v>
      </c>
      <c r="RI32" s="69">
        <v>3.4398332015102877</v>
      </c>
      <c r="RJ32" s="69">
        <v>2.0563699035345531</v>
      </c>
      <c r="RK32" s="766"/>
      <c r="RL32" s="75">
        <v>3.8445965153319919</v>
      </c>
      <c r="RM32" s="75">
        <v>1.2813869611420756</v>
      </c>
      <c r="RN32" s="75">
        <v>1.486116092285402</v>
      </c>
      <c r="RO32" s="75">
        <v>1.0796391280834787</v>
      </c>
      <c r="RP32" s="75">
        <v>2.4099674830739017</v>
      </c>
      <c r="RQ32" s="75">
        <v>0.84957465761219764</v>
      </c>
      <c r="RR32" s="75">
        <v>0.92467901785828444</v>
      </c>
      <c r="RS32" s="75">
        <v>2.0951089881535774</v>
      </c>
      <c r="RT32" s="75">
        <v>1.1492893505704873</v>
      </c>
      <c r="RU32" s="75">
        <v>2.2541878082226754</v>
      </c>
      <c r="RV32" s="75">
        <v>1.4830480824227799</v>
      </c>
      <c r="RW32" s="75">
        <v>3.5553252754225526</v>
      </c>
      <c r="RX32" s="75">
        <v>3.1913065362166524</v>
      </c>
      <c r="RY32" s="75">
        <v>1.7376268098637051</v>
      </c>
      <c r="RZ32" s="756"/>
      <c r="SA32" s="76">
        <v>3.8147478079438386</v>
      </c>
      <c r="SB32" s="76">
        <v>3.8208620075516073</v>
      </c>
      <c r="SC32" s="76">
        <v>3.8232113766715594</v>
      </c>
      <c r="SD32" s="76">
        <v>3.7880814029519891</v>
      </c>
      <c r="SE32" s="76">
        <v>3.8361015262521159</v>
      </c>
      <c r="SF32" s="76">
        <v>3.8522928462471278</v>
      </c>
      <c r="SG32" s="721"/>
      <c r="SH32" s="76">
        <v>3.8854330185222139</v>
      </c>
      <c r="SI32" s="76">
        <v>3.8969277137848195</v>
      </c>
      <c r="SJ32" s="76">
        <v>3.9013445277303296</v>
      </c>
      <c r="SK32" s="76">
        <v>3.8353001771375372</v>
      </c>
      <c r="SL32" s="76">
        <v>3.9255780089417751</v>
      </c>
      <c r="SM32" s="76">
        <v>3.9560176905323985</v>
      </c>
      <c r="SN32" s="721"/>
      <c r="SO32" s="76">
        <v>3.8589260645553232</v>
      </c>
      <c r="SP32" s="76">
        <v>3.8684030739473649</v>
      </c>
      <c r="SQ32" s="76">
        <v>3.872044596083291</v>
      </c>
      <c r="SR32" s="76">
        <v>3.8175931368179565</v>
      </c>
      <c r="SS32" s="76">
        <v>3.8920243279331532</v>
      </c>
      <c r="ST32" s="76">
        <v>3.9171208739254215</v>
      </c>
      <c r="SU32" s="721"/>
      <c r="SV32" s="76">
        <v>3.7899328864815911</v>
      </c>
      <c r="SW32" s="76">
        <v>3.7941581962351707</v>
      </c>
      <c r="SX32" s="76">
        <v>3.7957817631603783</v>
      </c>
      <c r="SY32" s="76">
        <v>3.7715046655642048</v>
      </c>
      <c r="SZ32" s="76">
        <v>3.8046896952270086</v>
      </c>
      <c r="TA32" s="76">
        <v>3.815878950842956</v>
      </c>
      <c r="TB32" s="721"/>
      <c r="TC32" s="76">
        <v>3.8427596355957805</v>
      </c>
      <c r="TD32" s="76">
        <v>3.851006070726823</v>
      </c>
      <c r="TE32" s="76">
        <v>3.854174747134107</v>
      </c>
      <c r="TF32" s="76">
        <v>3.8067937213223919</v>
      </c>
      <c r="TG32" s="76">
        <v>3.8715601432880744</v>
      </c>
      <c r="TH32" s="76">
        <v>3.8933979435874244</v>
      </c>
      <c r="TI32" s="721"/>
      <c r="TJ32" s="76">
        <v>3.7697663103030541</v>
      </c>
      <c r="TK32" s="76">
        <v>3.7724565581304725</v>
      </c>
      <c r="TL32" s="76">
        <v>3.7734902805432515</v>
      </c>
      <c r="TM32" s="76">
        <v>3.7580330921066407</v>
      </c>
      <c r="TN32" s="76">
        <v>3.7791619463586961</v>
      </c>
      <c r="TO32" s="76">
        <v>3.7862861271565014</v>
      </c>
      <c r="TP32" s="721"/>
      <c r="TQ32" s="76">
        <v>3.8372385567642309</v>
      </c>
      <c r="TR32" s="76">
        <v>3.8450647322621752</v>
      </c>
      <c r="TS32" s="76">
        <v>3.8480719247357138</v>
      </c>
      <c r="TT32" s="76">
        <v>3.8031055583746638</v>
      </c>
      <c r="TU32" s="76">
        <v>3.864571316198826</v>
      </c>
      <c r="TV32" s="76">
        <v>3.8852962057924412</v>
      </c>
      <c r="TW32" s="721"/>
      <c r="TX32" s="76">
        <v>5.5028667357702608</v>
      </c>
      <c r="TY32" s="76">
        <v>5.6381078968808858</v>
      </c>
      <c r="TZ32" s="76">
        <v>5.6900740458525458</v>
      </c>
      <c r="UA32" s="76">
        <v>4.9130273773755082</v>
      </c>
      <c r="UB32" s="76">
        <v>5.9751937521096004</v>
      </c>
      <c r="UC32" s="76">
        <v>6.3333326838606592</v>
      </c>
      <c r="UD32" s="721"/>
      <c r="UE32" s="76">
        <v>3.8830232954343149</v>
      </c>
      <c r="UF32" s="76">
        <v>3.8943345647086871</v>
      </c>
      <c r="UG32" s="76">
        <v>3.8986808975805989</v>
      </c>
      <c r="UH32" s="76">
        <v>3.8336904461993937</v>
      </c>
      <c r="UI32" s="76">
        <v>3.8859236586588586</v>
      </c>
      <c r="UJ32" s="76">
        <v>3.9524816162954006</v>
      </c>
      <c r="UK32" s="721"/>
      <c r="UL32" s="76">
        <v>0.49737730315118778</v>
      </c>
      <c r="UM32" s="76">
        <v>0.49935007473662862</v>
      </c>
      <c r="UN32" s="76">
        <v>0.49676963927543144</v>
      </c>
      <c r="UO32" s="76">
        <v>0.48970183908803239</v>
      </c>
      <c r="UP32" s="76">
        <v>0.49646363901047036</v>
      </c>
      <c r="UQ32" s="76">
        <v>0.49289366804461854</v>
      </c>
      <c r="UR32" s="721"/>
      <c r="US32" s="76">
        <v>1.8887131449434369</v>
      </c>
      <c r="UT32" s="76">
        <v>1.8376130207539658</v>
      </c>
      <c r="UU32" s="76">
        <v>1.8689634711269156</v>
      </c>
      <c r="UV32" s="76">
        <v>1.8882317846607584</v>
      </c>
      <c r="UW32" s="76">
        <v>1.8436303566944789</v>
      </c>
      <c r="UX32" s="76">
        <v>1.8851093385910442</v>
      </c>
      <c r="UY32" s="76">
        <v>1.8611528893264617</v>
      </c>
      <c r="UZ32" s="76">
        <v>1.8377073283787426</v>
      </c>
      <c r="VA32" s="76">
        <v>1.838470593699387</v>
      </c>
      <c r="VB32" s="76">
        <v>1.8380276232968142</v>
      </c>
      <c r="VC32" s="76">
        <v>1.8390189662333356</v>
      </c>
      <c r="VD32" s="76">
        <v>1.8434629827454516</v>
      </c>
      <c r="VE32" s="76">
        <v>1.8486625540954817</v>
      </c>
      <c r="VF32" s="76">
        <v>1.8390859933359485</v>
      </c>
      <c r="VG32" s="76">
        <v>1.8505325621318423</v>
      </c>
      <c r="VH32" s="718"/>
      <c r="VI32" s="76">
        <v>2.1543013707250283</v>
      </c>
      <c r="VJ32" s="76">
        <v>2.0718147408975671</v>
      </c>
      <c r="VK32" s="76">
        <v>2.1221205087241963</v>
      </c>
      <c r="VL32" s="76">
        <v>2.1534289781733271</v>
      </c>
      <c r="VM32" s="76">
        <v>2.0813583285800892</v>
      </c>
      <c r="VN32" s="76">
        <v>2.1481751005849592</v>
      </c>
      <c r="VO32" s="76">
        <v>2.1097676150953557</v>
      </c>
      <c r="VP32" s="76">
        <v>2.0719788432126593</v>
      </c>
      <c r="VQ32" s="76">
        <v>2.0731806755299047</v>
      </c>
      <c r="VR32" s="76">
        <v>2.0724828439694205</v>
      </c>
      <c r="VS32" s="76">
        <v>2.0740457312397016</v>
      </c>
      <c r="VT32" s="76">
        <v>2.0810920018563803</v>
      </c>
      <c r="VU32" s="76">
        <v>2.0893857618023772</v>
      </c>
      <c r="VV32" s="76">
        <v>2.0741382916548341</v>
      </c>
      <c r="VW32" s="76">
        <v>2.0923762263562833</v>
      </c>
      <c r="VX32" s="718"/>
      <c r="VY32" s="76">
        <v>2.0939165142453691</v>
      </c>
      <c r="VZ32" s="76">
        <v>2.005782332824964</v>
      </c>
      <c r="WA32" s="76">
        <v>2.0593137441366496</v>
      </c>
      <c r="WB32" s="76">
        <v>2.0929150401680316</v>
      </c>
      <c r="WC32" s="76">
        <v>2.0158559406793888</v>
      </c>
      <c r="WD32" s="76">
        <v>2.0871461443389769</v>
      </c>
      <c r="WE32" s="76">
        <v>2.0463005729748609</v>
      </c>
      <c r="WF32" s="76">
        <v>2.0059663016691762</v>
      </c>
      <c r="WG32" s="76">
        <v>2.0072284275468606</v>
      </c>
      <c r="WH32" s="76">
        <v>2.0064953386022837</v>
      </c>
      <c r="WI32" s="76">
        <v>2.0081380682465686</v>
      </c>
      <c r="WJ32" s="76">
        <v>2.0155741798411366</v>
      </c>
      <c r="WK32" s="76">
        <v>2.0243634510712605</v>
      </c>
      <c r="WL32" s="76">
        <v>2.0082255961177529</v>
      </c>
      <c r="WM32" s="76">
        <v>2.0275382049239368</v>
      </c>
      <c r="WN32" s="718"/>
      <c r="WO32" s="76">
        <v>1.8170973529043242</v>
      </c>
      <c r="WP32" s="76">
        <v>1.7668556626669654</v>
      </c>
      <c r="WQ32" s="76">
        <v>1.7975775659137918</v>
      </c>
      <c r="WR32" s="76">
        <v>1.8165917548253283</v>
      </c>
      <c r="WS32" s="76">
        <v>1.7727144006791411</v>
      </c>
      <c r="WT32" s="76">
        <v>1.8134493771098166</v>
      </c>
      <c r="WU32" s="76">
        <v>1.7899846441371419</v>
      </c>
      <c r="WV32" s="76">
        <v>1.7669524088480337</v>
      </c>
      <c r="WW32" s="76">
        <v>1.7676926020875752</v>
      </c>
      <c r="WX32" s="76">
        <v>1.7672629088483562</v>
      </c>
      <c r="WY32" s="76">
        <v>1.7682249379449717</v>
      </c>
      <c r="WZ32" s="76">
        <v>1.7725511436338406</v>
      </c>
      <c r="XA32" s="76">
        <v>1.7776296542088392</v>
      </c>
      <c r="XB32" s="76">
        <v>1.7682855397183759</v>
      </c>
      <c r="XC32" s="76">
        <v>1.7794587132659863</v>
      </c>
      <c r="XD32" s="718"/>
      <c r="XE32" s="76">
        <v>2.0393174614660361</v>
      </c>
      <c r="XF32" s="76">
        <v>1.9626109078790408</v>
      </c>
      <c r="XG32" s="76">
        <v>2.0093128446853821</v>
      </c>
      <c r="XH32" s="76">
        <v>2.0384812132485046</v>
      </c>
      <c r="XI32" s="76">
        <v>1.9714412915520327</v>
      </c>
      <c r="XJ32" s="76">
        <v>2.0335395355213466</v>
      </c>
      <c r="XK32" s="76">
        <v>1.9978923798534407</v>
      </c>
      <c r="XL32" s="76">
        <v>1.9627666207389098</v>
      </c>
      <c r="XM32" s="76">
        <v>1.9638763139508431</v>
      </c>
      <c r="XN32" s="76">
        <v>1.9632318924638783</v>
      </c>
      <c r="XO32" s="76">
        <v>1.9646754773182162</v>
      </c>
      <c r="XP32" s="76">
        <v>1.9711946360190951</v>
      </c>
      <c r="XQ32" s="76">
        <v>1.9788811680827485</v>
      </c>
      <c r="XR32" s="76">
        <v>1.9647574553495961</v>
      </c>
      <c r="XS32" s="76">
        <v>1.9816547118661434</v>
      </c>
      <c r="XT32" s="718"/>
      <c r="XU32" s="76">
        <v>1.3999132986644796</v>
      </c>
      <c r="XV32" s="76">
        <v>1.3774905311737944</v>
      </c>
      <c r="XW32" s="76">
        <v>1.3911006468688405</v>
      </c>
      <c r="XX32" s="76">
        <v>1.3996556061626886</v>
      </c>
      <c r="XY32" s="76">
        <v>1.3800482586906435</v>
      </c>
      <c r="XZ32" s="76">
        <v>1.3981814084293607</v>
      </c>
      <c r="YA32" s="76">
        <v>1.3877976439293449</v>
      </c>
      <c r="YB32" s="76">
        <v>1.3775376969021298</v>
      </c>
      <c r="YC32" s="76">
        <v>1.377857882254705</v>
      </c>
      <c r="YD32" s="76">
        <v>1.3776718962939392</v>
      </c>
      <c r="YE32" s="76">
        <v>1.3780886970961588</v>
      </c>
      <c r="YF32" s="76">
        <v>1.3799766913013054</v>
      </c>
      <c r="YG32" s="76">
        <v>1.3822097988165942</v>
      </c>
      <c r="YH32" s="76">
        <v>1.3781104899714953</v>
      </c>
      <c r="YI32" s="76">
        <v>1.3830166520009919</v>
      </c>
      <c r="YJ32" s="718"/>
      <c r="YK32" s="76">
        <v>1.8488081915462695</v>
      </c>
      <c r="YL32" s="76">
        <v>1.7672531917218914</v>
      </c>
      <c r="YM32" s="76">
        <v>1.8164870832224231</v>
      </c>
      <c r="YN32" s="76">
        <v>1.8477858515712082</v>
      </c>
      <c r="YO32" s="76">
        <v>1.7764046684126393</v>
      </c>
      <c r="YP32" s="76">
        <v>1.8422334606625705</v>
      </c>
      <c r="YQ32" s="76">
        <v>1.8047010863154072</v>
      </c>
      <c r="YR32" s="76">
        <v>1.7674353282279047</v>
      </c>
      <c r="YS32" s="76">
        <v>1.7685729142289635</v>
      </c>
      <c r="YT32" s="76">
        <v>1.7679118139256844</v>
      </c>
      <c r="YU32" s="76">
        <v>1.7693944614076977</v>
      </c>
      <c r="YV32" s="76">
        <v>1.7761478020552663</v>
      </c>
      <c r="YW32" s="76">
        <v>1.784181223978778</v>
      </c>
      <c r="YX32" s="76">
        <v>1.7694597781865369</v>
      </c>
      <c r="YY32" s="76">
        <v>1.7870907772378108</v>
      </c>
      <c r="YZ32" s="718"/>
      <c r="ZA32" s="76">
        <v>2.1651002610456596</v>
      </c>
      <c r="ZB32" s="76">
        <v>2.0863487950951045</v>
      </c>
      <c r="ZC32" s="76">
        <v>2.134471336673581</v>
      </c>
      <c r="ZD32" s="76">
        <v>2.1642974227129717</v>
      </c>
      <c r="ZE32" s="76">
        <v>2.095513696444228</v>
      </c>
      <c r="ZF32" s="76">
        <v>2.159348745625457</v>
      </c>
      <c r="ZG32" s="76">
        <v>2.1225974387248012</v>
      </c>
      <c r="ZH32" s="76">
        <v>2.08650172665351</v>
      </c>
      <c r="ZI32" s="76">
        <v>2.0876586664931205</v>
      </c>
      <c r="ZJ32" s="76">
        <v>2.0869870089847158</v>
      </c>
      <c r="ZK32" s="76">
        <v>2.0884908951981354</v>
      </c>
      <c r="ZL32" s="76">
        <v>2.09525821616909</v>
      </c>
      <c r="ZM32" s="76">
        <v>2.1032077591363945</v>
      </c>
      <c r="ZN32" s="76">
        <v>2.0885841908664613</v>
      </c>
      <c r="ZO32" s="76">
        <v>2.1060716732545663</v>
      </c>
      <c r="ZP32" s="718"/>
      <c r="ZQ32" s="76">
        <v>2.1385940480765711</v>
      </c>
      <c r="ZR32" s="76">
        <v>2.043677445313171</v>
      </c>
      <c r="ZS32" s="76">
        <v>2.101283223079462</v>
      </c>
      <c r="ZT32" s="76">
        <v>2.1375011725941531</v>
      </c>
      <c r="ZU32" s="76">
        <v>2.0545007733909602</v>
      </c>
      <c r="ZV32" s="76">
        <v>2.1312562323679431</v>
      </c>
      <c r="ZW32" s="76">
        <v>2.0873069463418554</v>
      </c>
      <c r="ZX32" s="76">
        <v>2.0438773552945371</v>
      </c>
      <c r="ZY32" s="76">
        <v>2.04523206410484</v>
      </c>
      <c r="ZZ32" s="76">
        <v>2.044445147341174</v>
      </c>
      <c r="AAA32" s="76">
        <v>2.0462086808223447</v>
      </c>
      <c r="AAB32" s="76">
        <v>2.0541979081781383</v>
      </c>
      <c r="AAC32" s="76">
        <v>2.0636486152329621</v>
      </c>
      <c r="AAD32" s="76">
        <v>2.0463005947643671</v>
      </c>
      <c r="AAE32" s="76">
        <v>2.0670634566823498</v>
      </c>
      <c r="AAF32" s="718"/>
      <c r="AAG32" s="76">
        <v>0.64828747007006604</v>
      </c>
      <c r="AAH32" s="76">
        <v>0.64692404065669984</v>
      </c>
      <c r="AAI32" s="76">
        <v>0.6508235547916903</v>
      </c>
      <c r="AAJ32" s="76">
        <v>0.64946808932936806</v>
      </c>
      <c r="AAK32" s="76">
        <v>0.65043864640741766</v>
      </c>
      <c r="AAL32" s="76">
        <v>0.64913188496057017</v>
      </c>
      <c r="AAM32" s="76">
        <v>0.6480641949280086</v>
      </c>
      <c r="AAN32" s="76">
        <v>0.64676083128798778</v>
      </c>
      <c r="AAO32" s="76">
        <v>0.64701588590677739</v>
      </c>
      <c r="AAP32" s="76">
        <v>0.64701098654554401</v>
      </c>
      <c r="AAQ32" s="76">
        <v>0.642081766517546</v>
      </c>
      <c r="AAR32" s="76">
        <v>0.65006601241806816</v>
      </c>
      <c r="AAS32" s="76">
        <v>0.64941622576051339</v>
      </c>
      <c r="AAT32" s="76">
        <v>0.64312564142961803</v>
      </c>
      <c r="AAU32" s="76">
        <v>0.65344756658105707</v>
      </c>
      <c r="AAV32" s="718"/>
    </row>
    <row r="33" spans="1:724" ht="14.5" customHeight="1" x14ac:dyDescent="0.2">
      <c r="A33" s="23">
        <v>2050</v>
      </c>
      <c r="B33" s="263"/>
      <c r="C33" s="264"/>
      <c r="D33" s="65">
        <v>0.44149957585851607</v>
      </c>
      <c r="E33" s="65">
        <v>0.48120972107108806</v>
      </c>
      <c r="F33" s="65">
        <v>1.1448066996306943</v>
      </c>
      <c r="G33" s="65">
        <v>1.2196698620268924</v>
      </c>
      <c r="H33" s="65">
        <v>0.58359785922323582</v>
      </c>
      <c r="I33" s="65">
        <v>0.38350720198989507</v>
      </c>
      <c r="J33" s="65">
        <v>0.50031924026831343</v>
      </c>
      <c r="K33" s="65">
        <v>0.43667996195608683</v>
      </c>
      <c r="L33" s="65">
        <v>0.52177942370023711</v>
      </c>
      <c r="M33" s="65">
        <v>0.37856606028745848</v>
      </c>
      <c r="N33" s="65">
        <v>0.55081280662012277</v>
      </c>
      <c r="O33" s="65">
        <v>0.4547692691230163</v>
      </c>
      <c r="P33" s="65">
        <v>0.3299483045265138</v>
      </c>
      <c r="Q33" s="65">
        <v>0.42973729289424029</v>
      </c>
      <c r="R33" s="65">
        <v>0.58576124886412984</v>
      </c>
      <c r="S33" s="65">
        <v>0.37466411211173423</v>
      </c>
      <c r="T33" s="65">
        <v>0.24136627656964746</v>
      </c>
      <c r="U33" s="65">
        <v>0.93896995558450946</v>
      </c>
      <c r="V33" s="65">
        <v>0.34666927019123311</v>
      </c>
      <c r="W33" s="65">
        <v>0.37987566412449181</v>
      </c>
      <c r="X33" s="65">
        <v>1.0490684745976633</v>
      </c>
      <c r="Y33" s="65">
        <v>0.5337569145510489</v>
      </c>
      <c r="Z33" s="65">
        <v>0.43255496887132577</v>
      </c>
      <c r="AA33" s="65">
        <v>0.42438465392723557</v>
      </c>
      <c r="AB33" s="65">
        <v>0.41593632256333851</v>
      </c>
      <c r="AC33" s="65">
        <v>0.37091621319299628</v>
      </c>
      <c r="AD33" s="65">
        <v>0.5048162864882938</v>
      </c>
      <c r="AE33" s="65">
        <v>1.0191645893031227</v>
      </c>
      <c r="AF33" s="65">
        <v>0.38441350561740217</v>
      </c>
      <c r="AG33" s="65">
        <v>0.51843589544075308</v>
      </c>
      <c r="AH33" s="769"/>
      <c r="AI33" s="65">
        <v>0.41014778938282909</v>
      </c>
      <c r="AJ33" s="65">
        <v>0.45197473338495908</v>
      </c>
      <c r="AK33" s="65">
        <v>1.1145803219585944</v>
      </c>
      <c r="AL33" s="65">
        <v>1.187758489480784</v>
      </c>
      <c r="AM33" s="65">
        <v>0.55529876443061776</v>
      </c>
      <c r="AN33" s="65">
        <v>0.35252403441250013</v>
      </c>
      <c r="AO33" s="65">
        <v>0.47103607983704943</v>
      </c>
      <c r="AP33" s="65">
        <v>0.40716387970504098</v>
      </c>
      <c r="AQ33" s="65">
        <v>0.49214538086176668</v>
      </c>
      <c r="AR33" s="65">
        <v>0.34896249089938586</v>
      </c>
      <c r="AS33" s="65">
        <v>0.52067110444509246</v>
      </c>
      <c r="AT33" s="65">
        <v>0.42347928049942452</v>
      </c>
      <c r="AU33" s="65">
        <v>0.30010239647763304</v>
      </c>
      <c r="AV33" s="65">
        <v>0.39846879026022136</v>
      </c>
      <c r="AW33" s="65">
        <v>0.55593484402019255</v>
      </c>
      <c r="AX33" s="65">
        <v>0.34476996815183292</v>
      </c>
      <c r="AY33" s="65">
        <v>0.22061609849360506</v>
      </c>
      <c r="AZ33" s="65">
        <v>0.90733913142128952</v>
      </c>
      <c r="BA33" s="65">
        <v>0.31798627324169337</v>
      </c>
      <c r="BB33" s="65">
        <v>0.34912962381620871</v>
      </c>
      <c r="BC33" s="65">
        <v>1.0176526297171142</v>
      </c>
      <c r="BD33" s="65">
        <v>0.50214244453448631</v>
      </c>
      <c r="BE33" s="65">
        <v>0.40155709541515744</v>
      </c>
      <c r="BF33" s="65">
        <v>0.3952518127079514</v>
      </c>
      <c r="BG33" s="65">
        <v>0.38475506806332999</v>
      </c>
      <c r="BH33" s="65">
        <v>0.34062580936586256</v>
      </c>
      <c r="BI33" s="65">
        <v>0.47586599990107342</v>
      </c>
      <c r="BJ33" s="65">
        <v>0.98967670342838054</v>
      </c>
      <c r="BK33" s="65">
        <v>0.35480746425174803</v>
      </c>
      <c r="BL33" s="65">
        <v>0.4820973649054992</v>
      </c>
      <c r="BM33" s="770"/>
      <c r="BN33" s="65">
        <v>3.2751531510845187</v>
      </c>
      <c r="BO33" s="65">
        <v>3.0511524277117257</v>
      </c>
      <c r="BP33" s="65">
        <v>1.958139097156989</v>
      </c>
      <c r="BQ33" s="65">
        <v>2.8972105822959664</v>
      </c>
      <c r="BR33" s="65">
        <v>2.3093365020499608</v>
      </c>
      <c r="BS33" s="65">
        <v>1.3801886491694635</v>
      </c>
      <c r="BT33" s="65">
        <v>1.5407578238634216</v>
      </c>
      <c r="BU33" s="65">
        <v>2.6369325559882548</v>
      </c>
      <c r="BV33" s="65">
        <v>1.6983054960004988</v>
      </c>
      <c r="BW33" s="65">
        <v>0.94423078288403683</v>
      </c>
      <c r="BX33" s="65">
        <v>2.407968601715357</v>
      </c>
      <c r="BY33" s="65">
        <v>3.4206103907455558</v>
      </c>
      <c r="BZ33" s="65">
        <v>2.3474166158228327</v>
      </c>
      <c r="CA33" s="65">
        <v>1.4231690578805156</v>
      </c>
      <c r="CB33" s="65">
        <v>1.3740425602246507</v>
      </c>
      <c r="CC33" s="65">
        <v>2.2554079164487852</v>
      </c>
      <c r="CD33" s="65">
        <v>0.4807634327895331</v>
      </c>
      <c r="CE33" s="65">
        <v>8.9696730472471984</v>
      </c>
      <c r="CF33" s="65">
        <v>0.65520036544336024</v>
      </c>
      <c r="CG33" s="65">
        <v>3.018728245860455</v>
      </c>
      <c r="CH33" s="65">
        <v>4.8875197590746025</v>
      </c>
      <c r="CI33" s="65">
        <v>1.907803477265503</v>
      </c>
      <c r="CJ33" s="65">
        <v>2.1483861813226968</v>
      </c>
      <c r="CK33" s="65">
        <v>1.6540325487981082</v>
      </c>
      <c r="CL33" s="65">
        <v>1.4403693906552135</v>
      </c>
      <c r="CM33" s="65">
        <v>1.0204729423824777</v>
      </c>
      <c r="CN33" s="65">
        <v>1.2886734880084192</v>
      </c>
      <c r="CO33" s="65">
        <v>2.3857433944928808</v>
      </c>
      <c r="CP33" s="65">
        <v>1.2281839254644962</v>
      </c>
      <c r="CQ33" s="65">
        <v>1.2253101665301052</v>
      </c>
      <c r="CR33" s="772"/>
      <c r="CS33" s="65">
        <v>3.4462752970915886</v>
      </c>
      <c r="CT33" s="65">
        <v>3.2107208094120878</v>
      </c>
      <c r="CU33" s="65">
        <v>2.1231186149041221</v>
      </c>
      <c r="CV33" s="65">
        <v>3.0713870221730342</v>
      </c>
      <c r="CW33" s="65">
        <v>2.463796658083675</v>
      </c>
      <c r="CX33" s="65">
        <v>1.5492988250776873</v>
      </c>
      <c r="CY33" s="65">
        <v>1.7005891386994421</v>
      </c>
      <c r="CZ33" s="65">
        <v>2.7980351885427681</v>
      </c>
      <c r="DA33" s="65">
        <v>1.8600519728501368</v>
      </c>
      <c r="DB33" s="65">
        <v>1.1058109316607161</v>
      </c>
      <c r="DC33" s="65">
        <v>2.5724859495384886</v>
      </c>
      <c r="DD33" s="65">
        <v>3.5913952360033572</v>
      </c>
      <c r="DE33" s="65">
        <v>2.5103194806664297</v>
      </c>
      <c r="DF33" s="65">
        <v>1.5938366298005555</v>
      </c>
      <c r="DG33" s="65">
        <v>1.5368389740280008</v>
      </c>
      <c r="DH33" s="65">
        <v>2.4185740591956955</v>
      </c>
      <c r="DI33" s="65">
        <v>0.59402061528389749</v>
      </c>
      <c r="DJ33" s="65">
        <v>9.1423182174029733</v>
      </c>
      <c r="DK33" s="65">
        <v>0.81175590959794375</v>
      </c>
      <c r="DL33" s="65">
        <v>3.1865441501583929</v>
      </c>
      <c r="DM33" s="65">
        <v>5.0589915442232334</v>
      </c>
      <c r="DN33" s="65">
        <v>2.0803593843525112</v>
      </c>
      <c r="DO33" s="65">
        <v>2.3175766238382658</v>
      </c>
      <c r="DP33" s="65">
        <v>1.8130434017392369</v>
      </c>
      <c r="DQ33" s="65">
        <v>1.6105607508627706</v>
      </c>
      <c r="DR33" s="65">
        <v>1.2751887702802978</v>
      </c>
      <c r="DS33" s="65">
        <v>1.4466879339209875</v>
      </c>
      <c r="DT33" s="65">
        <v>2.5466921275422902</v>
      </c>
      <c r="DU33" s="65">
        <v>1.3897775666177252</v>
      </c>
      <c r="DV33" s="65">
        <v>1.3932429722212998</v>
      </c>
      <c r="DW33" s="773"/>
      <c r="DX33" s="65">
        <v>3.3606692767535256</v>
      </c>
      <c r="DY33" s="65">
        <v>3.130894705965555</v>
      </c>
      <c r="DZ33" s="65">
        <v>2.0405855221328251</v>
      </c>
      <c r="EA33" s="65">
        <v>2.984253052652154</v>
      </c>
      <c r="EB33" s="65">
        <v>2.3865260092087115</v>
      </c>
      <c r="EC33" s="65">
        <v>1.4646993182577184</v>
      </c>
      <c r="ED33" s="65">
        <v>1.6206314996224611</v>
      </c>
      <c r="EE33" s="65">
        <v>2.7174415566793191</v>
      </c>
      <c r="EF33" s="65">
        <v>1.7791362497255094</v>
      </c>
      <c r="EG33" s="65">
        <v>1.0249784162606803</v>
      </c>
      <c r="EH33" s="65">
        <v>2.4901840631238024</v>
      </c>
      <c r="EI33" s="65">
        <v>3.5059579546361155</v>
      </c>
      <c r="EJ33" s="65">
        <v>2.4288252598053051</v>
      </c>
      <c r="EK33" s="65">
        <v>1.5084580159054775</v>
      </c>
      <c r="EL33" s="65">
        <v>1.4553980066476737</v>
      </c>
      <c r="EM33" s="65">
        <v>2.3369481302297381</v>
      </c>
      <c r="EN33" s="65">
        <v>0.53736227564594252</v>
      </c>
      <c r="EO33" s="65">
        <v>9.0559502849495495</v>
      </c>
      <c r="EP33" s="65">
        <v>0.73343701628310587</v>
      </c>
      <c r="EQ33" s="65">
        <v>3.10259211909991</v>
      </c>
      <c r="ER33" s="65">
        <v>4.9732106124773727</v>
      </c>
      <c r="ES33" s="65">
        <v>1.9940361068795123</v>
      </c>
      <c r="ET33" s="65">
        <v>2.2329369626316136</v>
      </c>
      <c r="EU33" s="65">
        <v>1.7334962091141013</v>
      </c>
      <c r="EV33" s="65">
        <v>1.5254203679067924</v>
      </c>
      <c r="EW33" s="65">
        <v>1.1924808541593253</v>
      </c>
      <c r="EX33" s="65">
        <v>1.3676392065286824</v>
      </c>
      <c r="EY33" s="65">
        <v>2.4661754858549894</v>
      </c>
      <c r="EZ33" s="65">
        <v>1.3089383014854761</v>
      </c>
      <c r="FA33" s="65">
        <v>1.328345545851445</v>
      </c>
      <c r="FB33" s="774"/>
      <c r="FC33" s="65">
        <v>3.2012290262717489</v>
      </c>
      <c r="FD33" s="65">
        <v>2.9822194857154165</v>
      </c>
      <c r="FE33" s="65">
        <v>1.8868685646977608</v>
      </c>
      <c r="FF33" s="65">
        <v>2.8219670139948523</v>
      </c>
      <c r="FG33" s="65">
        <v>2.2426102943692525</v>
      </c>
      <c r="FH33" s="65">
        <v>1.3071336878879907</v>
      </c>
      <c r="FI33" s="65">
        <v>1.471711295739359</v>
      </c>
      <c r="FJ33" s="65">
        <v>2.5673368233813623</v>
      </c>
      <c r="FK33" s="65">
        <v>1.6284316250746138</v>
      </c>
      <c r="FL33" s="65">
        <v>0.8744287650614011</v>
      </c>
      <c r="FM33" s="65">
        <v>2.3368977249286633</v>
      </c>
      <c r="FN33" s="65">
        <v>3.3468319785905001</v>
      </c>
      <c r="FO33" s="65">
        <v>2.2770431896237575</v>
      </c>
      <c r="FP33" s="65">
        <v>1.3494413073672178</v>
      </c>
      <c r="FQ33" s="65">
        <v>1.3037151204754263</v>
      </c>
      <c r="FR33" s="65">
        <v>2.1849207551836236</v>
      </c>
      <c r="FS33" s="65">
        <v>0.43183675503322361</v>
      </c>
      <c r="FT33" s="65">
        <v>8.8950909817184627</v>
      </c>
      <c r="FU33" s="65">
        <v>0.58756895795892861</v>
      </c>
      <c r="FV33" s="65">
        <v>2.9462324050569153</v>
      </c>
      <c r="FW33" s="65">
        <v>4.8134445914649566</v>
      </c>
      <c r="FX33" s="65">
        <v>1.8332599730474477</v>
      </c>
      <c r="FY33" s="65">
        <v>2.0752965451681109</v>
      </c>
      <c r="FZ33" s="65">
        <v>1.5853404571332494</v>
      </c>
      <c r="GA33" s="65">
        <v>1.3668473618143717</v>
      </c>
      <c r="GB33" s="65">
        <v>1.0384382902008853</v>
      </c>
      <c r="GC33" s="65">
        <v>1.2204118404401447</v>
      </c>
      <c r="GD33" s="65">
        <v>2.3162141458945711</v>
      </c>
      <c r="GE33" s="65">
        <v>1.1583760789858311</v>
      </c>
      <c r="GF33" s="65">
        <v>1.1551353509493321</v>
      </c>
      <c r="GG33" s="775"/>
      <c r="GH33" s="65">
        <v>3.343665157131507</v>
      </c>
      <c r="GI33" s="65">
        <v>3.1150386644558097</v>
      </c>
      <c r="GJ33" s="65">
        <v>2.0241917851419435</v>
      </c>
      <c r="GK33" s="65">
        <v>2.9669454329891529</v>
      </c>
      <c r="GL33" s="65">
        <v>2.3711775634854773</v>
      </c>
      <c r="GM33" s="65">
        <v>1.4478951247179457</v>
      </c>
      <c r="GN33" s="65">
        <v>1.604749330889585</v>
      </c>
      <c r="GO33" s="65">
        <v>2.701433059244593</v>
      </c>
      <c r="GP33" s="65">
        <v>1.7630637745668725</v>
      </c>
      <c r="GQ33" s="65">
        <v>1.0089224688426959</v>
      </c>
      <c r="GR33" s="65">
        <v>2.4738362511803609</v>
      </c>
      <c r="GS33" s="65">
        <v>3.4889873520218191</v>
      </c>
      <c r="GT33" s="65">
        <v>2.4126378763181</v>
      </c>
      <c r="GU33" s="65">
        <v>1.4914990665453645</v>
      </c>
      <c r="GV33" s="65">
        <v>1.4392212010211631</v>
      </c>
      <c r="GW33" s="65">
        <v>2.3207345852604204</v>
      </c>
      <c r="GX33" s="65">
        <v>0.5261081000519352</v>
      </c>
      <c r="GY33" s="65">
        <v>9.0387948249813732</v>
      </c>
      <c r="GZ33" s="65">
        <v>0.7178803553691836</v>
      </c>
      <c r="HA33" s="65">
        <v>3.08591653515158</v>
      </c>
      <c r="HB33" s="65">
        <v>4.9561717498023574</v>
      </c>
      <c r="HC33" s="65">
        <v>1.976889516832236</v>
      </c>
      <c r="HD33" s="65">
        <v>2.2161247931341714</v>
      </c>
      <c r="HE33" s="65">
        <v>1.717695568298748</v>
      </c>
      <c r="HF33" s="65">
        <v>1.5085087389030061</v>
      </c>
      <c r="HG33" s="65">
        <v>1.1760523916066332</v>
      </c>
      <c r="HH33" s="65">
        <v>1.3519375770026407</v>
      </c>
      <c r="HI33" s="65">
        <v>2.4501822811550471</v>
      </c>
      <c r="HJ33" s="65">
        <v>1.2928810133527437</v>
      </c>
      <c r="HK33" s="65">
        <v>1.2997074605430716</v>
      </c>
      <c r="HL33" s="776"/>
      <c r="HM33" s="65">
        <v>2.7874989755576736</v>
      </c>
      <c r="HN33" s="65">
        <v>2.596423513693618</v>
      </c>
      <c r="HO33" s="65">
        <v>1.4879898348723113</v>
      </c>
      <c r="HP33" s="65">
        <v>2.4008524535185067</v>
      </c>
      <c r="HQ33" s="65">
        <v>1.8691647194961305</v>
      </c>
      <c r="HR33" s="65">
        <v>0.89826807179242729</v>
      </c>
      <c r="HS33" s="65">
        <v>1.0852796179244255</v>
      </c>
      <c r="HT33" s="65">
        <v>2.1778314209993934</v>
      </c>
      <c r="HU33" s="65">
        <v>1.2373695700963008</v>
      </c>
      <c r="HV33" s="65">
        <v>0.48376884927819563</v>
      </c>
      <c r="HW33" s="65">
        <v>1.9391364050384992</v>
      </c>
      <c r="HX33" s="65">
        <v>2.9339174357423392</v>
      </c>
      <c r="HY33" s="65">
        <v>1.8831852810721372</v>
      </c>
      <c r="HZ33" s="65">
        <v>0.93681030177657465</v>
      </c>
      <c r="IA33" s="65">
        <v>0.91011458360425512</v>
      </c>
      <c r="IB33" s="65">
        <v>1.7904263072779143</v>
      </c>
      <c r="IC33" s="65">
        <v>0.15800954475974627</v>
      </c>
      <c r="ID33" s="65">
        <v>8.4776786439773417</v>
      </c>
      <c r="IE33" s="65">
        <v>0.20905726479696124</v>
      </c>
      <c r="IF33" s="65">
        <v>2.5404960102308149</v>
      </c>
      <c r="IG33" s="65">
        <v>4.3988692017743363</v>
      </c>
      <c r="IH33" s="65">
        <v>1.4160634508207368</v>
      </c>
      <c r="II33" s="65">
        <v>1.6662368647255152</v>
      </c>
      <c r="IJ33" s="65">
        <v>1.200892448582074</v>
      </c>
      <c r="IK33" s="65">
        <v>0.95536771565062562</v>
      </c>
      <c r="IL33" s="65">
        <v>0.63871464697984115</v>
      </c>
      <c r="IM33" s="65">
        <v>0.83837289196726561</v>
      </c>
      <c r="IN33" s="65">
        <v>1.9270808335753855</v>
      </c>
      <c r="IO33" s="65">
        <v>0.76768354205004885</v>
      </c>
      <c r="IP33" s="65">
        <v>0.69180396942273492</v>
      </c>
      <c r="IQ33" s="777"/>
      <c r="IR33" s="65">
        <v>2.8539542435508598</v>
      </c>
      <c r="IS33" s="65">
        <v>2.6583918784936857</v>
      </c>
      <c r="IT33" s="65">
        <v>1.552059613805655</v>
      </c>
      <c r="IU33" s="65">
        <v>2.4684938562253858</v>
      </c>
      <c r="IV33" s="65">
        <v>1.9291493053782276</v>
      </c>
      <c r="IW33" s="65">
        <v>0.96394199140240899</v>
      </c>
      <c r="IX33" s="65">
        <v>1.1473500927809774</v>
      </c>
      <c r="IY33" s="65">
        <v>2.2403956119625876</v>
      </c>
      <c r="IZ33" s="65">
        <v>1.3001837979260071</v>
      </c>
      <c r="JA33" s="65">
        <v>0.5465184836176894</v>
      </c>
      <c r="JB33" s="65">
        <v>2.0030267003288746</v>
      </c>
      <c r="JC33" s="65">
        <v>3.0002417130238612</v>
      </c>
      <c r="JD33" s="65">
        <v>1.9464485920616554</v>
      </c>
      <c r="JE33" s="65">
        <v>1.0030890359693074</v>
      </c>
      <c r="JF33" s="65">
        <v>0.97333655434312305</v>
      </c>
      <c r="JG33" s="65">
        <v>1.8537918622144003</v>
      </c>
      <c r="JH33" s="65">
        <v>0.20199296005951234</v>
      </c>
      <c r="JI33" s="65">
        <v>8.5447253782437365</v>
      </c>
      <c r="JJ33" s="65">
        <v>0.26985559444262897</v>
      </c>
      <c r="JK33" s="65">
        <v>2.6056672995926111</v>
      </c>
      <c r="JL33" s="65">
        <v>4.4654602520925781</v>
      </c>
      <c r="JM33" s="65">
        <v>1.4830755197834571</v>
      </c>
      <c r="JN33" s="65">
        <v>1.7319419558642937</v>
      </c>
      <c r="JO33" s="65">
        <v>1.2626442971452121</v>
      </c>
      <c r="JP33" s="65">
        <v>1.0214615130732621</v>
      </c>
      <c r="JQ33" s="65">
        <v>0.70292013987942537</v>
      </c>
      <c r="JR33" s="65">
        <v>0.89973778596222931</v>
      </c>
      <c r="JS33" s="65">
        <v>1.9895852576814295</v>
      </c>
      <c r="JT33" s="65">
        <v>0.83043841615260305</v>
      </c>
      <c r="JU33" s="65">
        <v>0.76195696556720527</v>
      </c>
      <c r="JV33" s="778"/>
      <c r="JW33" s="65">
        <v>3.4715398092854373</v>
      </c>
      <c r="JX33" s="65">
        <v>3.2342795212403916</v>
      </c>
      <c r="JY33" s="65">
        <v>2.1474762280776125</v>
      </c>
      <c r="JZ33" s="65">
        <v>3.0971024710020449</v>
      </c>
      <c r="KA33" s="65">
        <v>2.4866011903235656</v>
      </c>
      <c r="KB33" s="65">
        <v>1.5742662895528037</v>
      </c>
      <c r="KC33" s="65">
        <v>1.7241866700351387</v>
      </c>
      <c r="KD33" s="65">
        <v>2.8218204175128774</v>
      </c>
      <c r="KE33" s="65">
        <v>1.8839322591370498</v>
      </c>
      <c r="KF33" s="65">
        <v>1.12966666123346</v>
      </c>
      <c r="KG33" s="65">
        <v>2.5967753278402625</v>
      </c>
      <c r="KH33" s="65">
        <v>3.6166099490385828</v>
      </c>
      <c r="KI33" s="65">
        <v>2.5343704963373286</v>
      </c>
      <c r="KJ33" s="65">
        <v>1.6190340285737701</v>
      </c>
      <c r="KK33" s="65">
        <v>1.5608742732433321</v>
      </c>
      <c r="KL33" s="65">
        <v>2.4426639452755619</v>
      </c>
      <c r="KM33" s="65">
        <v>0.61074193122655507</v>
      </c>
      <c r="KN33" s="65">
        <v>9.1678075892253048</v>
      </c>
      <c r="KO33" s="65">
        <v>0.83486980541213407</v>
      </c>
      <c r="KP33" s="65">
        <v>3.2113205280813402</v>
      </c>
      <c r="KQ33" s="65">
        <v>5.0843076772187237</v>
      </c>
      <c r="KR33" s="65">
        <v>2.1058355773552577</v>
      </c>
      <c r="KS33" s="65">
        <v>2.3425559388933763</v>
      </c>
      <c r="KT33" s="65">
        <v>1.8365197998959049</v>
      </c>
      <c r="KU33" s="65">
        <v>1.6356878416314538</v>
      </c>
      <c r="KV33" s="65">
        <v>1.2923969682498242</v>
      </c>
      <c r="KW33" s="65">
        <v>1.4700172223194476</v>
      </c>
      <c r="KX33" s="65">
        <v>2.570454634754789</v>
      </c>
      <c r="KY33" s="65">
        <v>1.4136352882079832</v>
      </c>
      <c r="KZ33" s="65">
        <v>1.3964527988742863</v>
      </c>
      <c r="LA33" s="774"/>
      <c r="LB33" s="65">
        <v>3.3839667556075792</v>
      </c>
      <c r="LC33" s="65">
        <v>3.1526191939128148</v>
      </c>
      <c r="LD33" s="65">
        <v>2.063046710913774</v>
      </c>
      <c r="LE33" s="65">
        <v>3.0079663593140671</v>
      </c>
      <c r="LF33" s="65">
        <v>2.4075550361520777</v>
      </c>
      <c r="LG33" s="65">
        <v>1.4877228768043977</v>
      </c>
      <c r="LH33" s="65">
        <v>1.6423917846848866</v>
      </c>
      <c r="LI33" s="65">
        <v>2.7393749256958353</v>
      </c>
      <c r="LJ33" s="65">
        <v>1.8011572751278351</v>
      </c>
      <c r="LK33" s="65">
        <v>1.0469767968747479</v>
      </c>
      <c r="LL33" s="65">
        <v>2.5125823296338314</v>
      </c>
      <c r="LM33" s="65">
        <v>3.5292095115726561</v>
      </c>
      <c r="LN33" s="65">
        <v>2.4510037220179153</v>
      </c>
      <c r="LO33" s="65">
        <v>1.5316936066262459</v>
      </c>
      <c r="LP33" s="65">
        <v>1.4775619760496395</v>
      </c>
      <c r="LQ33" s="65">
        <v>2.3591624364960153</v>
      </c>
      <c r="LR33" s="65">
        <v>0.55278171068577175</v>
      </c>
      <c r="LS33" s="65">
        <v>9.0794551164094841</v>
      </c>
      <c r="LT33" s="65">
        <v>0.75475132050691818</v>
      </c>
      <c r="LU33" s="65">
        <v>3.125439468627619</v>
      </c>
      <c r="LV33" s="65">
        <v>4.9965556930632724</v>
      </c>
      <c r="LW33" s="65">
        <v>2.0175287855906334</v>
      </c>
      <c r="LX33" s="65">
        <v>2.255971449101013</v>
      </c>
      <c r="LY33" s="65">
        <v>1.7551447921315675</v>
      </c>
      <c r="LZ33" s="65">
        <v>1.5485911246328938</v>
      </c>
      <c r="MA33" s="65">
        <v>1.0262061532165738</v>
      </c>
      <c r="MB33" s="65">
        <v>1.3891521333951502</v>
      </c>
      <c r="MC33" s="65">
        <v>2.4880879021745606</v>
      </c>
      <c r="MD33" s="65">
        <v>1.3309385190234293</v>
      </c>
      <c r="ME33" s="65">
        <v>1.2842532224776793</v>
      </c>
      <c r="MF33" s="780"/>
      <c r="MG33" s="68">
        <v>0.33903199006676638</v>
      </c>
      <c r="MH33" s="68">
        <v>0.37869218540385846</v>
      </c>
      <c r="MI33" s="68">
        <v>0.41106067293998266</v>
      </c>
      <c r="MJ33" s="68">
        <v>0.34848825246253268</v>
      </c>
      <c r="MK33" s="68">
        <v>0.55206897641487052</v>
      </c>
      <c r="ML33" s="68">
        <v>0.34095493709210717</v>
      </c>
      <c r="MM33" s="68">
        <v>0.35590561891945566</v>
      </c>
      <c r="MN33" s="68">
        <v>0.46361968843652557</v>
      </c>
      <c r="MO33" s="68">
        <v>0.35239913495050462</v>
      </c>
      <c r="MP33" s="68">
        <v>0.58039964024096768</v>
      </c>
      <c r="MQ33" s="68">
        <v>0.44464939839953987</v>
      </c>
      <c r="MR33" s="68">
        <v>0.86533260801615275</v>
      </c>
      <c r="MS33" s="68">
        <v>0.91745760513821661</v>
      </c>
      <c r="MT33" s="68">
        <v>0.53468468485396337</v>
      </c>
      <c r="MU33" s="768"/>
      <c r="MV33" s="69">
        <v>3.5076127171587848</v>
      </c>
      <c r="MW33" s="69">
        <v>1.3971508890311028</v>
      </c>
      <c r="MX33" s="69">
        <v>1.5381630986348158</v>
      </c>
      <c r="MY33" s="69">
        <v>1.0025259239271112</v>
      </c>
      <c r="MZ33" s="69">
        <v>1.9861628513722551</v>
      </c>
      <c r="NA33" s="69">
        <v>0.90922379804811571</v>
      </c>
      <c r="NB33" s="69">
        <v>0.82154240440912918</v>
      </c>
      <c r="NC33" s="69">
        <v>1.8822551438998949</v>
      </c>
      <c r="ND33" s="69">
        <v>1.081814666720432</v>
      </c>
      <c r="NE33" s="69">
        <v>2.3170195378788705</v>
      </c>
      <c r="NF33" s="69">
        <v>1.3852267022228373</v>
      </c>
      <c r="NG33" s="69">
        <v>3.2759413464895326</v>
      </c>
      <c r="NH33" s="69">
        <v>3.1070477591763646</v>
      </c>
      <c r="NI33" s="69">
        <v>1.7035820344364865</v>
      </c>
      <c r="NJ33" s="752"/>
      <c r="NK33" s="70">
        <v>3.6939802382863385</v>
      </c>
      <c r="NL33" s="70">
        <v>1.5809604907995936</v>
      </c>
      <c r="NM33" s="70">
        <v>1.7000737171752327</v>
      </c>
      <c r="NN33" s="70">
        <v>1.1786312861996993</v>
      </c>
      <c r="NO33" s="70">
        <v>2.1436917241397966</v>
      </c>
      <c r="NP33" s="70">
        <v>1.0961736499788639</v>
      </c>
      <c r="NQ33" s="70">
        <v>0.98127030997692777</v>
      </c>
      <c r="NR33" s="70">
        <v>2.0501739820871618</v>
      </c>
      <c r="NS33" s="70">
        <v>1.2710122526964835</v>
      </c>
      <c r="NT33" s="70">
        <v>2.4920834076324843</v>
      </c>
      <c r="NU33" s="70">
        <v>1.5512267928417036</v>
      </c>
      <c r="NV33" s="70">
        <v>3.4378891943456757</v>
      </c>
      <c r="NW33" s="70">
        <v>3.261457185580646</v>
      </c>
      <c r="NX33" s="70">
        <v>1.8627846214176862</v>
      </c>
      <c r="NY33" s="754"/>
      <c r="NZ33" s="71">
        <v>3.6007475260029111</v>
      </c>
      <c r="OA33" s="71">
        <v>1.4890074100646513</v>
      </c>
      <c r="OB33" s="71">
        <v>1.6190758800913834</v>
      </c>
      <c r="OC33" s="71">
        <v>1.0905323488258873</v>
      </c>
      <c r="OD33" s="71">
        <v>2.0648859108617588</v>
      </c>
      <c r="OE33" s="71">
        <v>1.0026496193374979</v>
      </c>
      <c r="OF33" s="71">
        <v>0.90136440269577278</v>
      </c>
      <c r="OG33" s="71">
        <v>1.9661704570471636</v>
      </c>
      <c r="OH33" s="71">
        <v>1.1763637646374971</v>
      </c>
      <c r="OI33" s="71">
        <v>2.4045054900789684</v>
      </c>
      <c r="OJ33" s="71">
        <v>1.4681831455685339</v>
      </c>
      <c r="OK33" s="71">
        <v>3.3568727328252264</v>
      </c>
      <c r="OL33" s="71">
        <v>3.1842119148451595</v>
      </c>
      <c r="OM33" s="71">
        <v>1.783141511411213</v>
      </c>
      <c r="ON33" s="756"/>
      <c r="OO33" s="72">
        <v>3.4271026475134998</v>
      </c>
      <c r="OP33" s="72">
        <v>1.3177458309484509</v>
      </c>
      <c r="OQ33" s="72">
        <v>1.4682183191145777</v>
      </c>
      <c r="OR33" s="72">
        <v>0.92644906839083829</v>
      </c>
      <c r="OS33" s="72">
        <v>1.9181109695801601</v>
      </c>
      <c r="OT33" s="72">
        <v>0.82846216368147729</v>
      </c>
      <c r="OU33" s="72">
        <v>0.75254054870081877</v>
      </c>
      <c r="OV33" s="72">
        <v>1.8097148360425006</v>
      </c>
      <c r="OW33" s="72">
        <v>1.0000820196825053</v>
      </c>
      <c r="OX33" s="72">
        <v>2.2413926032018239</v>
      </c>
      <c r="OY33" s="72">
        <v>1.313515286113474</v>
      </c>
      <c r="OZ33" s="72">
        <v>3.2059804840446309</v>
      </c>
      <c r="PA33" s="72">
        <v>3.040343466505171</v>
      </c>
      <c r="PB33" s="72">
        <v>1.6348071143859406</v>
      </c>
      <c r="PC33" s="758"/>
      <c r="PD33" s="73">
        <v>3.5822284991156432</v>
      </c>
      <c r="PE33" s="73">
        <v>1.4707425593186945</v>
      </c>
      <c r="PF33" s="73">
        <v>1.6029870944492113</v>
      </c>
      <c r="PG33" s="73">
        <v>1.0730330553911367</v>
      </c>
      <c r="PH33" s="73">
        <v>2.049232531921839</v>
      </c>
      <c r="PI33" s="73">
        <v>0.98407272721847483</v>
      </c>
      <c r="PJ33" s="73">
        <v>0.88549250956782499</v>
      </c>
      <c r="PK33" s="73">
        <v>1.9494846447315055</v>
      </c>
      <c r="PL33" s="73">
        <v>1.157563518969698</v>
      </c>
      <c r="PM33" s="73">
        <v>2.3871096880028251</v>
      </c>
      <c r="PN33" s="73">
        <v>1.45168799596918</v>
      </c>
      <c r="PO33" s="73">
        <v>3.3407802477686133</v>
      </c>
      <c r="PP33" s="73">
        <v>3.1688685100398155</v>
      </c>
      <c r="PQ33" s="73">
        <v>1.7673218183070181</v>
      </c>
      <c r="PR33" s="760"/>
      <c r="PS33" s="70">
        <v>3.0488889451027794</v>
      </c>
      <c r="PT33" s="70">
        <v>0.94472316260528655</v>
      </c>
      <c r="PU33" s="70">
        <v>1.1396373832986786</v>
      </c>
      <c r="PV33" s="70">
        <v>0.56906136115235084</v>
      </c>
      <c r="PW33" s="70">
        <v>1.5984223358228764</v>
      </c>
      <c r="PX33" s="70">
        <v>0.44906668084157259</v>
      </c>
      <c r="PY33" s="70">
        <v>0.42838920420898308</v>
      </c>
      <c r="PZ33" s="70">
        <v>1.4689408368441859</v>
      </c>
      <c r="QA33" s="70">
        <v>0.61612499194376114</v>
      </c>
      <c r="QB33" s="70">
        <v>1.886118497835868</v>
      </c>
      <c r="QC33" s="70">
        <v>0.97663518761977541</v>
      </c>
      <c r="QD33" s="70">
        <v>2.8773239951642604</v>
      </c>
      <c r="QE33" s="70">
        <v>2.7269854280757753</v>
      </c>
      <c r="QF33" s="70">
        <v>1.3117218498976411</v>
      </c>
      <c r="QG33" s="762"/>
      <c r="QH33" s="74">
        <v>3.7214955810980741</v>
      </c>
      <c r="QI33" s="74">
        <v>1.6080981818208051</v>
      </c>
      <c r="QJ33" s="74">
        <v>1.7239782373783563</v>
      </c>
      <c r="QK33" s="74">
        <v>1.2046315215658105</v>
      </c>
      <c r="QL33" s="74">
        <v>2.1669493224097156</v>
      </c>
      <c r="QM33" s="74">
        <v>1.1237749682415943</v>
      </c>
      <c r="QN33" s="74">
        <v>1.0048525739449639</v>
      </c>
      <c r="QO33" s="74">
        <v>2.0749655571927228</v>
      </c>
      <c r="QP33" s="74">
        <v>1.2989454269201235</v>
      </c>
      <c r="QQ33" s="74">
        <v>2.5179298768084246</v>
      </c>
      <c r="QR33" s="74">
        <v>1.5757350836239328</v>
      </c>
      <c r="QS33" s="74">
        <v>3.4617992110933624</v>
      </c>
      <c r="QT33" s="74">
        <v>3.2842542280866169</v>
      </c>
      <c r="QU33" s="74">
        <v>1.886289327231232</v>
      </c>
      <c r="QV33" s="764"/>
      <c r="QW33" s="69">
        <v>3.6261205912891086</v>
      </c>
      <c r="QX33" s="69">
        <v>1.514032226608248</v>
      </c>
      <c r="QY33" s="69">
        <v>1.6411192526162717</v>
      </c>
      <c r="QZ33" s="69">
        <v>1.1145082692392605</v>
      </c>
      <c r="RA33" s="69">
        <v>2.086332729218356</v>
      </c>
      <c r="RB33" s="69">
        <v>1.0281019662356321</v>
      </c>
      <c r="RC33" s="69">
        <v>0.92311060907057108</v>
      </c>
      <c r="RD33" s="69">
        <v>1.9890318205418893</v>
      </c>
      <c r="RE33" s="69">
        <v>1.2021221300002889</v>
      </c>
      <c r="RF33" s="69">
        <v>2.4283396161629476</v>
      </c>
      <c r="RG33" s="69">
        <v>1.4907832805668659</v>
      </c>
      <c r="RH33" s="69">
        <v>3.3789211739471146</v>
      </c>
      <c r="RI33" s="69">
        <v>3.2052340351870336</v>
      </c>
      <c r="RJ33" s="69">
        <v>1.8048161981203894</v>
      </c>
      <c r="RK33" s="766"/>
      <c r="RL33" s="75">
        <v>3.2782180856675365</v>
      </c>
      <c r="RM33" s="75">
        <v>1.1654005344398706</v>
      </c>
      <c r="RN33" s="75">
        <v>1.3451642071877297</v>
      </c>
      <c r="RO33" s="75">
        <v>0.77813193357816712</v>
      </c>
      <c r="RP33" s="75">
        <v>1.8018688868984971</v>
      </c>
      <c r="RQ33" s="75">
        <v>0.67431043714769601</v>
      </c>
      <c r="RR33" s="75">
        <v>0.63334567198310165</v>
      </c>
      <c r="RS33" s="75">
        <v>1.6754182875018917</v>
      </c>
      <c r="RT33" s="75">
        <v>0.81674637732056399</v>
      </c>
      <c r="RU33" s="75">
        <v>2.1024934861531008</v>
      </c>
      <c r="RV33" s="75">
        <v>1.1784882052667531</v>
      </c>
      <c r="RW33" s="75">
        <v>3.0685415738972281</v>
      </c>
      <c r="RX33" s="75">
        <v>2.9129016678397952</v>
      </c>
      <c r="RY33" s="75">
        <v>1.5153946283769741</v>
      </c>
      <c r="RZ33" s="756"/>
      <c r="SA33" s="76">
        <v>3.4830757422060517</v>
      </c>
      <c r="SB33" s="76">
        <v>3.4851640267707906</v>
      </c>
      <c r="SC33" s="76">
        <v>3.4859664459891353</v>
      </c>
      <c r="SD33" s="76">
        <v>3.4739679201665501</v>
      </c>
      <c r="SE33" s="76">
        <v>3.4903690337574584</v>
      </c>
      <c r="SF33" s="76">
        <v>3.4958991253143923</v>
      </c>
      <c r="SG33" s="721"/>
      <c r="SH33" s="76">
        <v>3.5072180410637097</v>
      </c>
      <c r="SI33" s="76">
        <v>3.5111440160454186</v>
      </c>
      <c r="SJ33" s="76">
        <v>3.512652564175907</v>
      </c>
      <c r="SK33" s="76">
        <v>3.4900953356294462</v>
      </c>
      <c r="SL33" s="76">
        <v>3.5209294291803546</v>
      </c>
      <c r="SM33" s="76">
        <v>3.5313260013073897</v>
      </c>
      <c r="SN33" s="721"/>
      <c r="SO33" s="76">
        <v>3.4981646789920879</v>
      </c>
      <c r="SP33" s="76">
        <v>3.5014015200674331</v>
      </c>
      <c r="SQ33" s="76">
        <v>3.5026452698558677</v>
      </c>
      <c r="SR33" s="76">
        <v>3.4840475548308598</v>
      </c>
      <c r="SS33" s="76">
        <v>3.5094692808967687</v>
      </c>
      <c r="ST33" s="76">
        <v>3.5180409228100156</v>
      </c>
      <c r="SU33" s="721"/>
      <c r="SV33" s="76">
        <v>3.4746002882154805</v>
      </c>
      <c r="SW33" s="76">
        <v>3.4760434287253892</v>
      </c>
      <c r="SX33" s="76">
        <v>3.4765979526152249</v>
      </c>
      <c r="SY33" s="76">
        <v>3.4683061905794665</v>
      </c>
      <c r="SZ33" s="76">
        <v>3.4796404272205432</v>
      </c>
      <c r="TA33" s="76">
        <v>3.4834620803056029</v>
      </c>
      <c r="TB33" s="721"/>
      <c r="TC33" s="76">
        <v>3.492643088885631</v>
      </c>
      <c r="TD33" s="76">
        <v>3.4954596314100845</v>
      </c>
      <c r="TE33" s="76">
        <v>3.4965418823106886</v>
      </c>
      <c r="TF33" s="76">
        <v>3.4803590503438731</v>
      </c>
      <c r="TG33" s="76">
        <v>3.5024798066130076</v>
      </c>
      <c r="TH33" s="76">
        <v>3.5099384347603508</v>
      </c>
      <c r="TI33" s="721"/>
      <c r="TJ33" s="76">
        <v>3.4677124611148153</v>
      </c>
      <c r="TK33" s="76">
        <v>3.4686313063233003</v>
      </c>
      <c r="TL33" s="76">
        <v>3.4689843707793719</v>
      </c>
      <c r="TM33" s="76">
        <v>3.4637050194174339</v>
      </c>
      <c r="TN33" s="76">
        <v>3.4709215093974342</v>
      </c>
      <c r="TO33" s="76">
        <v>3.4733547496824846</v>
      </c>
      <c r="TP33" s="721"/>
      <c r="TQ33" s="76">
        <v>3.4907573827516702</v>
      </c>
      <c r="TR33" s="76">
        <v>3.493430386994536</v>
      </c>
      <c r="TS33" s="76">
        <v>3.4944574835940174</v>
      </c>
      <c r="TT33" s="76">
        <v>3.4790993705411077</v>
      </c>
      <c r="TU33" s="76">
        <v>3.500092795937471</v>
      </c>
      <c r="TV33" s="76">
        <v>3.5071713131303461</v>
      </c>
      <c r="TW33" s="721"/>
      <c r="TX33" s="76">
        <v>4.6675302953084685</v>
      </c>
      <c r="TY33" s="76">
        <v>4.7601253479719503</v>
      </c>
      <c r="TZ33" s="76">
        <v>4.795704814025286</v>
      </c>
      <c r="UA33" s="76">
        <v>4.2636872196868278</v>
      </c>
      <c r="UB33" s="76">
        <v>4.9909166415448176</v>
      </c>
      <c r="UC33" s="76">
        <v>5.2361222651434396</v>
      </c>
      <c r="UD33" s="721"/>
      <c r="UE33" s="76">
        <v>3.5063950081481079</v>
      </c>
      <c r="UF33" s="76">
        <v>3.5102583345928746</v>
      </c>
      <c r="UG33" s="76">
        <v>3.5117428101468127</v>
      </c>
      <c r="UH33" s="76">
        <v>3.489545537375029</v>
      </c>
      <c r="UI33" s="76">
        <v>3.5073856175724805</v>
      </c>
      <c r="UJ33" s="76">
        <v>3.5301182668985378</v>
      </c>
      <c r="UK33" s="721"/>
      <c r="UL33" s="76">
        <v>0.33903199006676638</v>
      </c>
      <c r="UM33" s="76">
        <v>0.33903199006676638</v>
      </c>
      <c r="UN33" s="76">
        <v>0.33903199006676638</v>
      </c>
      <c r="UO33" s="76">
        <v>0.33903199006676638</v>
      </c>
      <c r="UP33" s="76">
        <v>0.33903199006676638</v>
      </c>
      <c r="UQ33" s="76">
        <v>0.33903199006676638</v>
      </c>
      <c r="UR33" s="721"/>
      <c r="US33" s="76">
        <v>1.7035820344364865</v>
      </c>
      <c r="UT33" s="76">
        <v>1.7035820344364865</v>
      </c>
      <c r="UU33" s="76">
        <v>1.7035820344364865</v>
      </c>
      <c r="UV33" s="76">
        <v>1.7035820344364865</v>
      </c>
      <c r="UW33" s="76">
        <v>1.7035820344364865</v>
      </c>
      <c r="UX33" s="76">
        <v>1.7035820344364865</v>
      </c>
      <c r="UY33" s="76">
        <v>1.7035820344364865</v>
      </c>
      <c r="UZ33" s="76">
        <v>1.7035820344364865</v>
      </c>
      <c r="VA33" s="76">
        <v>1.7035820344364865</v>
      </c>
      <c r="VB33" s="76">
        <v>1.7035820344364865</v>
      </c>
      <c r="VC33" s="76">
        <v>1.7035820344364865</v>
      </c>
      <c r="VD33" s="76">
        <v>1.7035820344364865</v>
      </c>
      <c r="VE33" s="76">
        <v>1.7035820344364865</v>
      </c>
      <c r="VF33" s="76">
        <v>1.7035820344364865</v>
      </c>
      <c r="VG33" s="76">
        <v>1.7035820344364865</v>
      </c>
      <c r="VH33" s="718"/>
      <c r="VI33" s="76">
        <v>1.8627846214176862</v>
      </c>
      <c r="VJ33" s="76">
        <v>1.8627846214176862</v>
      </c>
      <c r="VK33" s="76">
        <v>1.8627846214176862</v>
      </c>
      <c r="VL33" s="76">
        <v>1.8627846214176862</v>
      </c>
      <c r="VM33" s="76">
        <v>1.8627846214176862</v>
      </c>
      <c r="VN33" s="76">
        <v>1.8627846214176862</v>
      </c>
      <c r="VO33" s="76">
        <v>1.8627846214176862</v>
      </c>
      <c r="VP33" s="76">
        <v>1.8627846214176862</v>
      </c>
      <c r="VQ33" s="76">
        <v>1.8627846214176862</v>
      </c>
      <c r="VR33" s="76">
        <v>1.8627846214176862</v>
      </c>
      <c r="VS33" s="76">
        <v>1.8627846214176862</v>
      </c>
      <c r="VT33" s="76">
        <v>1.8627846214176862</v>
      </c>
      <c r="VU33" s="76">
        <v>1.8627846214176862</v>
      </c>
      <c r="VV33" s="76">
        <v>1.8627846214176862</v>
      </c>
      <c r="VW33" s="76">
        <v>1.8627846214176862</v>
      </c>
      <c r="VX33" s="718"/>
      <c r="VY33" s="76">
        <v>1.783141511411213</v>
      </c>
      <c r="VZ33" s="76">
        <v>1.783141511411213</v>
      </c>
      <c r="WA33" s="76">
        <v>1.783141511411213</v>
      </c>
      <c r="WB33" s="76">
        <v>1.783141511411213</v>
      </c>
      <c r="WC33" s="76">
        <v>1.783141511411213</v>
      </c>
      <c r="WD33" s="76">
        <v>1.783141511411213</v>
      </c>
      <c r="WE33" s="76">
        <v>1.783141511411213</v>
      </c>
      <c r="WF33" s="76">
        <v>1.783141511411213</v>
      </c>
      <c r="WG33" s="76">
        <v>1.783141511411213</v>
      </c>
      <c r="WH33" s="76">
        <v>1.783141511411213</v>
      </c>
      <c r="WI33" s="76">
        <v>1.783141511411213</v>
      </c>
      <c r="WJ33" s="76">
        <v>1.783141511411213</v>
      </c>
      <c r="WK33" s="76">
        <v>1.783141511411213</v>
      </c>
      <c r="WL33" s="76">
        <v>1.783141511411213</v>
      </c>
      <c r="WM33" s="76">
        <v>1.783141511411213</v>
      </c>
      <c r="WN33" s="718"/>
      <c r="WO33" s="76">
        <v>1.6348071143859406</v>
      </c>
      <c r="WP33" s="76">
        <v>1.6348071143859406</v>
      </c>
      <c r="WQ33" s="76">
        <v>1.6348071143859406</v>
      </c>
      <c r="WR33" s="76">
        <v>1.6348071143859406</v>
      </c>
      <c r="WS33" s="76">
        <v>1.6348071143859406</v>
      </c>
      <c r="WT33" s="76">
        <v>1.6348071143859406</v>
      </c>
      <c r="WU33" s="76">
        <v>1.6348071143859406</v>
      </c>
      <c r="WV33" s="76">
        <v>1.6348071143859406</v>
      </c>
      <c r="WW33" s="76">
        <v>1.6348071143859406</v>
      </c>
      <c r="WX33" s="76">
        <v>1.6348071143859406</v>
      </c>
      <c r="WY33" s="76">
        <v>1.6348071143859406</v>
      </c>
      <c r="WZ33" s="76">
        <v>1.6348071143859406</v>
      </c>
      <c r="XA33" s="76">
        <v>1.6348071143859406</v>
      </c>
      <c r="XB33" s="76">
        <v>1.6348071143859406</v>
      </c>
      <c r="XC33" s="76">
        <v>1.6348071143859406</v>
      </c>
      <c r="XD33" s="718"/>
      <c r="XE33" s="76">
        <v>1.7673218183070181</v>
      </c>
      <c r="XF33" s="76">
        <v>1.7673218183070181</v>
      </c>
      <c r="XG33" s="76">
        <v>1.7673218183070181</v>
      </c>
      <c r="XH33" s="76">
        <v>1.7673218183070181</v>
      </c>
      <c r="XI33" s="76">
        <v>1.7673218183070181</v>
      </c>
      <c r="XJ33" s="76">
        <v>1.7673218183070181</v>
      </c>
      <c r="XK33" s="76">
        <v>1.7673218183070181</v>
      </c>
      <c r="XL33" s="76">
        <v>1.7673218183070181</v>
      </c>
      <c r="XM33" s="76">
        <v>1.7673218183070181</v>
      </c>
      <c r="XN33" s="76">
        <v>1.7673218183070181</v>
      </c>
      <c r="XO33" s="76">
        <v>1.7673218183070181</v>
      </c>
      <c r="XP33" s="76">
        <v>1.7673218183070181</v>
      </c>
      <c r="XQ33" s="76">
        <v>1.7673218183070181</v>
      </c>
      <c r="XR33" s="76">
        <v>1.7673218183070181</v>
      </c>
      <c r="XS33" s="76">
        <v>1.7673218183070181</v>
      </c>
      <c r="XT33" s="718"/>
      <c r="XU33" s="76">
        <v>1.3117218498976411</v>
      </c>
      <c r="XV33" s="76">
        <v>1.3117218498976411</v>
      </c>
      <c r="XW33" s="76">
        <v>1.3117218498976411</v>
      </c>
      <c r="XX33" s="76">
        <v>1.3117218498976411</v>
      </c>
      <c r="XY33" s="76">
        <v>1.3117218498976411</v>
      </c>
      <c r="XZ33" s="76">
        <v>1.3117218498976411</v>
      </c>
      <c r="YA33" s="76">
        <v>1.3117218498976411</v>
      </c>
      <c r="YB33" s="76">
        <v>1.3117218498976411</v>
      </c>
      <c r="YC33" s="76">
        <v>1.3117218498976411</v>
      </c>
      <c r="YD33" s="76">
        <v>1.3117218498976411</v>
      </c>
      <c r="YE33" s="76">
        <v>1.3117218498976411</v>
      </c>
      <c r="YF33" s="76">
        <v>1.3117218498976411</v>
      </c>
      <c r="YG33" s="76">
        <v>1.3117218498976411</v>
      </c>
      <c r="YH33" s="76">
        <v>1.3117218498976411</v>
      </c>
      <c r="YI33" s="76">
        <v>1.3117218498976411</v>
      </c>
      <c r="YJ33" s="718"/>
      <c r="YK33" s="76">
        <v>1.5601309631556124</v>
      </c>
      <c r="YL33" s="76">
        <v>1.5601309631556124</v>
      </c>
      <c r="YM33" s="76">
        <v>1.5601309631556124</v>
      </c>
      <c r="YN33" s="76">
        <v>1.5601309631556124</v>
      </c>
      <c r="YO33" s="76">
        <v>1.5601309631556124</v>
      </c>
      <c r="YP33" s="76">
        <v>1.5601309631556124</v>
      </c>
      <c r="YQ33" s="76">
        <v>1.5601309631556124</v>
      </c>
      <c r="YR33" s="76">
        <v>1.5601309631556124</v>
      </c>
      <c r="YS33" s="76">
        <v>1.5601309631556124</v>
      </c>
      <c r="YT33" s="76">
        <v>1.5601309631556124</v>
      </c>
      <c r="YU33" s="76">
        <v>1.5601309631556124</v>
      </c>
      <c r="YV33" s="76">
        <v>1.5601309631556124</v>
      </c>
      <c r="YW33" s="76">
        <v>1.5601309631556124</v>
      </c>
      <c r="YX33" s="76">
        <v>1.5601309631556124</v>
      </c>
      <c r="YY33" s="76">
        <v>1.5601309631556124</v>
      </c>
      <c r="YZ33" s="718"/>
      <c r="ZA33" s="76">
        <v>1.886289327231232</v>
      </c>
      <c r="ZB33" s="76">
        <v>1.886289327231232</v>
      </c>
      <c r="ZC33" s="76">
        <v>1.886289327231232</v>
      </c>
      <c r="ZD33" s="76">
        <v>1.886289327231232</v>
      </c>
      <c r="ZE33" s="76">
        <v>1.886289327231232</v>
      </c>
      <c r="ZF33" s="76">
        <v>1.886289327231232</v>
      </c>
      <c r="ZG33" s="76">
        <v>1.886289327231232</v>
      </c>
      <c r="ZH33" s="76">
        <v>1.886289327231232</v>
      </c>
      <c r="ZI33" s="76">
        <v>1.886289327231232</v>
      </c>
      <c r="ZJ33" s="76">
        <v>1.886289327231232</v>
      </c>
      <c r="ZK33" s="76">
        <v>1.886289327231232</v>
      </c>
      <c r="ZL33" s="76">
        <v>1.886289327231232</v>
      </c>
      <c r="ZM33" s="76">
        <v>1.886289327231232</v>
      </c>
      <c r="ZN33" s="76">
        <v>1.886289327231232</v>
      </c>
      <c r="ZO33" s="76">
        <v>1.886289327231232</v>
      </c>
      <c r="ZP33" s="718"/>
      <c r="ZQ33" s="76">
        <v>1.8048161981203894</v>
      </c>
      <c r="ZR33" s="76">
        <v>1.8048161981203894</v>
      </c>
      <c r="ZS33" s="76">
        <v>1.8048161981203894</v>
      </c>
      <c r="ZT33" s="76">
        <v>1.8048161981203894</v>
      </c>
      <c r="ZU33" s="76">
        <v>1.8048161981203894</v>
      </c>
      <c r="ZV33" s="76">
        <v>1.8048161981203894</v>
      </c>
      <c r="ZW33" s="76">
        <v>1.8048161981203894</v>
      </c>
      <c r="ZX33" s="76">
        <v>1.8048161981203894</v>
      </c>
      <c r="ZY33" s="76">
        <v>1.8048161981203894</v>
      </c>
      <c r="ZZ33" s="76">
        <v>1.8048161981203894</v>
      </c>
      <c r="AAA33" s="76">
        <v>1.8048161981203894</v>
      </c>
      <c r="AAB33" s="76">
        <v>1.8048161981203894</v>
      </c>
      <c r="AAC33" s="76">
        <v>1.8048161981203894</v>
      </c>
      <c r="AAD33" s="76">
        <v>1.8048161981203894</v>
      </c>
      <c r="AAE33" s="76">
        <v>1.8048161981203894</v>
      </c>
      <c r="AAF33" s="718"/>
      <c r="AAG33" s="76">
        <v>0.5127467910372917</v>
      </c>
      <c r="AAH33" s="76">
        <v>0.5127467910372917</v>
      </c>
      <c r="AAI33" s="76">
        <v>0.5127467910372917</v>
      </c>
      <c r="AAJ33" s="76">
        <v>0.5127467910372917</v>
      </c>
      <c r="AAK33" s="76">
        <v>0.5127467910372917</v>
      </c>
      <c r="AAL33" s="76">
        <v>0.5127467910372917</v>
      </c>
      <c r="AAM33" s="76">
        <v>0.5127467910372917</v>
      </c>
      <c r="AAN33" s="76">
        <v>0.5127467910372917</v>
      </c>
      <c r="AAO33" s="76">
        <v>0.5127467910372917</v>
      </c>
      <c r="AAP33" s="76">
        <v>0.5127467910372917</v>
      </c>
      <c r="AAQ33" s="76">
        <v>0.5127467910372917</v>
      </c>
      <c r="AAR33" s="76">
        <v>0.5127467910372917</v>
      </c>
      <c r="AAS33" s="76">
        <v>0.5127467910372917</v>
      </c>
      <c r="AAT33" s="76">
        <v>0.5127467910372917</v>
      </c>
      <c r="AAU33" s="76">
        <v>0.5127467910372917</v>
      </c>
      <c r="AAV33" s="718"/>
    </row>
    <row r="34" spans="1:724" x14ac:dyDescent="0.2">
      <c r="SA34" s="76"/>
      <c r="SB34" s="76"/>
      <c r="SC34" s="76"/>
      <c r="SD34" s="76"/>
      <c r="SE34" s="76"/>
      <c r="SF34" s="76"/>
      <c r="SG34" s="721"/>
      <c r="SH34" s="76"/>
      <c r="SI34" s="76"/>
      <c r="SJ34" s="76"/>
      <c r="SK34" s="76"/>
      <c r="SL34" s="76"/>
      <c r="SM34" s="76"/>
      <c r="SN34" s="721"/>
      <c r="SO34" s="76"/>
      <c r="SP34" s="76"/>
      <c r="SQ34" s="76"/>
      <c r="SR34" s="76"/>
      <c r="SS34" s="76"/>
      <c r="ST34" s="76"/>
      <c r="SU34" s="721"/>
      <c r="SV34" s="76"/>
      <c r="SW34" s="76"/>
      <c r="SX34" s="76"/>
      <c r="SY34" s="76"/>
      <c r="SZ34" s="76"/>
      <c r="TA34" s="76"/>
      <c r="TB34" s="721"/>
      <c r="TC34" s="76"/>
      <c r="TD34" s="76"/>
      <c r="TE34" s="76"/>
      <c r="TF34" s="76"/>
      <c r="TG34" s="76"/>
      <c r="TH34" s="76"/>
      <c r="TI34" s="721"/>
      <c r="TJ34" s="76"/>
      <c r="TK34" s="76"/>
      <c r="TL34" s="76"/>
      <c r="TM34" s="76"/>
      <c r="TN34" s="76"/>
      <c r="TO34" s="76"/>
      <c r="TP34" s="721"/>
      <c r="TQ34" s="76"/>
      <c r="TR34" s="76"/>
      <c r="TS34" s="76"/>
      <c r="TT34" s="76"/>
      <c r="TU34" s="76"/>
      <c r="TV34" s="76"/>
      <c r="TW34" s="721"/>
      <c r="TX34" s="76"/>
      <c r="TY34" s="76"/>
      <c r="TZ34" s="76"/>
      <c r="UA34" s="76"/>
      <c r="UB34" s="76"/>
      <c r="UC34" s="76"/>
      <c r="UD34" s="721"/>
      <c r="UE34" s="76"/>
      <c r="UF34" s="76"/>
      <c r="UG34" s="76"/>
      <c r="UH34" s="76"/>
      <c r="UI34" s="76"/>
      <c r="UJ34" s="76"/>
      <c r="UK34" s="721"/>
      <c r="UL34" s="76"/>
      <c r="UM34" s="76"/>
      <c r="UN34" s="76"/>
      <c r="UO34" s="76"/>
      <c r="UP34" s="76"/>
      <c r="UQ34" s="76"/>
      <c r="UR34" s="721"/>
      <c r="US34" s="76"/>
      <c r="UT34" s="76"/>
      <c r="UU34" s="76"/>
      <c r="UV34" s="76"/>
      <c r="UW34" s="76"/>
      <c r="UX34" s="76"/>
      <c r="UY34" s="76"/>
      <c r="UZ34" s="76"/>
      <c r="VA34" s="76"/>
      <c r="VB34" s="76"/>
      <c r="VC34" s="76"/>
      <c r="VD34" s="76"/>
      <c r="VE34" s="76"/>
      <c r="VF34" s="76"/>
      <c r="VG34" s="76"/>
      <c r="VH34" s="718"/>
      <c r="VI34" s="76"/>
      <c r="VJ34" s="76"/>
      <c r="VK34" s="76"/>
      <c r="VL34" s="76"/>
      <c r="VM34" s="76"/>
      <c r="VN34" s="76"/>
      <c r="VO34" s="76"/>
      <c r="VP34" s="76"/>
      <c r="VQ34" s="76"/>
      <c r="VR34" s="76"/>
      <c r="VS34" s="76"/>
      <c r="VT34" s="76"/>
      <c r="VU34" s="76"/>
      <c r="VV34" s="76"/>
      <c r="VW34" s="76"/>
      <c r="VX34" s="718"/>
      <c r="VY34" s="76"/>
      <c r="VZ34" s="76"/>
      <c r="WA34" s="76"/>
      <c r="WB34" s="76"/>
      <c r="WC34" s="76"/>
      <c r="WD34" s="76"/>
      <c r="WE34" s="76"/>
      <c r="WF34" s="76"/>
      <c r="WG34" s="76"/>
      <c r="WH34" s="76"/>
      <c r="WI34" s="76"/>
      <c r="WJ34" s="76"/>
      <c r="WK34" s="76"/>
      <c r="WL34" s="76"/>
      <c r="WM34" s="76"/>
      <c r="WN34" s="718"/>
      <c r="WO34" s="76"/>
      <c r="WP34" s="76"/>
      <c r="WQ34" s="76"/>
      <c r="WR34" s="76"/>
      <c r="WS34" s="76"/>
      <c r="WT34" s="76"/>
      <c r="WU34" s="76"/>
      <c r="WV34" s="76"/>
      <c r="WW34" s="76"/>
      <c r="WX34" s="76"/>
      <c r="WY34" s="76"/>
      <c r="WZ34" s="76"/>
      <c r="XA34" s="76"/>
      <c r="XB34" s="76"/>
      <c r="XC34" s="76"/>
      <c r="XD34" s="718"/>
      <c r="XE34" s="76"/>
      <c r="XF34" s="76"/>
      <c r="XG34" s="76"/>
      <c r="XH34" s="76"/>
      <c r="XI34" s="76"/>
      <c r="XJ34" s="76"/>
      <c r="XK34" s="76"/>
      <c r="XL34" s="76"/>
      <c r="XM34" s="76"/>
      <c r="XN34" s="76"/>
      <c r="XO34" s="76"/>
      <c r="XP34" s="76"/>
      <c r="XQ34" s="76"/>
      <c r="XR34" s="76"/>
      <c r="XS34" s="76"/>
      <c r="XT34" s="718"/>
      <c r="XU34" s="76"/>
      <c r="XV34" s="76"/>
      <c r="XW34" s="76"/>
      <c r="XX34" s="76"/>
      <c r="XY34" s="76"/>
      <c r="XZ34" s="76"/>
      <c r="YA34" s="76"/>
      <c r="YB34" s="76"/>
      <c r="YC34" s="76"/>
      <c r="YD34" s="76"/>
      <c r="YE34" s="76"/>
      <c r="YF34" s="76"/>
      <c r="YG34" s="76"/>
      <c r="YH34" s="76"/>
      <c r="YI34" s="76"/>
      <c r="YJ34" s="718"/>
      <c r="YK34" s="76"/>
      <c r="YL34" s="76"/>
      <c r="YM34" s="76"/>
      <c r="YN34" s="76"/>
      <c r="YO34" s="76"/>
      <c r="YP34" s="76"/>
      <c r="YQ34" s="76"/>
      <c r="YR34" s="76"/>
      <c r="YS34" s="76"/>
      <c r="YT34" s="76"/>
      <c r="YU34" s="76"/>
      <c r="YV34" s="76"/>
      <c r="YW34" s="76"/>
      <c r="YX34" s="76"/>
      <c r="YY34" s="76"/>
      <c r="YZ34" s="718"/>
      <c r="ZA34" s="76"/>
      <c r="ZB34" s="76"/>
      <c r="ZC34" s="76"/>
      <c r="ZD34" s="76"/>
      <c r="ZE34" s="76"/>
      <c r="ZF34" s="76"/>
      <c r="ZG34" s="76"/>
      <c r="ZH34" s="76"/>
      <c r="ZI34" s="76"/>
      <c r="ZJ34" s="76"/>
      <c r="ZK34" s="76"/>
      <c r="ZL34" s="76"/>
      <c r="ZM34" s="76"/>
      <c r="ZN34" s="76"/>
      <c r="ZO34" s="76"/>
      <c r="ZP34" s="718"/>
      <c r="ZQ34" s="76"/>
      <c r="ZR34" s="76"/>
      <c r="ZS34" s="76"/>
      <c r="ZT34" s="76"/>
      <c r="ZU34" s="76"/>
      <c r="ZV34" s="76"/>
      <c r="ZW34" s="76"/>
      <c r="ZX34" s="76"/>
      <c r="ZY34" s="76"/>
      <c r="ZZ34" s="76"/>
      <c r="AAA34" s="76"/>
      <c r="AAB34" s="76"/>
      <c r="AAC34" s="76"/>
      <c r="AAD34" s="76"/>
      <c r="AAE34" s="76"/>
      <c r="AAF34" s="718"/>
      <c r="AAG34" s="76"/>
      <c r="AAH34" s="76"/>
      <c r="AAI34" s="76"/>
      <c r="AAJ34" s="76"/>
      <c r="AAK34" s="76"/>
      <c r="AAL34" s="76"/>
      <c r="AAM34" s="76"/>
      <c r="AAN34" s="76"/>
      <c r="AAO34" s="76"/>
      <c r="AAP34" s="76"/>
      <c r="AAQ34" s="76"/>
      <c r="AAR34" s="76"/>
      <c r="AAS34" s="76"/>
      <c r="AAT34" s="76"/>
      <c r="AAU34" s="76"/>
      <c r="AAV34" s="718"/>
    </row>
    <row r="35" spans="1:724" x14ac:dyDescent="0.2">
      <c r="SA35" s="76"/>
      <c r="SB35" s="76"/>
      <c r="SC35" s="76"/>
      <c r="SD35" s="76"/>
      <c r="SE35" s="76"/>
      <c r="SF35" s="76"/>
      <c r="SG35" s="721"/>
      <c r="SH35" s="76"/>
      <c r="SI35" s="76"/>
      <c r="SJ35" s="76"/>
      <c r="SK35" s="76"/>
      <c r="SL35" s="76"/>
      <c r="SM35" s="76"/>
      <c r="SN35" s="721"/>
      <c r="SO35" s="76"/>
      <c r="SP35" s="76"/>
      <c r="SQ35" s="76"/>
      <c r="SR35" s="76"/>
      <c r="SS35" s="76"/>
      <c r="ST35" s="76"/>
      <c r="SU35" s="721"/>
      <c r="SV35" s="76"/>
      <c r="SW35" s="76"/>
      <c r="SX35" s="76"/>
      <c r="SY35" s="76"/>
      <c r="SZ35" s="76"/>
      <c r="TA35" s="76"/>
      <c r="TB35" s="721"/>
      <c r="TC35" s="76"/>
      <c r="TD35" s="76"/>
      <c r="TE35" s="76"/>
      <c r="TF35" s="76"/>
      <c r="TG35" s="76"/>
      <c r="TH35" s="76"/>
      <c r="TI35" s="721"/>
      <c r="TJ35" s="76"/>
      <c r="TK35" s="76"/>
      <c r="TL35" s="76"/>
      <c r="TM35" s="76"/>
      <c r="TN35" s="76"/>
      <c r="TO35" s="76"/>
      <c r="TP35" s="721"/>
      <c r="TQ35" s="76"/>
      <c r="TR35" s="76"/>
      <c r="TS35" s="76"/>
      <c r="TT35" s="76"/>
      <c r="TU35" s="76"/>
      <c r="TV35" s="76"/>
      <c r="TW35" s="721"/>
      <c r="TX35" s="76"/>
      <c r="TY35" s="76"/>
      <c r="TZ35" s="76"/>
      <c r="UA35" s="76"/>
      <c r="UB35" s="76"/>
      <c r="UC35" s="76"/>
      <c r="UD35" s="721"/>
      <c r="UE35" s="76"/>
      <c r="UF35" s="76"/>
      <c r="UG35" s="76"/>
      <c r="UH35" s="76"/>
      <c r="UI35" s="76"/>
      <c r="UJ35" s="76"/>
      <c r="UK35" s="721"/>
      <c r="UL35" s="76"/>
      <c r="UM35" s="76"/>
      <c r="UN35" s="76"/>
      <c r="UO35" s="76"/>
      <c r="UP35" s="76"/>
      <c r="UQ35" s="76"/>
      <c r="UR35" s="721"/>
      <c r="US35" s="76"/>
      <c r="UT35" s="76"/>
      <c r="UU35" s="76"/>
      <c r="UV35" s="76"/>
      <c r="UW35" s="76"/>
      <c r="UX35" s="76"/>
      <c r="UY35" s="76"/>
      <c r="UZ35" s="76"/>
      <c r="VA35" s="76"/>
      <c r="VB35" s="76"/>
      <c r="VC35" s="76"/>
      <c r="VD35" s="76"/>
      <c r="VE35" s="76"/>
      <c r="VF35" s="76"/>
      <c r="VG35" s="76"/>
      <c r="VH35" s="718"/>
      <c r="VI35" s="76"/>
      <c r="VJ35" s="76"/>
      <c r="VK35" s="76"/>
      <c r="VL35" s="76"/>
      <c r="VM35" s="76"/>
      <c r="VN35" s="76"/>
      <c r="VO35" s="76"/>
      <c r="VP35" s="76"/>
      <c r="VQ35" s="76"/>
      <c r="VR35" s="76"/>
      <c r="VS35" s="76"/>
      <c r="VT35" s="76"/>
      <c r="VU35" s="76"/>
      <c r="VV35" s="76"/>
      <c r="VW35" s="76"/>
      <c r="VX35" s="718"/>
      <c r="VY35" s="76"/>
      <c r="VZ35" s="76"/>
      <c r="WA35" s="76"/>
      <c r="WB35" s="76"/>
      <c r="WC35" s="76"/>
      <c r="WD35" s="76"/>
      <c r="WE35" s="76"/>
      <c r="WF35" s="76"/>
      <c r="WG35" s="76"/>
      <c r="WH35" s="76"/>
      <c r="WI35" s="76"/>
      <c r="WJ35" s="76"/>
      <c r="WK35" s="76"/>
      <c r="WL35" s="76"/>
      <c r="WM35" s="76"/>
      <c r="WN35" s="718"/>
      <c r="WO35" s="76"/>
      <c r="WP35" s="76"/>
      <c r="WQ35" s="76"/>
      <c r="WR35" s="76"/>
      <c r="WS35" s="76"/>
      <c r="WT35" s="76"/>
      <c r="WU35" s="76"/>
      <c r="WV35" s="76"/>
      <c r="WW35" s="76"/>
      <c r="WX35" s="76"/>
      <c r="WY35" s="76"/>
      <c r="WZ35" s="76"/>
      <c r="XA35" s="76"/>
      <c r="XB35" s="76"/>
      <c r="XC35" s="76"/>
      <c r="XD35" s="718"/>
      <c r="XE35" s="76"/>
      <c r="XF35" s="76"/>
      <c r="XG35" s="76"/>
      <c r="XH35" s="76"/>
      <c r="XI35" s="76"/>
      <c r="XJ35" s="76"/>
      <c r="XK35" s="76"/>
      <c r="XL35" s="76"/>
      <c r="XM35" s="76"/>
      <c r="XN35" s="76"/>
      <c r="XO35" s="76"/>
      <c r="XP35" s="76"/>
      <c r="XQ35" s="76"/>
      <c r="XR35" s="76"/>
      <c r="XS35" s="76"/>
      <c r="XT35" s="718"/>
      <c r="XU35" s="76"/>
      <c r="XV35" s="76"/>
      <c r="XW35" s="76"/>
      <c r="XX35" s="76"/>
      <c r="XY35" s="76"/>
      <c r="XZ35" s="76"/>
      <c r="YA35" s="76"/>
      <c r="YB35" s="76"/>
      <c r="YC35" s="76"/>
      <c r="YD35" s="76"/>
      <c r="YE35" s="76"/>
      <c r="YF35" s="76"/>
      <c r="YG35" s="76"/>
      <c r="YH35" s="76"/>
      <c r="YI35" s="76"/>
      <c r="YJ35" s="718"/>
      <c r="YK35" s="76"/>
      <c r="YL35" s="76"/>
      <c r="YM35" s="76"/>
      <c r="YN35" s="76"/>
      <c r="YO35" s="76"/>
      <c r="YP35" s="76"/>
      <c r="YQ35" s="76"/>
      <c r="YR35" s="76"/>
      <c r="YS35" s="76"/>
      <c r="YT35" s="76"/>
      <c r="YU35" s="76"/>
      <c r="YV35" s="76"/>
      <c r="YW35" s="76"/>
      <c r="YX35" s="76"/>
      <c r="YY35" s="76"/>
      <c r="YZ35" s="718"/>
      <c r="ZA35" s="76"/>
      <c r="ZB35" s="76"/>
      <c r="ZC35" s="76"/>
      <c r="ZD35" s="76"/>
      <c r="ZE35" s="76"/>
      <c r="ZF35" s="76"/>
      <c r="ZG35" s="76"/>
      <c r="ZH35" s="76"/>
      <c r="ZI35" s="76"/>
      <c r="ZJ35" s="76"/>
      <c r="ZK35" s="76"/>
      <c r="ZL35" s="76"/>
      <c r="ZM35" s="76"/>
      <c r="ZN35" s="76"/>
      <c r="ZO35" s="76"/>
      <c r="ZP35" s="718"/>
      <c r="ZQ35" s="76"/>
      <c r="ZR35" s="76"/>
      <c r="ZS35" s="76"/>
      <c r="ZT35" s="76"/>
      <c r="ZU35" s="76"/>
      <c r="ZV35" s="76"/>
      <c r="ZW35" s="76"/>
      <c r="ZX35" s="76"/>
      <c r="ZY35" s="76"/>
      <c r="ZZ35" s="76"/>
      <c r="AAA35" s="76"/>
      <c r="AAB35" s="76"/>
      <c r="AAC35" s="76"/>
      <c r="AAD35" s="76"/>
      <c r="AAE35" s="76"/>
      <c r="AAF35" s="718"/>
      <c r="AAG35" s="76"/>
      <c r="AAH35" s="76"/>
      <c r="AAI35" s="76"/>
      <c r="AAJ35" s="76"/>
      <c r="AAK35" s="76"/>
      <c r="AAL35" s="76"/>
      <c r="AAM35" s="76"/>
      <c r="AAN35" s="76"/>
      <c r="AAO35" s="76"/>
      <c r="AAP35" s="76"/>
      <c r="AAQ35" s="76"/>
      <c r="AAR35" s="76"/>
      <c r="AAS35" s="76"/>
      <c r="AAT35" s="76"/>
      <c r="AAU35" s="76"/>
      <c r="AAV35" s="718"/>
    </row>
    <row r="38" spans="1:724" x14ac:dyDescent="0.2">
      <c r="SG38" s="105"/>
      <c r="SN38" s="105"/>
      <c r="SU38" s="105"/>
      <c r="TB38" s="105"/>
      <c r="TI38" s="105"/>
      <c r="TP38" s="105"/>
      <c r="TW38" s="105"/>
      <c r="UD38" s="105"/>
      <c r="UK38" s="105"/>
      <c r="UR38" s="105"/>
      <c r="US38" s="105"/>
      <c r="UT38" s="105"/>
      <c r="UU38" s="105"/>
      <c r="UV38" s="105"/>
      <c r="UW38" s="105"/>
      <c r="UX38" s="105"/>
      <c r="UY38" s="105"/>
      <c r="UZ38" s="105"/>
      <c r="VA38" s="105"/>
      <c r="VB38" s="105"/>
      <c r="VC38" s="105"/>
      <c r="VD38" s="105"/>
      <c r="VE38" s="105"/>
      <c r="VF38" s="105"/>
      <c r="VG38" s="105"/>
      <c r="VH38" s="105"/>
      <c r="VX38" s="105"/>
      <c r="WN38" s="105"/>
      <c r="XD38" s="105"/>
      <c r="XT38" s="105"/>
      <c r="YJ38" s="105"/>
      <c r="YZ38" s="105"/>
      <c r="ZP38" s="105"/>
      <c r="AAF38" s="105"/>
    </row>
    <row r="39" spans="1:724" x14ac:dyDescent="0.2">
      <c r="SG39" s="105"/>
      <c r="SN39" s="105"/>
      <c r="SU39" s="105"/>
      <c r="TB39" s="105"/>
      <c r="TI39" s="105"/>
      <c r="TP39" s="105"/>
      <c r="TW39" s="105"/>
      <c r="UD39" s="105"/>
      <c r="UK39" s="105"/>
      <c r="UR39" s="105"/>
      <c r="US39" s="105"/>
      <c r="UT39" s="105"/>
      <c r="UU39" s="105"/>
      <c r="UV39" s="105"/>
      <c r="UW39" s="105"/>
      <c r="UX39" s="105"/>
      <c r="UY39" s="105"/>
      <c r="UZ39" s="105"/>
      <c r="VA39" s="105"/>
      <c r="VB39" s="105"/>
      <c r="VC39" s="105"/>
      <c r="VD39" s="105"/>
      <c r="VE39" s="105"/>
      <c r="VF39" s="105"/>
      <c r="VG39" s="105"/>
      <c r="VH39" s="105"/>
      <c r="VX39" s="105"/>
      <c r="WN39" s="105"/>
      <c r="XD39" s="105"/>
      <c r="XT39" s="105"/>
      <c r="YJ39" s="105"/>
      <c r="YZ39" s="105"/>
      <c r="ZP39" s="105"/>
      <c r="AAF39" s="105"/>
    </row>
    <row r="40" spans="1:724" x14ac:dyDescent="0.2">
      <c r="SG40" s="105"/>
      <c r="SN40" s="105"/>
      <c r="SU40" s="105"/>
      <c r="TB40" s="105"/>
      <c r="TI40" s="105"/>
      <c r="TP40" s="105"/>
      <c r="TW40" s="105"/>
      <c r="UD40" s="105"/>
      <c r="UK40" s="105"/>
      <c r="UR40" s="105"/>
      <c r="US40" s="105"/>
      <c r="UT40" s="105"/>
      <c r="UU40" s="105"/>
      <c r="UV40" s="105"/>
      <c r="UW40" s="105"/>
      <c r="UX40" s="105"/>
      <c r="UY40" s="105"/>
      <c r="UZ40" s="105"/>
      <c r="VA40" s="105"/>
      <c r="VB40" s="105"/>
      <c r="VC40" s="105"/>
      <c r="VD40" s="105"/>
      <c r="VE40" s="105"/>
      <c r="VF40" s="105"/>
      <c r="VG40" s="105"/>
      <c r="VH40" s="105"/>
      <c r="VX40" s="105"/>
      <c r="WN40" s="105"/>
      <c r="XD40" s="105"/>
      <c r="XT40" s="105"/>
      <c r="YJ40" s="105"/>
      <c r="YZ40" s="105"/>
      <c r="ZP40" s="105"/>
      <c r="AAF40" s="105"/>
    </row>
    <row r="41" spans="1:724" x14ac:dyDescent="0.2">
      <c r="SG41" s="105"/>
      <c r="SN41" s="105"/>
      <c r="SU41" s="105"/>
      <c r="TB41" s="105"/>
      <c r="TI41" s="105"/>
      <c r="TP41" s="105"/>
      <c r="TW41" s="105"/>
      <c r="UD41" s="105"/>
      <c r="UK41" s="105"/>
      <c r="UR41" s="105"/>
      <c r="US41" s="105"/>
      <c r="UT41" s="105"/>
      <c r="UU41" s="105"/>
      <c r="UV41" s="105"/>
      <c r="UW41" s="105"/>
      <c r="UX41" s="105"/>
      <c r="UY41" s="105"/>
      <c r="UZ41" s="105"/>
      <c r="VA41" s="105"/>
      <c r="VB41" s="105"/>
      <c r="VC41" s="105"/>
      <c r="VD41" s="105"/>
      <c r="VE41" s="105"/>
      <c r="VF41" s="105"/>
      <c r="VG41" s="105"/>
      <c r="VH41" s="105"/>
      <c r="VX41" s="105"/>
      <c r="WN41" s="105"/>
      <c r="XD41" s="105"/>
      <c r="XT41" s="105"/>
      <c r="YJ41" s="105"/>
      <c r="YZ41" s="105"/>
      <c r="ZP41" s="105"/>
      <c r="AAF41" s="105"/>
    </row>
    <row r="42" spans="1:724" x14ac:dyDescent="0.2">
      <c r="SG42" s="105"/>
      <c r="SN42" s="105"/>
      <c r="SU42" s="105"/>
      <c r="TB42" s="105"/>
      <c r="TI42" s="105"/>
      <c r="TP42" s="105"/>
      <c r="TW42" s="105"/>
      <c r="UD42" s="105"/>
      <c r="UK42" s="105"/>
      <c r="UR42" s="105"/>
      <c r="US42" s="105"/>
      <c r="UT42" s="105"/>
      <c r="UU42" s="105"/>
      <c r="UV42" s="105"/>
      <c r="UW42" s="105"/>
      <c r="UX42" s="105"/>
      <c r="UY42" s="105"/>
      <c r="UZ42" s="105"/>
      <c r="VA42" s="105"/>
      <c r="VB42" s="105"/>
      <c r="VC42" s="105"/>
      <c r="VD42" s="105"/>
      <c r="VE42" s="105"/>
      <c r="VF42" s="105"/>
      <c r="VG42" s="105"/>
      <c r="VH42" s="105"/>
      <c r="VX42" s="105"/>
      <c r="WN42" s="105"/>
      <c r="XD42" s="105"/>
      <c r="XT42" s="105"/>
      <c r="YJ42" s="105"/>
      <c r="YZ42" s="105"/>
      <c r="ZP42" s="105"/>
      <c r="AAF42" s="105"/>
    </row>
    <row r="43" spans="1:724" x14ac:dyDescent="0.2">
      <c r="SG43" s="105"/>
      <c r="SN43" s="105"/>
      <c r="SU43" s="105"/>
      <c r="TB43" s="105"/>
      <c r="TI43" s="105"/>
      <c r="TP43" s="105"/>
      <c r="TW43" s="105"/>
      <c r="UD43" s="105"/>
      <c r="UK43" s="105"/>
      <c r="UR43" s="105"/>
      <c r="US43" s="105"/>
      <c r="UT43" s="105"/>
      <c r="UU43" s="105"/>
      <c r="UV43" s="105"/>
      <c r="UW43" s="105"/>
      <c r="UX43" s="105"/>
      <c r="UY43" s="105"/>
      <c r="UZ43" s="105"/>
      <c r="VA43" s="105"/>
      <c r="VB43" s="105"/>
      <c r="VC43" s="105"/>
      <c r="VD43" s="105"/>
      <c r="VE43" s="105"/>
      <c r="VF43" s="105"/>
      <c r="VG43" s="105"/>
      <c r="VH43" s="105"/>
      <c r="VX43" s="105"/>
      <c r="WN43" s="105"/>
      <c r="XD43" s="105"/>
      <c r="XT43" s="105"/>
      <c r="YJ43" s="105"/>
      <c r="YZ43" s="105"/>
      <c r="ZP43" s="105"/>
      <c r="AAF43" s="105"/>
    </row>
    <row r="44" spans="1:724" x14ac:dyDescent="0.2">
      <c r="SG44" s="105"/>
      <c r="SN44" s="105"/>
      <c r="SU44" s="105"/>
      <c r="TB44" s="105"/>
      <c r="TI44" s="105"/>
      <c r="TP44" s="105"/>
      <c r="TW44" s="105"/>
      <c r="UD44" s="105"/>
      <c r="UK44" s="105"/>
      <c r="UR44" s="105"/>
      <c r="US44" s="105"/>
      <c r="UT44" s="105"/>
      <c r="UU44" s="105"/>
      <c r="UV44" s="105"/>
      <c r="UW44" s="105"/>
      <c r="UX44" s="105"/>
      <c r="UY44" s="105"/>
      <c r="UZ44" s="105"/>
      <c r="VA44" s="105"/>
      <c r="VB44" s="105"/>
      <c r="VC44" s="105"/>
      <c r="VD44" s="105"/>
      <c r="VE44" s="105"/>
      <c r="VF44" s="105"/>
      <c r="VG44" s="105"/>
      <c r="VH44" s="105"/>
      <c r="VX44" s="105"/>
      <c r="WN44" s="105"/>
      <c r="XD44" s="105"/>
      <c r="XT44" s="105"/>
      <c r="YJ44" s="105"/>
      <c r="YZ44" s="105"/>
      <c r="ZP44" s="105"/>
      <c r="AAF44" s="105"/>
    </row>
    <row r="45" spans="1:724" x14ac:dyDescent="0.2">
      <c r="SG45" s="105"/>
      <c r="SN45" s="105"/>
      <c r="SU45" s="105"/>
      <c r="TB45" s="105"/>
      <c r="TI45" s="105"/>
      <c r="TP45" s="105"/>
      <c r="TW45" s="105"/>
      <c r="UD45" s="105"/>
      <c r="UK45" s="105"/>
      <c r="UR45" s="105"/>
      <c r="US45" s="105"/>
      <c r="UT45" s="105"/>
      <c r="UU45" s="105"/>
      <c r="UV45" s="105"/>
      <c r="UW45" s="105"/>
      <c r="UX45" s="105"/>
      <c r="UY45" s="105"/>
      <c r="UZ45" s="105"/>
      <c r="VA45" s="105"/>
      <c r="VB45" s="105"/>
      <c r="VC45" s="105"/>
      <c r="VD45" s="105"/>
      <c r="VE45" s="105"/>
      <c r="VF45" s="105"/>
      <c r="VG45" s="105"/>
      <c r="VH45" s="105"/>
      <c r="VX45" s="105"/>
      <c r="WN45" s="105"/>
      <c r="XD45" s="105"/>
      <c r="XT45" s="105"/>
      <c r="YJ45" s="105"/>
      <c r="YZ45" s="105"/>
      <c r="ZP45" s="105"/>
      <c r="AAF45" s="105"/>
    </row>
    <row r="46" spans="1:724" x14ac:dyDescent="0.2">
      <c r="SG46" s="105"/>
      <c r="SN46" s="105"/>
      <c r="SU46" s="105"/>
      <c r="TB46" s="105"/>
      <c r="TI46" s="105"/>
      <c r="TP46" s="105"/>
      <c r="TW46" s="105"/>
      <c r="UD46" s="105"/>
      <c r="UK46" s="105"/>
      <c r="UR46" s="105"/>
      <c r="US46" s="105"/>
      <c r="UT46" s="105"/>
      <c r="UU46" s="105"/>
      <c r="UV46" s="105"/>
      <c r="UW46" s="105"/>
      <c r="UX46" s="105"/>
      <c r="UY46" s="105"/>
      <c r="UZ46" s="105"/>
      <c r="VA46" s="105"/>
      <c r="VB46" s="105"/>
      <c r="VC46" s="105"/>
      <c r="VD46" s="105"/>
      <c r="VE46" s="105"/>
      <c r="VF46" s="105"/>
      <c r="VG46" s="105"/>
      <c r="VH46" s="105"/>
      <c r="VX46" s="105"/>
      <c r="WN46" s="105"/>
      <c r="XD46" s="105"/>
      <c r="XT46" s="105"/>
      <c r="YJ46" s="105"/>
      <c r="YZ46" s="105"/>
      <c r="ZP46" s="105"/>
      <c r="AAF46" s="105"/>
    </row>
    <row r="47" spans="1:724" x14ac:dyDescent="0.2">
      <c r="SG47" s="105"/>
      <c r="SN47" s="105"/>
      <c r="SU47" s="105"/>
      <c r="TB47" s="105"/>
      <c r="TI47" s="105"/>
      <c r="TP47" s="105"/>
      <c r="TW47" s="105"/>
      <c r="UD47" s="105"/>
      <c r="UK47" s="105"/>
      <c r="UR47" s="105"/>
      <c r="US47" s="105"/>
      <c r="UT47" s="105"/>
      <c r="UU47" s="105"/>
      <c r="UV47" s="105"/>
      <c r="UW47" s="105"/>
      <c r="UX47" s="105"/>
      <c r="UY47" s="105"/>
      <c r="UZ47" s="105"/>
      <c r="VA47" s="105"/>
      <c r="VB47" s="105"/>
      <c r="VC47" s="105"/>
      <c r="VD47" s="105"/>
      <c r="VE47" s="105"/>
      <c r="VF47" s="105"/>
      <c r="VG47" s="105"/>
      <c r="VH47" s="105"/>
      <c r="VX47" s="105"/>
      <c r="WN47" s="105"/>
      <c r="XD47" s="105"/>
      <c r="XT47" s="105"/>
      <c r="YJ47" s="105"/>
      <c r="YZ47" s="105"/>
      <c r="ZP47" s="105"/>
      <c r="AAF47" s="105"/>
    </row>
    <row r="48" spans="1:724" x14ac:dyDescent="0.2">
      <c r="SG48" s="105"/>
      <c r="SN48" s="105"/>
      <c r="SU48" s="105"/>
      <c r="TB48" s="105"/>
      <c r="TI48" s="105"/>
      <c r="TP48" s="105"/>
      <c r="TW48" s="105"/>
      <c r="UD48" s="105"/>
      <c r="UK48" s="105"/>
      <c r="UR48" s="105"/>
      <c r="US48" s="105"/>
      <c r="UT48" s="105"/>
      <c r="UU48" s="105"/>
      <c r="UV48" s="105"/>
      <c r="UW48" s="105"/>
      <c r="UX48" s="105"/>
      <c r="UY48" s="105"/>
      <c r="UZ48" s="105"/>
      <c r="VA48" s="105"/>
      <c r="VB48" s="105"/>
      <c r="VC48" s="105"/>
      <c r="VD48" s="105"/>
      <c r="VE48" s="105"/>
      <c r="VF48" s="105"/>
      <c r="VG48" s="105"/>
      <c r="VH48" s="105"/>
      <c r="VX48" s="105"/>
      <c r="WN48" s="105"/>
      <c r="XD48" s="105"/>
      <c r="XT48" s="105"/>
      <c r="YJ48" s="105"/>
      <c r="YZ48" s="105"/>
      <c r="ZP48" s="105"/>
      <c r="AAF48" s="105"/>
    </row>
    <row r="49" spans="501:708" x14ac:dyDescent="0.2">
      <c r="SG49" s="105"/>
      <c r="SN49" s="105"/>
      <c r="SU49" s="105"/>
      <c r="TB49" s="105"/>
      <c r="TI49" s="105"/>
      <c r="TP49" s="105"/>
      <c r="TW49" s="105"/>
      <c r="UD49" s="105"/>
      <c r="UK49" s="105"/>
      <c r="UR49" s="105"/>
      <c r="US49" s="105"/>
      <c r="UT49" s="105"/>
      <c r="UU49" s="105"/>
      <c r="UV49" s="105"/>
      <c r="UW49" s="105"/>
      <c r="UX49" s="105"/>
      <c r="UY49" s="105"/>
      <c r="UZ49" s="105"/>
      <c r="VA49" s="105"/>
      <c r="VB49" s="105"/>
      <c r="VC49" s="105"/>
      <c r="VD49" s="105"/>
      <c r="VE49" s="105"/>
      <c r="VF49" s="105"/>
      <c r="VG49" s="105"/>
      <c r="VH49" s="105"/>
      <c r="VX49" s="105"/>
      <c r="WN49" s="105"/>
      <c r="XD49" s="105"/>
      <c r="XT49" s="105"/>
      <c r="YJ49" s="105"/>
      <c r="YZ49" s="105"/>
      <c r="ZP49" s="105"/>
      <c r="AAF49" s="105"/>
    </row>
    <row r="50" spans="501:708" x14ac:dyDescent="0.2">
      <c r="SG50" s="105"/>
      <c r="SN50" s="105"/>
      <c r="SU50" s="105"/>
      <c r="TB50" s="105"/>
      <c r="TI50" s="105"/>
      <c r="TP50" s="105"/>
      <c r="TW50" s="105"/>
      <c r="UD50" s="105"/>
      <c r="UK50" s="105"/>
      <c r="UR50" s="105"/>
      <c r="US50" s="105"/>
      <c r="UT50" s="105"/>
      <c r="UU50" s="105"/>
      <c r="UV50" s="105"/>
      <c r="UW50" s="105"/>
      <c r="UX50" s="105"/>
      <c r="UY50" s="105"/>
      <c r="UZ50" s="105"/>
      <c r="VA50" s="105"/>
      <c r="VB50" s="105"/>
      <c r="VC50" s="105"/>
      <c r="VD50" s="105"/>
      <c r="VE50" s="105"/>
      <c r="VF50" s="105"/>
      <c r="VG50" s="105"/>
      <c r="VH50" s="105"/>
      <c r="VX50" s="105"/>
      <c r="WN50" s="105"/>
      <c r="XD50" s="105"/>
      <c r="XT50" s="105"/>
      <c r="YJ50" s="105"/>
      <c r="YZ50" s="105"/>
      <c r="ZP50" s="105"/>
      <c r="AAF50" s="105"/>
    </row>
    <row r="51" spans="501:708" x14ac:dyDescent="0.2">
      <c r="SG51" s="105"/>
      <c r="SN51" s="105"/>
      <c r="SU51" s="105"/>
      <c r="TB51" s="105"/>
      <c r="TI51" s="105"/>
      <c r="TP51" s="105"/>
      <c r="TW51" s="105"/>
      <c r="UD51" s="105"/>
      <c r="UK51" s="105"/>
      <c r="UR51" s="105"/>
      <c r="US51" s="105"/>
      <c r="UT51" s="105"/>
      <c r="UU51" s="105"/>
      <c r="UV51" s="105"/>
      <c r="UW51" s="105"/>
      <c r="UX51" s="105"/>
      <c r="UY51" s="105"/>
      <c r="UZ51" s="105"/>
      <c r="VA51" s="105"/>
      <c r="VB51" s="105"/>
      <c r="VC51" s="105"/>
      <c r="VD51" s="105"/>
      <c r="VE51" s="105"/>
      <c r="VF51" s="105"/>
      <c r="VG51" s="105"/>
      <c r="VH51" s="105"/>
      <c r="VX51" s="105"/>
      <c r="WN51" s="105"/>
      <c r="XD51" s="105"/>
      <c r="XT51" s="105"/>
      <c r="YJ51" s="105"/>
      <c r="YZ51" s="105"/>
      <c r="ZP51" s="105"/>
      <c r="AAF51" s="105"/>
    </row>
    <row r="52" spans="501:708" x14ac:dyDescent="0.2">
      <c r="SG52" s="105"/>
      <c r="SN52" s="105"/>
      <c r="SU52" s="105"/>
      <c r="TB52" s="105"/>
      <c r="TI52" s="105"/>
      <c r="TP52" s="105"/>
      <c r="TW52" s="105"/>
      <c r="UD52" s="105"/>
      <c r="UK52" s="105"/>
      <c r="UR52" s="105"/>
      <c r="US52" s="105"/>
      <c r="UT52" s="105"/>
      <c r="UU52" s="105"/>
      <c r="UV52" s="105"/>
      <c r="UW52" s="105"/>
      <c r="UX52" s="105"/>
      <c r="UY52" s="105"/>
      <c r="UZ52" s="105"/>
      <c r="VA52" s="105"/>
      <c r="VB52" s="105"/>
      <c r="VC52" s="105"/>
      <c r="VD52" s="105"/>
      <c r="VE52" s="105"/>
      <c r="VF52" s="105"/>
      <c r="VG52" s="105"/>
      <c r="VH52" s="105"/>
      <c r="VX52" s="105"/>
      <c r="WN52" s="105"/>
      <c r="XD52" s="105"/>
      <c r="XT52" s="105"/>
      <c r="YJ52" s="105"/>
      <c r="YZ52" s="105"/>
      <c r="ZP52" s="105"/>
      <c r="AAF52" s="105"/>
    </row>
    <row r="53" spans="501:708" x14ac:dyDescent="0.2">
      <c r="SG53" s="105"/>
      <c r="SN53" s="105"/>
      <c r="SU53" s="105"/>
      <c r="TB53" s="105"/>
      <c r="TI53" s="105"/>
      <c r="TP53" s="105"/>
      <c r="TW53" s="105"/>
      <c r="UD53" s="105"/>
      <c r="UK53" s="105"/>
      <c r="UR53" s="105"/>
      <c r="US53" s="105"/>
      <c r="UT53" s="105"/>
      <c r="UU53" s="105"/>
      <c r="UV53" s="105"/>
      <c r="UW53" s="105"/>
      <c r="UX53" s="105"/>
      <c r="UY53" s="105"/>
      <c r="UZ53" s="105"/>
      <c r="VA53" s="105"/>
      <c r="VB53" s="105"/>
      <c r="VC53" s="105"/>
      <c r="VD53" s="105"/>
      <c r="VE53" s="105"/>
      <c r="VF53" s="105"/>
      <c r="VG53" s="105"/>
      <c r="VH53" s="105"/>
      <c r="VX53" s="105"/>
      <c r="WN53" s="105"/>
      <c r="XD53" s="105"/>
      <c r="XT53" s="105"/>
      <c r="YJ53" s="105"/>
      <c r="YZ53" s="105"/>
      <c r="ZP53" s="105"/>
      <c r="AAF53" s="105"/>
    </row>
    <row r="54" spans="501:708" x14ac:dyDescent="0.2">
      <c r="SG54" s="105"/>
      <c r="SN54" s="105"/>
      <c r="SU54" s="105"/>
      <c r="TB54" s="105"/>
      <c r="TI54" s="105"/>
      <c r="TP54" s="105"/>
      <c r="TW54" s="105"/>
      <c r="UD54" s="105"/>
      <c r="UK54" s="105"/>
      <c r="UR54" s="105"/>
      <c r="US54" s="105"/>
      <c r="UT54" s="105"/>
      <c r="UU54" s="105"/>
      <c r="UV54" s="105"/>
      <c r="UW54" s="105"/>
      <c r="UX54" s="105"/>
      <c r="UY54" s="105"/>
      <c r="UZ54" s="105"/>
      <c r="VA54" s="105"/>
      <c r="VB54" s="105"/>
      <c r="VC54" s="105"/>
      <c r="VD54" s="105"/>
      <c r="VE54" s="105"/>
      <c r="VF54" s="105"/>
      <c r="VG54" s="105"/>
      <c r="VH54" s="105"/>
      <c r="VX54" s="105"/>
      <c r="WN54" s="105"/>
      <c r="XD54" s="105"/>
      <c r="XT54" s="105"/>
      <c r="YJ54" s="105"/>
      <c r="YZ54" s="105"/>
      <c r="ZP54" s="105"/>
      <c r="AAF54" s="105"/>
    </row>
    <row r="55" spans="501:708" x14ac:dyDescent="0.2">
      <c r="SG55" s="105"/>
      <c r="SN55" s="105"/>
      <c r="SU55" s="105"/>
      <c r="TB55" s="105"/>
      <c r="TI55" s="105"/>
      <c r="TP55" s="105"/>
      <c r="TW55" s="105"/>
      <c r="UD55" s="105"/>
      <c r="UK55" s="105"/>
      <c r="UR55" s="105"/>
      <c r="US55" s="105"/>
      <c r="UT55" s="105"/>
      <c r="UU55" s="105"/>
      <c r="UV55" s="105"/>
      <c r="UW55" s="105"/>
      <c r="UX55" s="105"/>
      <c r="UY55" s="105"/>
      <c r="UZ55" s="105"/>
      <c r="VA55" s="105"/>
      <c r="VB55" s="105"/>
      <c r="VC55" s="105"/>
      <c r="VD55" s="105"/>
      <c r="VE55" s="105"/>
      <c r="VF55" s="105"/>
      <c r="VG55" s="105"/>
      <c r="VH55" s="105"/>
      <c r="VX55" s="105"/>
      <c r="WN55" s="105"/>
      <c r="XD55" s="105"/>
      <c r="XT55" s="105"/>
      <c r="YJ55" s="105"/>
      <c r="YZ55" s="105"/>
      <c r="ZP55" s="105"/>
      <c r="AAF55" s="105"/>
    </row>
    <row r="56" spans="501:708" x14ac:dyDescent="0.2">
      <c r="SG56" s="105"/>
      <c r="SN56" s="105"/>
      <c r="SU56" s="105"/>
      <c r="TB56" s="105"/>
      <c r="TI56" s="105"/>
      <c r="TP56" s="105"/>
      <c r="TW56" s="105"/>
      <c r="UD56" s="105"/>
      <c r="UK56" s="105"/>
      <c r="UR56" s="105"/>
      <c r="US56" s="105"/>
      <c r="UT56" s="105"/>
      <c r="UU56" s="105"/>
      <c r="UV56" s="105"/>
      <c r="UW56" s="105"/>
      <c r="UX56" s="105"/>
      <c r="UY56" s="105"/>
      <c r="UZ56" s="105"/>
      <c r="VA56" s="105"/>
      <c r="VB56" s="105"/>
      <c r="VC56" s="105"/>
      <c r="VD56" s="105"/>
      <c r="VE56" s="105"/>
      <c r="VF56" s="105"/>
      <c r="VG56" s="105"/>
      <c r="VH56" s="105"/>
      <c r="VX56" s="105"/>
      <c r="WN56" s="105"/>
      <c r="XD56" s="105"/>
      <c r="XT56" s="105"/>
      <c r="YJ56" s="105"/>
      <c r="YZ56" s="105"/>
      <c r="ZP56" s="105"/>
      <c r="AAF56" s="105"/>
    </row>
    <row r="57" spans="501:708" x14ac:dyDescent="0.2">
      <c r="SG57" s="105"/>
      <c r="SN57" s="105"/>
      <c r="SU57" s="105"/>
      <c r="TB57" s="105"/>
      <c r="TI57" s="105"/>
      <c r="TP57" s="105"/>
      <c r="TW57" s="105"/>
      <c r="UD57" s="105"/>
      <c r="UK57" s="105"/>
      <c r="UR57" s="105"/>
      <c r="US57" s="105"/>
      <c r="UT57" s="105"/>
      <c r="UU57" s="105"/>
      <c r="UV57" s="105"/>
      <c r="UW57" s="105"/>
      <c r="UX57" s="105"/>
      <c r="UY57" s="105"/>
      <c r="UZ57" s="105"/>
      <c r="VA57" s="105"/>
      <c r="VB57" s="105"/>
      <c r="VC57" s="105"/>
      <c r="VD57" s="105"/>
      <c r="VE57" s="105"/>
      <c r="VF57" s="105"/>
      <c r="VG57" s="105"/>
      <c r="VH57" s="105"/>
      <c r="VX57" s="105"/>
      <c r="WN57" s="105"/>
      <c r="XD57" s="105"/>
      <c r="XT57" s="105"/>
      <c r="YJ57" s="105"/>
      <c r="YZ57" s="105"/>
      <c r="ZP57" s="105"/>
      <c r="AAF57" s="105"/>
    </row>
    <row r="58" spans="501:708" x14ac:dyDescent="0.2">
      <c r="SG58" s="105"/>
      <c r="SN58" s="105"/>
      <c r="SU58" s="105"/>
      <c r="TB58" s="105"/>
      <c r="TI58" s="105"/>
      <c r="TP58" s="105"/>
      <c r="TW58" s="105"/>
      <c r="UD58" s="105"/>
      <c r="UK58" s="105"/>
      <c r="UR58" s="105"/>
      <c r="US58" s="105"/>
      <c r="UT58" s="105"/>
      <c r="UU58" s="105"/>
      <c r="UV58" s="105"/>
      <c r="UW58" s="105"/>
      <c r="UX58" s="105"/>
      <c r="UY58" s="105"/>
      <c r="UZ58" s="105"/>
      <c r="VA58" s="105"/>
      <c r="VB58" s="105"/>
      <c r="VC58" s="105"/>
      <c r="VD58" s="105"/>
      <c r="VE58" s="105"/>
      <c r="VF58" s="105"/>
      <c r="VG58" s="105"/>
      <c r="VH58" s="105"/>
      <c r="VX58" s="105"/>
      <c r="WN58" s="105"/>
      <c r="XD58" s="105"/>
      <c r="XT58" s="105"/>
      <c r="YJ58" s="105"/>
      <c r="YZ58" s="105"/>
      <c r="ZP58" s="105"/>
      <c r="AAF58" s="105"/>
    </row>
    <row r="59" spans="501:708" x14ac:dyDescent="0.2">
      <c r="SG59" s="105"/>
      <c r="SN59" s="105"/>
      <c r="SU59" s="105"/>
      <c r="TB59" s="105"/>
      <c r="TI59" s="105"/>
      <c r="TP59" s="105"/>
      <c r="TW59" s="105"/>
      <c r="UD59" s="105"/>
      <c r="UK59" s="105"/>
      <c r="UR59" s="105"/>
      <c r="US59" s="105"/>
      <c r="UT59" s="105"/>
      <c r="UU59" s="105"/>
      <c r="UV59" s="105"/>
      <c r="UW59" s="105"/>
      <c r="UX59" s="105"/>
      <c r="UY59" s="105"/>
      <c r="UZ59" s="105"/>
      <c r="VA59" s="105"/>
      <c r="VB59" s="105"/>
      <c r="VC59" s="105"/>
      <c r="VD59" s="105"/>
      <c r="VE59" s="105"/>
      <c r="VF59" s="105"/>
      <c r="VG59" s="105"/>
      <c r="VH59" s="105"/>
      <c r="VX59" s="105"/>
      <c r="WN59" s="105"/>
      <c r="XD59" s="105"/>
      <c r="XT59" s="105"/>
      <c r="YJ59" s="105"/>
      <c r="YZ59" s="105"/>
      <c r="ZP59" s="105"/>
      <c r="AAF59" s="105"/>
    </row>
    <row r="60" spans="501:708" x14ac:dyDescent="0.2">
      <c r="SG60" s="105"/>
      <c r="SN60" s="105"/>
      <c r="SU60" s="105"/>
      <c r="TB60" s="105"/>
      <c r="TI60" s="105"/>
      <c r="TP60" s="105"/>
      <c r="TW60" s="105"/>
      <c r="UD60" s="105"/>
      <c r="UK60" s="105"/>
      <c r="UR60" s="105"/>
      <c r="US60" s="105"/>
      <c r="UT60" s="105"/>
      <c r="UU60" s="105"/>
      <c r="UV60" s="105"/>
      <c r="UW60" s="105"/>
      <c r="UX60" s="105"/>
      <c r="UY60" s="105"/>
      <c r="UZ60" s="105"/>
      <c r="VA60" s="105"/>
      <c r="VB60" s="105"/>
      <c r="VC60" s="105"/>
      <c r="VD60" s="105"/>
      <c r="VE60" s="105"/>
      <c r="VF60" s="105"/>
      <c r="VG60" s="105"/>
      <c r="VH60" s="105"/>
      <c r="VX60" s="105"/>
      <c r="WN60" s="105"/>
      <c r="XD60" s="105"/>
      <c r="XT60" s="105"/>
      <c r="YJ60" s="105"/>
      <c r="YZ60" s="105"/>
      <c r="ZP60" s="105"/>
      <c r="AAF60" s="105"/>
    </row>
    <row r="61" spans="501:708" x14ac:dyDescent="0.2">
      <c r="SG61" s="105"/>
      <c r="SN61" s="105"/>
      <c r="SU61" s="105"/>
      <c r="TB61" s="105"/>
      <c r="TI61" s="105"/>
      <c r="TP61" s="105"/>
      <c r="TW61" s="105"/>
      <c r="UD61" s="105"/>
      <c r="UK61" s="105"/>
      <c r="UR61" s="105"/>
      <c r="US61" s="105"/>
      <c r="UT61" s="105"/>
      <c r="UU61" s="105"/>
      <c r="UV61" s="105"/>
      <c r="UW61" s="105"/>
      <c r="UX61" s="105"/>
      <c r="UY61" s="105"/>
      <c r="UZ61" s="105"/>
      <c r="VA61" s="105"/>
      <c r="VB61" s="105"/>
      <c r="VC61" s="105"/>
      <c r="VD61" s="105"/>
      <c r="VE61" s="105"/>
      <c r="VF61" s="105"/>
      <c r="VG61" s="105"/>
      <c r="VH61" s="105"/>
      <c r="VX61" s="105"/>
      <c r="WN61" s="105"/>
      <c r="XD61" s="105"/>
      <c r="XT61" s="105"/>
      <c r="YJ61" s="105"/>
      <c r="YZ61" s="105"/>
      <c r="ZP61" s="105"/>
      <c r="AAF61" s="105"/>
    </row>
    <row r="62" spans="501:708" x14ac:dyDescent="0.2">
      <c r="SG62" s="105"/>
      <c r="SN62" s="105"/>
      <c r="SU62" s="105"/>
      <c r="TB62" s="105"/>
      <c r="TI62" s="105"/>
      <c r="TP62" s="105"/>
      <c r="TW62" s="105"/>
      <c r="UD62" s="105"/>
      <c r="UK62" s="105"/>
      <c r="UR62" s="105"/>
      <c r="US62" s="105"/>
      <c r="UT62" s="105"/>
      <c r="UU62" s="105"/>
      <c r="UV62" s="105"/>
      <c r="UW62" s="105"/>
      <c r="UX62" s="105"/>
      <c r="UY62" s="105"/>
      <c r="UZ62" s="105"/>
      <c r="VA62" s="105"/>
      <c r="VB62" s="105"/>
      <c r="VC62" s="105"/>
      <c r="VD62" s="105"/>
      <c r="VE62" s="105"/>
      <c r="VF62" s="105"/>
      <c r="VG62" s="105"/>
      <c r="VH62" s="105"/>
      <c r="VX62" s="105"/>
      <c r="WN62" s="105"/>
      <c r="XD62" s="105"/>
      <c r="XT62" s="105"/>
      <c r="YJ62" s="105"/>
      <c r="YZ62" s="105"/>
      <c r="ZP62" s="105"/>
      <c r="AAF62" s="105"/>
    </row>
    <row r="63" spans="501:708" x14ac:dyDescent="0.2">
      <c r="SG63" s="105"/>
      <c r="SN63" s="105"/>
      <c r="SU63" s="105"/>
      <c r="TB63" s="105"/>
      <c r="TI63" s="105"/>
      <c r="TP63" s="105"/>
      <c r="TW63" s="105"/>
      <c r="UD63" s="105"/>
      <c r="UK63" s="105"/>
      <c r="UR63" s="105"/>
      <c r="US63" s="105"/>
      <c r="UT63" s="105"/>
      <c r="UU63" s="105"/>
      <c r="UV63" s="105"/>
      <c r="UW63" s="105"/>
      <c r="UX63" s="105"/>
      <c r="UY63" s="105"/>
      <c r="UZ63" s="105"/>
      <c r="VA63" s="105"/>
      <c r="VB63" s="105"/>
      <c r="VC63" s="105"/>
      <c r="VD63" s="105"/>
      <c r="VE63" s="105"/>
      <c r="VF63" s="105"/>
      <c r="VG63" s="105"/>
      <c r="VH63" s="105"/>
      <c r="VX63" s="105"/>
      <c r="WN63" s="105"/>
      <c r="XD63" s="105"/>
      <c r="XT63" s="105"/>
      <c r="YJ63" s="105"/>
      <c r="YZ63" s="105"/>
      <c r="ZP63" s="105"/>
      <c r="AAF63" s="105"/>
    </row>
    <row r="64" spans="501:708" x14ac:dyDescent="0.2">
      <c r="SG64" s="105"/>
      <c r="SN64" s="105"/>
      <c r="SU64" s="105"/>
      <c r="TB64" s="105"/>
      <c r="TI64" s="105"/>
      <c r="TP64" s="105"/>
      <c r="TW64" s="105"/>
      <c r="UD64" s="105"/>
      <c r="UK64" s="105"/>
      <c r="UR64" s="105"/>
      <c r="US64" s="105"/>
      <c r="UT64" s="105"/>
      <c r="UU64" s="105"/>
      <c r="UV64" s="105"/>
      <c r="UW64" s="105"/>
      <c r="UX64" s="105"/>
      <c r="UY64" s="105"/>
      <c r="UZ64" s="105"/>
      <c r="VA64" s="105"/>
      <c r="VB64" s="105"/>
      <c r="VC64" s="105"/>
      <c r="VD64" s="105"/>
      <c r="VE64" s="105"/>
      <c r="VF64" s="105"/>
      <c r="VG64" s="105"/>
      <c r="VH64" s="105"/>
      <c r="VX64" s="105"/>
      <c r="WN64" s="105"/>
      <c r="XD64" s="105"/>
      <c r="XT64" s="105"/>
      <c r="YJ64" s="105"/>
      <c r="YZ64" s="105"/>
      <c r="ZP64" s="105"/>
      <c r="AAF64" s="105"/>
    </row>
    <row r="65" spans="501:708" x14ac:dyDescent="0.2">
      <c r="SG65" s="105"/>
      <c r="SN65" s="105"/>
      <c r="SU65" s="105"/>
      <c r="TB65" s="105"/>
      <c r="TI65" s="105"/>
      <c r="TP65" s="105"/>
      <c r="TW65" s="105"/>
      <c r="UD65" s="105"/>
      <c r="UK65" s="105"/>
      <c r="UR65" s="105"/>
      <c r="US65" s="105"/>
      <c r="UT65" s="105"/>
      <c r="UU65" s="105"/>
      <c r="UV65" s="105"/>
      <c r="UW65" s="105"/>
      <c r="UX65" s="105"/>
      <c r="UY65" s="105"/>
      <c r="UZ65" s="105"/>
      <c r="VA65" s="105"/>
      <c r="VB65" s="105"/>
      <c r="VC65" s="105"/>
      <c r="VD65" s="105"/>
      <c r="VE65" s="105"/>
      <c r="VF65" s="105"/>
      <c r="VG65" s="105"/>
      <c r="VH65" s="105"/>
      <c r="VX65" s="105"/>
      <c r="WN65" s="105"/>
      <c r="XD65" s="105"/>
      <c r="XT65" s="105"/>
      <c r="YJ65" s="105"/>
      <c r="YZ65" s="105"/>
      <c r="ZP65" s="105"/>
      <c r="AAF65" s="105"/>
    </row>
    <row r="66" spans="501:708" x14ac:dyDescent="0.2">
      <c r="SG66" s="105"/>
      <c r="SN66" s="105"/>
      <c r="SU66" s="105"/>
      <c r="TB66" s="105"/>
      <c r="TI66" s="105"/>
      <c r="TP66" s="105"/>
      <c r="TW66" s="105"/>
      <c r="UD66" s="105"/>
      <c r="UK66" s="105"/>
      <c r="UR66" s="105"/>
      <c r="US66" s="105"/>
      <c r="UT66" s="105"/>
      <c r="UU66" s="105"/>
      <c r="UV66" s="105"/>
      <c r="UW66" s="105"/>
      <c r="UX66" s="105"/>
      <c r="UY66" s="105"/>
      <c r="UZ66" s="105"/>
      <c r="VA66" s="105"/>
      <c r="VB66" s="105"/>
      <c r="VC66" s="105"/>
      <c r="VD66" s="105"/>
      <c r="VE66" s="105"/>
      <c r="VF66" s="105"/>
      <c r="VG66" s="105"/>
      <c r="VH66" s="105"/>
      <c r="VX66" s="105"/>
      <c r="WN66" s="105"/>
      <c r="XD66" s="105"/>
      <c r="XT66" s="105"/>
      <c r="YJ66" s="105"/>
      <c r="YZ66" s="105"/>
      <c r="ZP66" s="105"/>
      <c r="AAF66" s="105"/>
    </row>
    <row r="67" spans="501:708" x14ac:dyDescent="0.2">
      <c r="SG67" s="105"/>
      <c r="SN67" s="105"/>
      <c r="SU67" s="105"/>
      <c r="TB67" s="105"/>
      <c r="TI67" s="105"/>
      <c r="TP67" s="105"/>
      <c r="TW67" s="105"/>
      <c r="UD67" s="105"/>
      <c r="UK67" s="105"/>
      <c r="UR67" s="105"/>
      <c r="US67" s="105"/>
      <c r="UT67" s="105"/>
      <c r="UU67" s="105"/>
      <c r="UV67" s="105"/>
      <c r="UW67" s="105"/>
      <c r="UX67" s="105"/>
      <c r="UY67" s="105"/>
      <c r="UZ67" s="105"/>
      <c r="VA67" s="105"/>
      <c r="VB67" s="105"/>
      <c r="VC67" s="105"/>
      <c r="VD67" s="105"/>
      <c r="VE67" s="105"/>
      <c r="VF67" s="105"/>
      <c r="VG67" s="105"/>
      <c r="VH67" s="105"/>
      <c r="VX67" s="105"/>
      <c r="WN67" s="105"/>
      <c r="XD67" s="105"/>
      <c r="XT67" s="105"/>
      <c r="YJ67" s="105"/>
      <c r="YZ67" s="105"/>
      <c r="ZP67" s="105"/>
      <c r="AAF67" s="105"/>
    </row>
    <row r="68" spans="501:708" x14ac:dyDescent="0.2">
      <c r="SG68" s="105"/>
      <c r="SN68" s="105"/>
      <c r="SU68" s="105"/>
      <c r="TB68" s="105"/>
      <c r="TI68" s="105"/>
      <c r="TP68" s="105"/>
      <c r="TW68" s="105"/>
      <c r="UD68" s="105"/>
      <c r="UK68" s="105"/>
      <c r="UR68" s="105"/>
      <c r="US68" s="105"/>
      <c r="UT68" s="105"/>
      <c r="UU68" s="105"/>
      <c r="UV68" s="105"/>
      <c r="UW68" s="105"/>
      <c r="UX68" s="105"/>
      <c r="UY68" s="105"/>
      <c r="UZ68" s="105"/>
      <c r="VA68" s="105"/>
      <c r="VB68" s="105"/>
      <c r="VC68" s="105"/>
      <c r="VD68" s="105"/>
      <c r="VE68" s="105"/>
      <c r="VF68" s="105"/>
      <c r="VG68" s="105"/>
      <c r="VH68" s="105"/>
      <c r="VX68" s="105"/>
      <c r="WN68" s="105"/>
      <c r="XD68" s="105"/>
      <c r="XT68" s="105"/>
      <c r="YJ68" s="105"/>
      <c r="YZ68" s="105"/>
      <c r="ZP68" s="105"/>
      <c r="AAF68" s="105"/>
    </row>
    <row r="69" spans="501:708" x14ac:dyDescent="0.2">
      <c r="SG69" s="105"/>
      <c r="SN69" s="105"/>
      <c r="SU69" s="105"/>
      <c r="TB69" s="105"/>
      <c r="TI69" s="105"/>
      <c r="TP69" s="105"/>
      <c r="TW69" s="105"/>
      <c r="UD69" s="105"/>
      <c r="UK69" s="105"/>
      <c r="UR69" s="105"/>
      <c r="US69" s="105"/>
      <c r="UT69" s="105"/>
      <c r="UU69" s="105"/>
      <c r="UV69" s="105"/>
      <c r="UW69" s="105"/>
      <c r="UX69" s="105"/>
      <c r="UY69" s="105"/>
      <c r="UZ69" s="105"/>
      <c r="VA69" s="105"/>
      <c r="VB69" s="105"/>
      <c r="VC69" s="105"/>
      <c r="VD69" s="105"/>
      <c r="VE69" s="105"/>
      <c r="VF69" s="105"/>
      <c r="VG69" s="105"/>
      <c r="VH69" s="105"/>
      <c r="VX69" s="105"/>
      <c r="WN69" s="105"/>
      <c r="XD69" s="105"/>
      <c r="XT69" s="105"/>
      <c r="YJ69" s="105"/>
      <c r="YZ69" s="105"/>
      <c r="ZP69" s="105"/>
      <c r="AAF69" s="105"/>
    </row>
    <row r="70" spans="501:708" x14ac:dyDescent="0.2">
      <c r="SG70" s="105"/>
      <c r="SN70" s="105"/>
      <c r="SU70" s="105"/>
      <c r="TB70" s="105"/>
      <c r="TI70" s="105"/>
      <c r="TP70" s="105"/>
      <c r="TW70" s="105"/>
      <c r="UD70" s="105"/>
      <c r="UK70" s="105"/>
      <c r="UR70" s="105"/>
      <c r="US70" s="105"/>
      <c r="UT70" s="105"/>
      <c r="UU70" s="105"/>
      <c r="UV70" s="105"/>
      <c r="UW70" s="105"/>
      <c r="UX70" s="105"/>
      <c r="UY70" s="105"/>
      <c r="UZ70" s="105"/>
      <c r="VA70" s="105"/>
      <c r="VB70" s="105"/>
      <c r="VC70" s="105"/>
      <c r="VD70" s="105"/>
      <c r="VE70" s="105"/>
      <c r="VF70" s="105"/>
      <c r="VG70" s="105"/>
      <c r="VH70" s="105"/>
      <c r="VX70" s="105"/>
      <c r="WN70" s="105"/>
      <c r="XD70" s="105"/>
      <c r="XT70" s="105"/>
      <c r="YJ70" s="105"/>
      <c r="YZ70" s="105"/>
      <c r="ZP70" s="105"/>
      <c r="AAF70" s="105"/>
    </row>
    <row r="71" spans="501:708" x14ac:dyDescent="0.2">
      <c r="SG71" s="105"/>
      <c r="SN71" s="105"/>
      <c r="SU71" s="105"/>
      <c r="TB71" s="105"/>
      <c r="TI71" s="105"/>
      <c r="TP71" s="105"/>
      <c r="TW71" s="105"/>
      <c r="UD71" s="105"/>
      <c r="UK71" s="105"/>
      <c r="UR71" s="105"/>
      <c r="US71" s="105"/>
      <c r="UT71" s="105"/>
      <c r="UU71" s="105"/>
      <c r="UV71" s="105"/>
      <c r="UW71" s="105"/>
      <c r="UX71" s="105"/>
      <c r="UY71" s="105"/>
      <c r="UZ71" s="105"/>
      <c r="VA71" s="105"/>
      <c r="VB71" s="105"/>
      <c r="VC71" s="105"/>
      <c r="VD71" s="105"/>
      <c r="VE71" s="105"/>
      <c r="VF71" s="105"/>
      <c r="VG71" s="105"/>
      <c r="VH71" s="105"/>
      <c r="VX71" s="105"/>
      <c r="WN71" s="105"/>
      <c r="XD71" s="105"/>
      <c r="XT71" s="105"/>
      <c r="YJ71" s="105"/>
      <c r="YZ71" s="105"/>
      <c r="ZP71" s="105"/>
      <c r="AAF71" s="105"/>
    </row>
    <row r="72" spans="501:708" x14ac:dyDescent="0.2">
      <c r="SG72" s="105"/>
      <c r="SN72" s="105"/>
      <c r="SU72" s="105"/>
      <c r="TB72" s="105"/>
      <c r="TI72" s="105"/>
      <c r="TP72" s="105"/>
      <c r="TW72" s="105"/>
      <c r="UD72" s="105"/>
      <c r="UK72" s="105"/>
      <c r="UR72" s="105"/>
      <c r="US72" s="105"/>
      <c r="UT72" s="105"/>
      <c r="UU72" s="105"/>
      <c r="UV72" s="105"/>
      <c r="UW72" s="105"/>
      <c r="UX72" s="105"/>
      <c r="UY72" s="105"/>
      <c r="UZ72" s="105"/>
      <c r="VA72" s="105"/>
      <c r="VB72" s="105"/>
      <c r="VC72" s="105"/>
      <c r="VD72" s="105"/>
      <c r="VE72" s="105"/>
      <c r="VF72" s="105"/>
      <c r="VG72" s="105"/>
      <c r="VH72" s="105"/>
      <c r="VX72" s="105"/>
      <c r="WN72" s="105"/>
      <c r="XD72" s="105"/>
      <c r="XT72" s="105"/>
      <c r="YJ72" s="105"/>
      <c r="YZ72" s="105"/>
      <c r="ZP72" s="105"/>
      <c r="AAF72" s="105"/>
    </row>
    <row r="73" spans="501:708" x14ac:dyDescent="0.2">
      <c r="SG73" s="105"/>
      <c r="SN73" s="105"/>
      <c r="SU73" s="105"/>
      <c r="TB73" s="105"/>
      <c r="TI73" s="105"/>
      <c r="TP73" s="105"/>
      <c r="TW73" s="105"/>
      <c r="UD73" s="105"/>
      <c r="UK73" s="105"/>
      <c r="UR73" s="105"/>
      <c r="US73" s="105"/>
      <c r="UT73" s="105"/>
      <c r="UU73" s="105"/>
      <c r="UV73" s="105"/>
      <c r="UW73" s="105"/>
      <c r="UX73" s="105"/>
      <c r="UY73" s="105"/>
      <c r="UZ73" s="105"/>
      <c r="VA73" s="105"/>
      <c r="VB73" s="105"/>
      <c r="VC73" s="105"/>
      <c r="VD73" s="105"/>
      <c r="VE73" s="105"/>
      <c r="VF73" s="105"/>
      <c r="VG73" s="105"/>
      <c r="VH73" s="105"/>
      <c r="VX73" s="105"/>
      <c r="WN73" s="105"/>
      <c r="XD73" s="105"/>
      <c r="XT73" s="105"/>
      <c r="YJ73" s="105"/>
      <c r="YZ73" s="105"/>
      <c r="ZP73" s="105"/>
      <c r="AAF73" s="105"/>
    </row>
    <row r="74" spans="501:708" x14ac:dyDescent="0.2">
      <c r="SG74" s="105"/>
      <c r="SN74" s="105"/>
      <c r="SU74" s="105"/>
      <c r="TB74" s="105"/>
      <c r="TI74" s="105"/>
      <c r="TP74" s="105"/>
      <c r="TW74" s="105"/>
      <c r="UD74" s="105"/>
      <c r="UK74" s="105"/>
      <c r="UR74" s="105"/>
      <c r="US74" s="105"/>
      <c r="UT74" s="105"/>
      <c r="UU74" s="105"/>
      <c r="UV74" s="105"/>
      <c r="UW74" s="105"/>
      <c r="UX74" s="105"/>
      <c r="UY74" s="105"/>
      <c r="UZ74" s="105"/>
      <c r="VA74" s="105"/>
      <c r="VB74" s="105"/>
      <c r="VC74" s="105"/>
      <c r="VD74" s="105"/>
      <c r="VE74" s="105"/>
      <c r="VF74" s="105"/>
      <c r="VG74" s="105"/>
      <c r="VH74" s="105"/>
      <c r="VX74" s="105"/>
      <c r="WN74" s="105"/>
      <c r="XD74" s="105"/>
      <c r="XT74" s="105"/>
      <c r="YJ74" s="105"/>
      <c r="YZ74" s="105"/>
      <c r="ZP74" s="105"/>
      <c r="AAF74" s="105"/>
    </row>
    <row r="75" spans="501:708" x14ac:dyDescent="0.2">
      <c r="SG75" s="105"/>
      <c r="SN75" s="105"/>
      <c r="SU75" s="105"/>
      <c r="TB75" s="105"/>
      <c r="TI75" s="105"/>
      <c r="TP75" s="105"/>
      <c r="TW75" s="105"/>
      <c r="UD75" s="105"/>
      <c r="UK75" s="105"/>
      <c r="UR75" s="105"/>
      <c r="US75" s="105"/>
      <c r="UT75" s="105"/>
      <c r="UU75" s="105"/>
      <c r="UV75" s="105"/>
      <c r="UW75" s="105"/>
      <c r="UX75" s="105"/>
      <c r="UY75" s="105"/>
      <c r="UZ75" s="105"/>
      <c r="VA75" s="105"/>
      <c r="VB75" s="105"/>
      <c r="VC75" s="105"/>
      <c r="VD75" s="105"/>
      <c r="VE75" s="105"/>
      <c r="VF75" s="105"/>
      <c r="VG75" s="105"/>
      <c r="VH75" s="105"/>
      <c r="VX75" s="105"/>
      <c r="WN75" s="105"/>
      <c r="XD75" s="105"/>
      <c r="XT75" s="105"/>
      <c r="YJ75" s="105"/>
      <c r="YZ75" s="105"/>
      <c r="ZP75" s="105"/>
      <c r="AAF75" s="105"/>
    </row>
    <row r="76" spans="501:708" x14ac:dyDescent="0.2">
      <c r="SG76" s="105"/>
      <c r="SN76" s="105"/>
      <c r="SU76" s="105"/>
      <c r="TB76" s="105"/>
      <c r="TI76" s="105"/>
      <c r="TP76" s="105"/>
      <c r="TW76" s="105"/>
      <c r="UD76" s="105"/>
      <c r="UK76" s="105"/>
      <c r="UR76" s="105"/>
      <c r="US76" s="105"/>
      <c r="UT76" s="105"/>
      <c r="UU76" s="105"/>
      <c r="UV76" s="105"/>
      <c r="UW76" s="105"/>
      <c r="UX76" s="105"/>
      <c r="UY76" s="105"/>
      <c r="UZ76" s="105"/>
      <c r="VA76" s="105"/>
      <c r="VB76" s="105"/>
      <c r="VC76" s="105"/>
      <c r="VD76" s="105"/>
      <c r="VE76" s="105"/>
      <c r="VF76" s="105"/>
      <c r="VG76" s="105"/>
      <c r="VH76" s="105"/>
      <c r="VX76" s="105"/>
      <c r="WN76" s="105"/>
      <c r="XD76" s="105"/>
      <c r="XT76" s="105"/>
      <c r="YJ76" s="105"/>
      <c r="YZ76" s="105"/>
      <c r="ZP76" s="105"/>
      <c r="AAF76" s="105"/>
    </row>
    <row r="77" spans="501:708" x14ac:dyDescent="0.2">
      <c r="SG77" s="105"/>
      <c r="SN77" s="105"/>
      <c r="SU77" s="105"/>
      <c r="TB77" s="105"/>
      <c r="TI77" s="105"/>
      <c r="TP77" s="105"/>
      <c r="TW77" s="105"/>
      <c r="UD77" s="105"/>
      <c r="UK77" s="105"/>
      <c r="UR77" s="105"/>
      <c r="US77" s="105"/>
      <c r="UT77" s="105"/>
      <c r="UU77" s="105"/>
      <c r="UV77" s="105"/>
      <c r="UW77" s="105"/>
      <c r="UX77" s="105"/>
      <c r="UY77" s="105"/>
      <c r="UZ77" s="105"/>
      <c r="VA77" s="105"/>
      <c r="VB77" s="105"/>
      <c r="VC77" s="105"/>
      <c r="VD77" s="105"/>
      <c r="VE77" s="105"/>
      <c r="VF77" s="105"/>
      <c r="VG77" s="105"/>
      <c r="VH77" s="105"/>
      <c r="VX77" s="105"/>
      <c r="WN77" s="105"/>
      <c r="XD77" s="105"/>
      <c r="XT77" s="105"/>
      <c r="YJ77" s="105"/>
      <c r="YZ77" s="105"/>
      <c r="ZP77" s="105"/>
      <c r="AAF77" s="105"/>
    </row>
  </sheetData>
  <mergeCells count="41">
    <mergeCell ref="MU1:MU33"/>
    <mergeCell ref="AH1:AH33"/>
    <mergeCell ref="BM1:BM33"/>
    <mergeCell ref="CR1:CR33"/>
    <mergeCell ref="DW1:DW33"/>
    <mergeCell ref="FB1:FB33"/>
    <mergeCell ref="GG1:GG33"/>
    <mergeCell ref="HL1:HL33"/>
    <mergeCell ref="IQ1:IQ33"/>
    <mergeCell ref="JV1:JV33"/>
    <mergeCell ref="LA1:LA33"/>
    <mergeCell ref="MF1:MF33"/>
    <mergeCell ref="SU1:SU35"/>
    <mergeCell ref="NJ1:NJ33"/>
    <mergeCell ref="NY1:NY33"/>
    <mergeCell ref="ON1:ON33"/>
    <mergeCell ref="PC1:PC33"/>
    <mergeCell ref="PR1:PR33"/>
    <mergeCell ref="QG1:QG33"/>
    <mergeCell ref="QV1:QV33"/>
    <mergeCell ref="RK1:RK33"/>
    <mergeCell ref="RZ1:RZ33"/>
    <mergeCell ref="SG1:SG35"/>
    <mergeCell ref="SN1:SN35"/>
    <mergeCell ref="XT1:XT35"/>
    <mergeCell ref="TB1:TB35"/>
    <mergeCell ref="TI1:TI35"/>
    <mergeCell ref="TP1:TP35"/>
    <mergeCell ref="TW1:TW35"/>
    <mergeCell ref="UD1:UD35"/>
    <mergeCell ref="UK1:UK35"/>
    <mergeCell ref="UR1:UR35"/>
    <mergeCell ref="VH1:VH35"/>
    <mergeCell ref="VX1:VX35"/>
    <mergeCell ref="WN1:WN35"/>
    <mergeCell ref="XD1:XD35"/>
    <mergeCell ref="YJ1:YJ35"/>
    <mergeCell ref="YZ1:YZ35"/>
    <mergeCell ref="ZP1:ZP35"/>
    <mergeCell ref="AAF1:AAF35"/>
    <mergeCell ref="AAV1:AAV35"/>
  </mergeCells>
  <pageMargins left="0.7" right="0.7" top="0.78740157499999996" bottom="0.78740157499999996"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C000"/>
  </sheetPr>
  <dimension ref="A1:AE67"/>
  <sheetViews>
    <sheetView zoomScale="80" zoomScaleNormal="80" workbookViewId="0"/>
  </sheetViews>
  <sheetFormatPr baseColWidth="10" defaultColWidth="9.1640625" defaultRowHeight="15" x14ac:dyDescent="0.2"/>
  <cols>
    <col min="1" max="1" width="9.1640625" style="19"/>
    <col min="2" max="16384" width="9.1640625" style="18"/>
  </cols>
  <sheetData>
    <row r="1" spans="1:31" x14ac:dyDescent="0.2">
      <c r="A1" s="106" t="s">
        <v>1757</v>
      </c>
    </row>
    <row r="2" spans="1:31" x14ac:dyDescent="0.2">
      <c r="A2" s="107" t="s">
        <v>1758</v>
      </c>
      <c r="B2" s="25" t="s">
        <v>168</v>
      </c>
      <c r="C2" s="26" t="s">
        <v>174</v>
      </c>
      <c r="D2" s="26" t="s">
        <v>180</v>
      </c>
      <c r="E2" s="26" t="s">
        <v>186</v>
      </c>
      <c r="F2" s="26" t="s">
        <v>193</v>
      </c>
      <c r="G2" s="26" t="s">
        <v>201</v>
      </c>
      <c r="H2" s="26" t="s">
        <v>207</v>
      </c>
      <c r="I2" s="26" t="s">
        <v>213</v>
      </c>
      <c r="J2" s="26" t="s">
        <v>218</v>
      </c>
      <c r="K2" s="26" t="s">
        <v>224</v>
      </c>
      <c r="L2" s="26" t="s">
        <v>229</v>
      </c>
      <c r="M2" s="26" t="s">
        <v>236</v>
      </c>
      <c r="N2" s="26" t="s">
        <v>241</v>
      </c>
      <c r="O2" s="26" t="s">
        <v>246</v>
      </c>
      <c r="P2" s="26" t="s">
        <v>251</v>
      </c>
      <c r="Q2" s="26" t="s">
        <v>258</v>
      </c>
      <c r="R2" s="26" t="s">
        <v>265</v>
      </c>
      <c r="S2" s="26" t="s">
        <v>273</v>
      </c>
      <c r="T2" s="26" t="s">
        <v>279</v>
      </c>
      <c r="U2" s="26" t="s">
        <v>282</v>
      </c>
      <c r="V2" s="26" t="s">
        <v>286</v>
      </c>
      <c r="W2" s="26" t="s">
        <v>289</v>
      </c>
      <c r="X2" s="26" t="s">
        <v>293</v>
      </c>
      <c r="Y2" s="26" t="s">
        <v>297</v>
      </c>
      <c r="Z2" s="26" t="s">
        <v>301</v>
      </c>
      <c r="AA2" s="26" t="s">
        <v>305</v>
      </c>
      <c r="AB2" s="26" t="s">
        <v>307</v>
      </c>
      <c r="AC2" s="26" t="s">
        <v>308</v>
      </c>
      <c r="AD2" s="26" t="s">
        <v>310</v>
      </c>
      <c r="AE2" s="27" t="s">
        <v>312</v>
      </c>
    </row>
    <row r="3" spans="1:31" x14ac:dyDescent="0.2">
      <c r="A3" s="108">
        <v>2020</v>
      </c>
      <c r="B3" s="109">
        <v>0.11118</v>
      </c>
      <c r="C3" s="109">
        <v>0.16189000000000001</v>
      </c>
      <c r="D3" s="109">
        <v>0.37212000000000001</v>
      </c>
      <c r="E3" s="109">
        <v>0.64290000000000003</v>
      </c>
      <c r="F3" s="109">
        <v>0.49548999999999999</v>
      </c>
      <c r="G3" s="109">
        <v>0.14252000000000001</v>
      </c>
      <c r="H3" s="109">
        <v>0.59869000000000006</v>
      </c>
      <c r="I3" s="109">
        <v>9.5320000000000002E-2</v>
      </c>
      <c r="J3" s="109">
        <v>5.1279999999999999E-2</v>
      </c>
      <c r="K3" s="109">
        <v>0.33866000000000002</v>
      </c>
      <c r="L3" s="109">
        <v>0.41000999999999999</v>
      </c>
      <c r="M3" s="109">
        <v>0.24374999999999999</v>
      </c>
      <c r="N3" s="109">
        <v>0.33599000000000001</v>
      </c>
      <c r="O3" s="109">
        <v>0.32384000000000002</v>
      </c>
      <c r="P3" s="109">
        <v>0.21567</v>
      </c>
      <c r="Q3" s="109">
        <v>0.25356000000000001</v>
      </c>
      <c r="R3" s="109">
        <v>0.10136000000000001</v>
      </c>
      <c r="S3" s="109">
        <v>0.39062000000000002</v>
      </c>
      <c r="T3" s="109">
        <v>0.37434000000000001</v>
      </c>
      <c r="U3" s="109">
        <v>0.75961999999999996</v>
      </c>
      <c r="V3" s="109">
        <v>0.20155000000000001</v>
      </c>
      <c r="W3" s="109">
        <v>0.26184000000000002</v>
      </c>
      <c r="X3" s="109">
        <v>0.15548000000000001</v>
      </c>
      <c r="Y3" s="109">
        <v>0.22405</v>
      </c>
      <c r="Z3" s="109">
        <v>0.17102999999999999</v>
      </c>
      <c r="AA3" s="109">
        <v>5.6699999999999997E-3</v>
      </c>
      <c r="AB3" s="109">
        <v>0.23313999999999999</v>
      </c>
      <c r="AC3" s="109">
        <v>0.22692000000000001</v>
      </c>
      <c r="AD3" s="109">
        <v>1.329E-2</v>
      </c>
      <c r="AE3" s="109">
        <v>0.01</v>
      </c>
    </row>
    <row r="4" spans="1:31" x14ac:dyDescent="0.2">
      <c r="A4" s="108">
        <v>2021</v>
      </c>
      <c r="B4" s="110">
        <v>0.1049148376511098</v>
      </c>
      <c r="C4" s="110">
        <v>0.1696860134467518</v>
      </c>
      <c r="D4" s="110">
        <v>0.33890252522122488</v>
      </c>
      <c r="E4" s="110">
        <v>0.58790874239836388</v>
      </c>
      <c r="F4" s="110">
        <v>0.45403576496936465</v>
      </c>
      <c r="G4" s="110">
        <v>0.13196897481826728</v>
      </c>
      <c r="H4" s="110">
        <v>0.55296012560720664</v>
      </c>
      <c r="I4" s="110">
        <v>8.9528974608774542E-2</v>
      </c>
      <c r="J4" s="110">
        <v>4.7370198977529629E-2</v>
      </c>
      <c r="K4" s="110">
        <v>0.32525511818765968</v>
      </c>
      <c r="L4" s="110">
        <v>0.36759791869242198</v>
      </c>
      <c r="M4" s="110">
        <v>0.2323309192444302</v>
      </c>
      <c r="N4" s="110">
        <v>0.31780633248548151</v>
      </c>
      <c r="O4" s="110">
        <v>0.30491085954248121</v>
      </c>
      <c r="P4" s="110">
        <v>0.20540052533491104</v>
      </c>
      <c r="Q4" s="110">
        <v>0.22917878998244356</v>
      </c>
      <c r="R4" s="110">
        <v>8.974235039796595E-2</v>
      </c>
      <c r="S4" s="110">
        <v>0.3854188426309863</v>
      </c>
      <c r="T4" s="110">
        <v>0.35874805780231522</v>
      </c>
      <c r="U4" s="110">
        <v>0.71515604370235508</v>
      </c>
      <c r="V4" s="110">
        <v>0.16926388688296046</v>
      </c>
      <c r="W4" s="110">
        <v>0.23082477076227589</v>
      </c>
      <c r="X4" s="110">
        <v>0.14069590778253277</v>
      </c>
      <c r="Y4" s="110">
        <v>0.21172255383729036</v>
      </c>
      <c r="Z4" s="110">
        <v>0.14315701890537316</v>
      </c>
      <c r="AA4" s="110">
        <v>5.4693828841109356E-3</v>
      </c>
      <c r="AB4" s="110">
        <v>0.21233000000000002</v>
      </c>
      <c r="AC4" s="110">
        <v>0.19309174300569273</v>
      </c>
      <c r="AD4" s="110">
        <v>1.3419304758021153E-2</v>
      </c>
      <c r="AE4" s="110">
        <v>9.6666666666666672E-3</v>
      </c>
    </row>
    <row r="5" spans="1:31" x14ac:dyDescent="0.2">
      <c r="A5" s="108">
        <v>2022</v>
      </c>
      <c r="B5" s="110">
        <v>9.8649675302219589E-2</v>
      </c>
      <c r="C5" s="110">
        <v>0.17748202689350359</v>
      </c>
      <c r="D5" s="110">
        <v>0.30568505044244976</v>
      </c>
      <c r="E5" s="110">
        <v>0.53291748479672774</v>
      </c>
      <c r="F5" s="110">
        <v>0.41258152993872932</v>
      </c>
      <c r="G5" s="110">
        <v>0.12141794963653456</v>
      </c>
      <c r="H5" s="110">
        <v>0.50723025121441334</v>
      </c>
      <c r="I5" s="110">
        <v>8.3737949217549068E-2</v>
      </c>
      <c r="J5" s="110">
        <v>4.3460397955059259E-2</v>
      </c>
      <c r="K5" s="110">
        <v>0.31185023637531933</v>
      </c>
      <c r="L5" s="110">
        <v>0.32518583738484397</v>
      </c>
      <c r="M5" s="110">
        <v>0.22091183848886037</v>
      </c>
      <c r="N5" s="110">
        <v>0.29962266497096302</v>
      </c>
      <c r="O5" s="110">
        <v>0.28598171908496239</v>
      </c>
      <c r="P5" s="110">
        <v>0.19513105066982211</v>
      </c>
      <c r="Q5" s="110">
        <v>0.20479757996488712</v>
      </c>
      <c r="R5" s="110">
        <v>7.8124700795931895E-2</v>
      </c>
      <c r="S5" s="110">
        <v>0.38021768526197253</v>
      </c>
      <c r="T5" s="110">
        <v>0.34315611560463044</v>
      </c>
      <c r="U5" s="110">
        <v>0.6706920874047102</v>
      </c>
      <c r="V5" s="110">
        <v>0.13697777376592093</v>
      </c>
      <c r="W5" s="110">
        <v>0.1998095415245518</v>
      </c>
      <c r="X5" s="110">
        <v>0.12591181556506553</v>
      </c>
      <c r="Y5" s="110">
        <v>0.19939510767458071</v>
      </c>
      <c r="Z5" s="110">
        <v>0.11528403781074634</v>
      </c>
      <c r="AA5" s="110">
        <v>5.2687657682218723E-3</v>
      </c>
      <c r="AB5" s="110">
        <v>0.19338</v>
      </c>
      <c r="AC5" s="110">
        <v>0.15926348601138546</v>
      </c>
      <c r="AD5" s="110">
        <v>1.3517462127713176E-2</v>
      </c>
      <c r="AE5" s="110">
        <v>9.3333333333333341E-3</v>
      </c>
    </row>
    <row r="6" spans="1:31" x14ac:dyDescent="0.2">
      <c r="A6" s="108">
        <v>2023</v>
      </c>
      <c r="B6" s="110">
        <v>9.238451295332939E-2</v>
      </c>
      <c r="C6" s="110">
        <v>0.18527804034025536</v>
      </c>
      <c r="D6" s="110">
        <v>0.27246757566367463</v>
      </c>
      <c r="E6" s="110">
        <v>0.47792622719509165</v>
      </c>
      <c r="F6" s="110">
        <v>0.37112729490809399</v>
      </c>
      <c r="G6" s="110">
        <v>0.11086692445480184</v>
      </c>
      <c r="H6" s="110">
        <v>0.46150037682161998</v>
      </c>
      <c r="I6" s="110">
        <v>7.7946923826323608E-2</v>
      </c>
      <c r="J6" s="110">
        <v>3.9550596932588888E-2</v>
      </c>
      <c r="K6" s="110">
        <v>0.29844535456297894</v>
      </c>
      <c r="L6" s="110">
        <v>0.28277375607726596</v>
      </c>
      <c r="M6" s="110">
        <v>0.20949275773329057</v>
      </c>
      <c r="N6" s="110">
        <v>0.28143899745644446</v>
      </c>
      <c r="O6" s="110">
        <v>0.26705257862744358</v>
      </c>
      <c r="P6" s="110">
        <v>0.18486157600473319</v>
      </c>
      <c r="Q6" s="110">
        <v>0.18041636994733065</v>
      </c>
      <c r="R6" s="110">
        <v>6.650705119389784E-2</v>
      </c>
      <c r="S6" s="110">
        <v>0.37501652789295881</v>
      </c>
      <c r="T6" s="110">
        <v>0.32756417340694566</v>
      </c>
      <c r="U6" s="110">
        <v>0.62622813110706532</v>
      </c>
      <c r="V6" s="110">
        <v>0.10469166064888137</v>
      </c>
      <c r="W6" s="110">
        <v>0.1687943122868277</v>
      </c>
      <c r="X6" s="110">
        <v>0.11112772334759828</v>
      </c>
      <c r="Y6" s="110">
        <v>0.1870676615118711</v>
      </c>
      <c r="Z6" s="110">
        <v>8.7411056716119526E-2</v>
      </c>
      <c r="AA6" s="110">
        <v>5.068148652332809E-3</v>
      </c>
      <c r="AB6" s="110">
        <v>0.17565269602305575</v>
      </c>
      <c r="AC6" s="110">
        <v>0.12543522901707818</v>
      </c>
      <c r="AD6" s="110">
        <v>1.3584472109084153E-2</v>
      </c>
      <c r="AE6" s="110">
        <v>9.0000000000000011E-3</v>
      </c>
    </row>
    <row r="7" spans="1:31" x14ac:dyDescent="0.2">
      <c r="A7" s="108">
        <v>2024</v>
      </c>
      <c r="B7" s="110">
        <v>8.6119350604439177E-2</v>
      </c>
      <c r="C7" s="110">
        <v>0.19307405378700715</v>
      </c>
      <c r="D7" s="110">
        <v>0.23925010088489954</v>
      </c>
      <c r="E7" s="110">
        <v>0.42293496959345556</v>
      </c>
      <c r="F7" s="110">
        <v>0.32967305987745865</v>
      </c>
      <c r="G7" s="110">
        <v>0.10031589927306912</v>
      </c>
      <c r="H7" s="110">
        <v>0.41577050242882663</v>
      </c>
      <c r="I7" s="110">
        <v>7.2155898435098134E-2</v>
      </c>
      <c r="J7" s="110">
        <v>3.5640795910118518E-2</v>
      </c>
      <c r="K7" s="110">
        <v>0.2850404727506386</v>
      </c>
      <c r="L7" s="110">
        <v>0.24036167476968798</v>
      </c>
      <c r="M7" s="110">
        <v>0.19807367697772074</v>
      </c>
      <c r="N7" s="110">
        <v>0.26325532994192596</v>
      </c>
      <c r="O7" s="110">
        <v>0.24812343816992477</v>
      </c>
      <c r="P7" s="110">
        <v>0.17459210133964426</v>
      </c>
      <c r="Q7" s="110">
        <v>0.15603515992977421</v>
      </c>
      <c r="R7" s="110">
        <v>5.4889401591863785E-2</v>
      </c>
      <c r="S7" s="110">
        <v>0.36981537052394503</v>
      </c>
      <c r="T7" s="110">
        <v>0.31197223120926088</v>
      </c>
      <c r="U7" s="110">
        <v>0.58176417480942044</v>
      </c>
      <c r="V7" s="110">
        <v>7.2405547531841821E-2</v>
      </c>
      <c r="W7" s="110">
        <v>0.13777908304910358</v>
      </c>
      <c r="X7" s="110">
        <v>9.6343631130131044E-2</v>
      </c>
      <c r="Y7" s="110">
        <v>0.17474021534916148</v>
      </c>
      <c r="Z7" s="110">
        <v>5.95380756214927E-2</v>
      </c>
      <c r="AA7" s="110">
        <v>4.8675315364437458E-3</v>
      </c>
      <c r="AB7" s="110">
        <v>0.1579253920461115</v>
      </c>
      <c r="AC7" s="110">
        <v>9.1606972022770905E-2</v>
      </c>
      <c r="AD7" s="110">
        <v>1.3620334702142172E-2</v>
      </c>
      <c r="AE7" s="110">
        <v>8.666666666666668E-3</v>
      </c>
    </row>
    <row r="8" spans="1:31" x14ac:dyDescent="0.2">
      <c r="A8" s="108">
        <v>2025</v>
      </c>
      <c r="B8" s="110">
        <v>7.985418825554895E-2</v>
      </c>
      <c r="C8" s="110">
        <v>0.200870067233759</v>
      </c>
      <c r="D8" s="110">
        <v>0.20603262610612438</v>
      </c>
      <c r="E8" s="110">
        <v>0.36794371199181947</v>
      </c>
      <c r="F8" s="110">
        <v>0.28821882484682326</v>
      </c>
      <c r="G8" s="110">
        <v>8.9764874091336419E-2</v>
      </c>
      <c r="H8" s="110">
        <v>0.3700406280360331</v>
      </c>
      <c r="I8" s="110">
        <v>6.636487304387266E-2</v>
      </c>
      <c r="J8" s="110">
        <v>3.1730994887648155E-2</v>
      </c>
      <c r="K8" s="110">
        <v>0.27163559093829809</v>
      </c>
      <c r="L8" s="110">
        <v>0.19794959346210997</v>
      </c>
      <c r="M8" s="110">
        <v>0.18665459622215086</v>
      </c>
      <c r="N8" s="110">
        <v>0.24507166242740738</v>
      </c>
      <c r="O8" s="110">
        <v>0.22919429771240596</v>
      </c>
      <c r="P8" s="110">
        <v>0.16432262667455527</v>
      </c>
      <c r="Q8" s="110">
        <v>0.13165394991221777</v>
      </c>
      <c r="R8" s="110">
        <v>4.3271751989829722E-2</v>
      </c>
      <c r="S8" s="110">
        <v>0.36461421315493137</v>
      </c>
      <c r="T8" s="110">
        <v>0.29638028901157598</v>
      </c>
      <c r="U8" s="110">
        <v>0.53730021851177556</v>
      </c>
      <c r="V8" s="110">
        <v>4.0119434414802264E-2</v>
      </c>
      <c r="W8" s="110">
        <v>0.10676385381137947</v>
      </c>
      <c r="X8" s="110">
        <v>8.155953891266382E-2</v>
      </c>
      <c r="Y8" s="110">
        <v>0.16241276918645187</v>
      </c>
      <c r="Z8" s="110">
        <v>3.1665094526865882E-2</v>
      </c>
      <c r="AA8" s="110">
        <v>4.6669144205546834E-3</v>
      </c>
      <c r="AB8" s="110">
        <v>0.14019808806916728</v>
      </c>
      <c r="AC8" s="110">
        <v>5.7778715028463601E-2</v>
      </c>
      <c r="AD8" s="110">
        <v>1.3625049906854892E-2</v>
      </c>
      <c r="AE8" s="110">
        <v>8.333333333333335E-3</v>
      </c>
    </row>
    <row r="9" spans="1:31" x14ac:dyDescent="0.2">
      <c r="A9" s="108">
        <v>2026</v>
      </c>
      <c r="B9" s="110">
        <v>7.2963433053944024E-2</v>
      </c>
      <c r="C9" s="110">
        <v>0.19807737132123213</v>
      </c>
      <c r="D9" s="110">
        <v>0.19747564472273546</v>
      </c>
      <c r="E9" s="110">
        <v>0.34720709933471983</v>
      </c>
      <c r="F9" s="110">
        <v>0.27150600117044499</v>
      </c>
      <c r="G9" s="110">
        <v>7.7983131980506312E-2</v>
      </c>
      <c r="H9" s="110">
        <v>0.33068307752953197</v>
      </c>
      <c r="I9" s="110">
        <v>5.8013217683112246E-2</v>
      </c>
      <c r="J9" s="110">
        <v>3.0034888554173651E-2</v>
      </c>
      <c r="K9" s="110">
        <v>0.25342151632611226</v>
      </c>
      <c r="L9" s="110">
        <v>0.18336409137119855</v>
      </c>
      <c r="M9" s="110">
        <v>0.16167047487559863</v>
      </c>
      <c r="N9" s="110">
        <v>0.21767657604207122</v>
      </c>
      <c r="O9" s="110">
        <v>0.20666377976799749</v>
      </c>
      <c r="P9" s="110">
        <v>0.15804193271023925</v>
      </c>
      <c r="Q9" s="110">
        <v>0.12308439370605101</v>
      </c>
      <c r="R9" s="110">
        <v>3.6811785745268624E-2</v>
      </c>
      <c r="S9" s="110">
        <v>0.35708255524760002</v>
      </c>
      <c r="T9" s="110">
        <v>0.26787475471032579</v>
      </c>
      <c r="U9" s="110">
        <v>0.49602384503496216</v>
      </c>
      <c r="V9" s="110">
        <v>3.627776985072536E-2</v>
      </c>
      <c r="W9" s="110">
        <v>9.8871033156374771E-2</v>
      </c>
      <c r="X9" s="110">
        <v>7.444995010957467E-2</v>
      </c>
      <c r="Y9" s="110">
        <v>0.16096732914702758</v>
      </c>
      <c r="Z9" s="110">
        <v>3.3133395958226897E-2</v>
      </c>
      <c r="AA9" s="110">
        <v>4.3581244466143971E-3</v>
      </c>
      <c r="AB9" s="110">
        <v>0.12247078409222305</v>
      </c>
      <c r="AC9" s="110">
        <v>5.18731433263524E-2</v>
      </c>
      <c r="AD9" s="110">
        <v>1.3598617723262735E-2</v>
      </c>
      <c r="AE9" s="110">
        <v>8.0000000000000019E-3</v>
      </c>
    </row>
    <row r="10" spans="1:31" x14ac:dyDescent="0.2">
      <c r="A10" s="108">
        <v>2027</v>
      </c>
      <c r="B10" s="110">
        <v>6.6072677852339085E-2</v>
      </c>
      <c r="C10" s="110">
        <v>0.19528467540870528</v>
      </c>
      <c r="D10" s="110">
        <v>0.18891866333934654</v>
      </c>
      <c r="E10" s="110">
        <v>0.32647048667762013</v>
      </c>
      <c r="F10" s="110">
        <v>0.25479317749406671</v>
      </c>
      <c r="G10" s="110">
        <v>6.6201389869676192E-2</v>
      </c>
      <c r="H10" s="110">
        <v>0.29132552702303088</v>
      </c>
      <c r="I10" s="110">
        <v>4.9661562322351839E-2</v>
      </c>
      <c r="J10" s="110">
        <v>2.833878222069915E-2</v>
      </c>
      <c r="K10" s="110">
        <v>0.23520744171392644</v>
      </c>
      <c r="L10" s="110">
        <v>0.16877858928028716</v>
      </c>
      <c r="M10" s="110">
        <v>0.13668635352904643</v>
      </c>
      <c r="N10" s="110">
        <v>0.19028148965673505</v>
      </c>
      <c r="O10" s="110">
        <v>0.184133261823589</v>
      </c>
      <c r="P10" s="110">
        <v>0.15176123874592323</v>
      </c>
      <c r="Q10" s="110">
        <v>0.11451483749988425</v>
      </c>
      <c r="R10" s="110">
        <v>3.0351819500707523E-2</v>
      </c>
      <c r="S10" s="110">
        <v>0.34955089734026867</v>
      </c>
      <c r="T10" s="110">
        <v>0.2393692204090756</v>
      </c>
      <c r="U10" s="110">
        <v>0.45474747155814871</v>
      </c>
      <c r="V10" s="110">
        <v>3.2436105286648448E-2</v>
      </c>
      <c r="W10" s="110">
        <v>9.0978212501370059E-2</v>
      </c>
      <c r="X10" s="110">
        <v>6.7340361306485519E-2</v>
      </c>
      <c r="Y10" s="110">
        <v>0.15952188910760329</v>
      </c>
      <c r="Z10" s="110">
        <v>3.4601697389587911E-2</v>
      </c>
      <c r="AA10" s="110">
        <v>4.0493344726741107E-3</v>
      </c>
      <c r="AB10" s="110">
        <v>0.10474348011527881</v>
      </c>
      <c r="AC10" s="110">
        <v>4.5967571624241199E-2</v>
      </c>
      <c r="AD10" s="110">
        <v>1.3541038151333364E-2</v>
      </c>
      <c r="AE10" s="110">
        <v>7.6666666666666689E-3</v>
      </c>
    </row>
    <row r="11" spans="1:31" x14ac:dyDescent="0.2">
      <c r="A11" s="108">
        <v>2028</v>
      </c>
      <c r="B11" s="110">
        <v>5.9181922650734152E-2</v>
      </c>
      <c r="C11" s="110">
        <v>0.19249197949617844</v>
      </c>
      <c r="D11" s="110">
        <v>0.18036168195595761</v>
      </c>
      <c r="E11" s="110">
        <v>0.30573387402052044</v>
      </c>
      <c r="F11" s="110">
        <v>0.23808035381768841</v>
      </c>
      <c r="G11" s="110">
        <v>5.4419647758846078E-2</v>
      </c>
      <c r="H11" s="110">
        <v>0.2519679765165298</v>
      </c>
      <c r="I11" s="110">
        <v>4.1309906961591425E-2</v>
      </c>
      <c r="J11" s="110">
        <v>2.6642675887224649E-2</v>
      </c>
      <c r="K11" s="110">
        <v>0.21699336710174061</v>
      </c>
      <c r="L11" s="110">
        <v>0.15419308718937574</v>
      </c>
      <c r="M11" s="110">
        <v>0.11170223218249423</v>
      </c>
      <c r="N11" s="110">
        <v>0.16288640327139892</v>
      </c>
      <c r="O11" s="110">
        <v>0.16160274387918053</v>
      </c>
      <c r="P11" s="110">
        <v>0.14548054478160721</v>
      </c>
      <c r="Q11" s="110">
        <v>0.1059452812937175</v>
      </c>
      <c r="R11" s="110">
        <v>2.3891853256146421E-2</v>
      </c>
      <c r="S11" s="110">
        <v>0.34201923943293733</v>
      </c>
      <c r="T11" s="110">
        <v>0.21086368610782541</v>
      </c>
      <c r="U11" s="110">
        <v>0.41347109808133525</v>
      </c>
      <c r="V11" s="110">
        <v>2.8594440722571536E-2</v>
      </c>
      <c r="W11" s="110">
        <v>8.3085391846365347E-2</v>
      </c>
      <c r="X11" s="110">
        <v>6.0230772503396368E-2</v>
      </c>
      <c r="Y11" s="110">
        <v>0.158076449068179</v>
      </c>
      <c r="Z11" s="110">
        <v>3.6069998820948926E-2</v>
      </c>
      <c r="AA11" s="110">
        <v>3.7405444987338244E-3</v>
      </c>
      <c r="AB11" s="110">
        <v>8.7016176138334581E-2</v>
      </c>
      <c r="AC11" s="110">
        <v>4.0061999922129991E-2</v>
      </c>
      <c r="AD11" s="110">
        <v>1.3452311191091033E-2</v>
      </c>
      <c r="AE11" s="110">
        <v>7.3333333333333358E-3</v>
      </c>
    </row>
    <row r="12" spans="1:31" x14ac:dyDescent="0.2">
      <c r="A12" s="108">
        <v>2029</v>
      </c>
      <c r="B12" s="110">
        <v>5.2291167449129219E-2</v>
      </c>
      <c r="C12" s="110">
        <v>0.1896992835836516</v>
      </c>
      <c r="D12" s="110">
        <v>0.17180470057256866</v>
      </c>
      <c r="E12" s="110">
        <v>0.28499726136342074</v>
      </c>
      <c r="F12" s="110">
        <v>0.22136753014131011</v>
      </c>
      <c r="G12" s="110">
        <v>4.2637905648015964E-2</v>
      </c>
      <c r="H12" s="110">
        <v>0.21261042601002869</v>
      </c>
      <c r="I12" s="110">
        <v>3.2958251600831011E-2</v>
      </c>
      <c r="J12" s="110">
        <v>2.4946569553750148E-2</v>
      </c>
      <c r="K12" s="110">
        <v>0.19877929248955478</v>
      </c>
      <c r="L12" s="110">
        <v>0.13960758509846433</v>
      </c>
      <c r="M12" s="110">
        <v>8.6718110835942025E-2</v>
      </c>
      <c r="N12" s="110">
        <v>0.13549131688606275</v>
      </c>
      <c r="O12" s="110">
        <v>0.13907222593477203</v>
      </c>
      <c r="P12" s="110">
        <v>0.13919985081729119</v>
      </c>
      <c r="Q12" s="110">
        <v>9.7375725087550741E-2</v>
      </c>
      <c r="R12" s="110">
        <v>1.743188701158532E-2</v>
      </c>
      <c r="S12" s="110">
        <v>0.33448758152560598</v>
      </c>
      <c r="T12" s="110">
        <v>0.18235815180657522</v>
      </c>
      <c r="U12" s="110">
        <v>0.3721947246045218</v>
      </c>
      <c r="V12" s="110">
        <v>2.4752776158494621E-2</v>
      </c>
      <c r="W12" s="110">
        <v>7.5192571191360635E-2</v>
      </c>
      <c r="X12" s="110">
        <v>5.3121183700307217E-2</v>
      </c>
      <c r="Y12" s="110">
        <v>0.15663100902875468</v>
      </c>
      <c r="Z12" s="110">
        <v>3.7538300252309947E-2</v>
      </c>
      <c r="AA12" s="110">
        <v>3.431754524793538E-3</v>
      </c>
      <c r="AB12" s="110">
        <v>6.9288872161390347E-2</v>
      </c>
      <c r="AC12" s="110">
        <v>3.415642822001879E-2</v>
      </c>
      <c r="AD12" s="110">
        <v>1.3332436842527657E-2</v>
      </c>
      <c r="AE12" s="110">
        <v>7.0000000000000027E-3</v>
      </c>
    </row>
    <row r="13" spans="1:31" x14ac:dyDescent="0.2">
      <c r="A13" s="108">
        <v>2030</v>
      </c>
      <c r="B13" s="110">
        <v>4.5400412247524294E-2</v>
      </c>
      <c r="C13" s="110">
        <v>0.18690658767112475</v>
      </c>
      <c r="D13" s="110">
        <v>0.16324771918917969</v>
      </c>
      <c r="E13" s="110">
        <v>0.26426064870632116</v>
      </c>
      <c r="F13" s="110">
        <v>0.20465470646493186</v>
      </c>
      <c r="G13" s="110">
        <v>3.085616353718585E-2</v>
      </c>
      <c r="H13" s="110">
        <v>0.17325287550352755</v>
      </c>
      <c r="I13" s="110">
        <v>2.4606596240070604E-2</v>
      </c>
      <c r="J13" s="110">
        <v>2.3250463220275651E-2</v>
      </c>
      <c r="K13" s="110">
        <v>0.18056521787736901</v>
      </c>
      <c r="L13" s="110">
        <v>0.12502208300755285</v>
      </c>
      <c r="M13" s="110">
        <v>6.1733989489389851E-2</v>
      </c>
      <c r="N13" s="110">
        <v>0.10809623050072664</v>
      </c>
      <c r="O13" s="110">
        <v>0.11654170799036359</v>
      </c>
      <c r="P13" s="110">
        <v>0.13291915685297512</v>
      </c>
      <c r="Q13" s="110">
        <v>8.8806168881383971E-2</v>
      </c>
      <c r="R13" s="110">
        <v>1.0971920767024222E-2</v>
      </c>
      <c r="S13" s="110">
        <v>0.32695592361827452</v>
      </c>
      <c r="T13" s="110">
        <v>0.15385261750532506</v>
      </c>
      <c r="U13" s="110">
        <v>0.33091835112770823</v>
      </c>
      <c r="V13" s="110">
        <v>2.0911111594417702E-2</v>
      </c>
      <c r="W13" s="110">
        <v>6.7299750536355937E-2</v>
      </c>
      <c r="X13" s="110">
        <v>4.6011594897218053E-2</v>
      </c>
      <c r="Y13" s="110">
        <v>0.15518556898933036</v>
      </c>
      <c r="Z13" s="110">
        <v>3.9006601683670955E-2</v>
      </c>
      <c r="AA13" s="110">
        <v>3.1229645508532521E-3</v>
      </c>
      <c r="AB13" s="110">
        <v>5.1561568184446141E-2</v>
      </c>
      <c r="AC13" s="110">
        <v>2.82508565179076E-2</v>
      </c>
      <c r="AD13" s="110">
        <v>1.3181415105619E-2</v>
      </c>
      <c r="AE13" s="110">
        <v>6.6666666666666697E-3</v>
      </c>
    </row>
    <row r="14" spans="1:31" x14ac:dyDescent="0.2">
      <c r="A14" s="108">
        <v>2031</v>
      </c>
      <c r="B14" s="110">
        <v>4.5014501306151575E-2</v>
      </c>
      <c r="C14" s="110">
        <v>0.18535326111346001</v>
      </c>
      <c r="D14" s="110">
        <v>0.15347760339547534</v>
      </c>
      <c r="E14" s="110">
        <v>0.26079035433270448</v>
      </c>
      <c r="F14" s="110">
        <v>0.20061311143678384</v>
      </c>
      <c r="G14" s="110">
        <v>3.1798682099197374E-2</v>
      </c>
      <c r="H14" s="110">
        <v>0.1714137857804181</v>
      </c>
      <c r="I14" s="110">
        <v>2.6691356099440091E-2</v>
      </c>
      <c r="J14" s="110">
        <v>2.2842734586688226E-2</v>
      </c>
      <c r="K14" s="110">
        <v>0.16548754929049378</v>
      </c>
      <c r="L14" s="110">
        <v>0.12300252637334989</v>
      </c>
      <c r="M14" s="110">
        <v>5.7539650074762978E-2</v>
      </c>
      <c r="N14" s="110">
        <v>9.9367710586599212E-2</v>
      </c>
      <c r="O14" s="110">
        <v>0.11083185529341825</v>
      </c>
      <c r="P14" s="110">
        <v>0.12657543374022448</v>
      </c>
      <c r="Q14" s="110">
        <v>8.8914711441816272E-2</v>
      </c>
      <c r="R14" s="110">
        <v>1.0849711889954384E-2</v>
      </c>
      <c r="S14" s="110">
        <v>0.31133483572342968</v>
      </c>
      <c r="T14" s="110">
        <v>0.15213895624046339</v>
      </c>
      <c r="U14" s="110">
        <v>0.32156399399881064</v>
      </c>
      <c r="V14" s="110">
        <v>2.0106241844065037E-2</v>
      </c>
      <c r="W14" s="110">
        <v>6.7877304879804937E-2</v>
      </c>
      <c r="X14" s="110">
        <v>4.6011594897218053E-2</v>
      </c>
      <c r="Y14" s="110">
        <v>0.15518556898933036</v>
      </c>
      <c r="Z14" s="110">
        <v>3.8016911507537401E-2</v>
      </c>
      <c r="AA14" s="110">
        <v>3.1229645508532521E-3</v>
      </c>
      <c r="AB14" s="110">
        <v>4.0833191980688868E-2</v>
      </c>
      <c r="AC14" s="110">
        <v>2.6492086447432846E-2</v>
      </c>
      <c r="AD14" s="110">
        <v>1.2999245980405428E-2</v>
      </c>
      <c r="AE14" s="110">
        <v>6.3333333333333366E-3</v>
      </c>
    </row>
    <row r="15" spans="1:31" x14ac:dyDescent="0.2">
      <c r="A15" s="108">
        <v>2032</v>
      </c>
      <c r="B15" s="110">
        <v>4.4628590364778856E-2</v>
      </c>
      <c r="C15" s="110">
        <v>0.1837999345557953</v>
      </c>
      <c r="D15" s="110">
        <v>0.14370748760177099</v>
      </c>
      <c r="E15" s="110">
        <v>0.25732005995908785</v>
      </c>
      <c r="F15" s="110">
        <v>0.19657151640863582</v>
      </c>
      <c r="G15" s="110">
        <v>3.2741200661208891E-2</v>
      </c>
      <c r="H15" s="110">
        <v>0.16957469605730868</v>
      </c>
      <c r="I15" s="110">
        <v>2.8776115958809575E-2</v>
      </c>
      <c r="J15" s="110">
        <v>2.2435005953100797E-2</v>
      </c>
      <c r="K15" s="110">
        <v>0.15040988070361855</v>
      </c>
      <c r="L15" s="110">
        <v>0.12098296973914692</v>
      </c>
      <c r="M15" s="110">
        <v>5.3345310660136105E-2</v>
      </c>
      <c r="N15" s="110">
        <v>9.0639190672471767E-2</v>
      </c>
      <c r="O15" s="110">
        <v>0.10512200259647292</v>
      </c>
      <c r="P15" s="110">
        <v>0.12023171062747384</v>
      </c>
      <c r="Q15" s="110">
        <v>8.9023254002248572E-2</v>
      </c>
      <c r="R15" s="110">
        <v>1.0727503012884547E-2</v>
      </c>
      <c r="S15" s="110">
        <v>0.29571374782858484</v>
      </c>
      <c r="T15" s="110">
        <v>0.1504252949756017</v>
      </c>
      <c r="U15" s="110">
        <v>0.3122096368699131</v>
      </c>
      <c r="V15" s="110">
        <v>1.9301372093712372E-2</v>
      </c>
      <c r="W15" s="110">
        <v>6.8454859223253922E-2</v>
      </c>
      <c r="X15" s="110">
        <v>4.6011594897218053E-2</v>
      </c>
      <c r="Y15" s="110">
        <v>0.15518556898933036</v>
      </c>
      <c r="Z15" s="110">
        <v>3.7027221331403848E-2</v>
      </c>
      <c r="AA15" s="110">
        <v>3.1229645508532521E-3</v>
      </c>
      <c r="AB15" s="110">
        <v>3.529295676709409E-2</v>
      </c>
      <c r="AC15" s="110">
        <v>2.4733316376958095E-2</v>
      </c>
      <c r="AD15" s="110">
        <v>1.278592946687083E-2</v>
      </c>
      <c r="AE15" s="110">
        <v>6.0000000000000045E-3</v>
      </c>
    </row>
    <row r="16" spans="1:31" x14ac:dyDescent="0.2">
      <c r="A16" s="108">
        <v>2033</v>
      </c>
      <c r="B16" s="110">
        <v>4.424267942340613E-2</v>
      </c>
      <c r="C16" s="110">
        <v>0.18224660799813058</v>
      </c>
      <c r="D16" s="110">
        <v>0.13393737180806667</v>
      </c>
      <c r="E16" s="110">
        <v>0.25384976558547118</v>
      </c>
      <c r="F16" s="110">
        <v>0.1925299213804878</v>
      </c>
      <c r="G16" s="110">
        <v>3.3683719223220415E-2</v>
      </c>
      <c r="H16" s="110">
        <v>0.16773560633419926</v>
      </c>
      <c r="I16" s="110">
        <v>3.0860875818179059E-2</v>
      </c>
      <c r="J16" s="110">
        <v>2.2027277319513369E-2</v>
      </c>
      <c r="K16" s="110">
        <v>0.13533221211674334</v>
      </c>
      <c r="L16" s="110">
        <v>0.11896341310494396</v>
      </c>
      <c r="M16" s="110">
        <v>4.9150971245509233E-2</v>
      </c>
      <c r="N16" s="110">
        <v>8.1910670758344323E-2</v>
      </c>
      <c r="O16" s="110">
        <v>9.9412149899527583E-2</v>
      </c>
      <c r="P16" s="110">
        <v>0.1138879875147232</v>
      </c>
      <c r="Q16" s="110">
        <v>8.9131796562680887E-2</v>
      </c>
      <c r="R16" s="110">
        <v>1.0605294135814711E-2</v>
      </c>
      <c r="S16" s="110">
        <v>0.28009265993374</v>
      </c>
      <c r="T16" s="110">
        <v>0.14871163371074003</v>
      </c>
      <c r="U16" s="110">
        <v>0.3028552797410155</v>
      </c>
      <c r="V16" s="110">
        <v>1.849650234335971E-2</v>
      </c>
      <c r="W16" s="110">
        <v>6.9032413566702908E-2</v>
      </c>
      <c r="X16" s="110">
        <v>4.6011594897218053E-2</v>
      </c>
      <c r="Y16" s="110">
        <v>0.15518556898933036</v>
      </c>
      <c r="Z16" s="110">
        <v>3.6037531155270294E-2</v>
      </c>
      <c r="AA16" s="110">
        <v>3.1229645508532521E-3</v>
      </c>
      <c r="AB16" s="110">
        <v>3.0649460919464341E-2</v>
      </c>
      <c r="AC16" s="110">
        <v>2.2974546306483344E-2</v>
      </c>
      <c r="AD16" s="110">
        <v>1.2541465564999018E-2</v>
      </c>
      <c r="AE16" s="110">
        <v>5.6666666666666714E-3</v>
      </c>
    </row>
    <row r="17" spans="1:31" x14ac:dyDescent="0.2">
      <c r="A17" s="108">
        <v>2034</v>
      </c>
      <c r="B17" s="110">
        <v>4.3856768482033411E-2</v>
      </c>
      <c r="C17" s="110">
        <v>0.18069328144046587</v>
      </c>
      <c r="D17" s="110">
        <v>0.12416725601436233</v>
      </c>
      <c r="E17" s="110">
        <v>0.2503794712118545</v>
      </c>
      <c r="F17" s="110">
        <v>0.18848832635233978</v>
      </c>
      <c r="G17" s="110">
        <v>3.4626237785231939E-2</v>
      </c>
      <c r="H17" s="110">
        <v>0.16589651661108981</v>
      </c>
      <c r="I17" s="110">
        <v>3.2945635677548546E-2</v>
      </c>
      <c r="J17" s="110">
        <v>2.161954868592594E-2</v>
      </c>
      <c r="K17" s="110">
        <v>0.12025454352986814</v>
      </c>
      <c r="L17" s="110">
        <v>0.11694385647074099</v>
      </c>
      <c r="M17" s="110">
        <v>4.495663183088236E-2</v>
      </c>
      <c r="N17" s="110">
        <v>7.3182150844216878E-2</v>
      </c>
      <c r="O17" s="110">
        <v>9.3702297202582274E-2</v>
      </c>
      <c r="P17" s="110">
        <v>0.10754426440197257</v>
      </c>
      <c r="Q17" s="110">
        <v>8.9240339123113188E-2</v>
      </c>
      <c r="R17" s="110">
        <v>1.0483085258744874E-2</v>
      </c>
      <c r="S17" s="110">
        <v>0.26447157203889515</v>
      </c>
      <c r="T17" s="110">
        <v>0.14699797244587837</v>
      </c>
      <c r="U17" s="110">
        <v>0.29350092261211796</v>
      </c>
      <c r="V17" s="110">
        <v>1.7691632593007045E-2</v>
      </c>
      <c r="W17" s="110">
        <v>6.9609967910151893E-2</v>
      </c>
      <c r="X17" s="110">
        <v>4.6011594897218053E-2</v>
      </c>
      <c r="Y17" s="110">
        <v>0.15518556898933036</v>
      </c>
      <c r="Z17" s="110">
        <v>3.5047840979136741E-2</v>
      </c>
      <c r="AA17" s="110">
        <v>3.1229645508532521E-3</v>
      </c>
      <c r="AB17" s="110">
        <v>2.7824029572906826E-2</v>
      </c>
      <c r="AC17" s="110">
        <v>2.121577623600859E-2</v>
      </c>
      <c r="AD17" s="110">
        <v>1.2265854274814246E-2</v>
      </c>
      <c r="AE17" s="110">
        <v>5.3333333333333384E-3</v>
      </c>
    </row>
    <row r="18" spans="1:31" x14ac:dyDescent="0.2">
      <c r="A18" s="108">
        <v>2035</v>
      </c>
      <c r="B18" s="110">
        <v>4.3470857540660698E-2</v>
      </c>
      <c r="C18" s="110">
        <v>0.17913995488280107</v>
      </c>
      <c r="D18" s="110">
        <v>0.11439714022065799</v>
      </c>
      <c r="E18" s="110">
        <v>0.24690917683823793</v>
      </c>
      <c r="F18" s="110">
        <v>0.18444673132419168</v>
      </c>
      <c r="G18" s="110">
        <v>3.556875634724347E-2</v>
      </c>
      <c r="H18" s="110">
        <v>0.16405742688798042</v>
      </c>
      <c r="I18" s="110">
        <v>3.5030395536918037E-2</v>
      </c>
      <c r="J18" s="110">
        <v>2.1211820052338508E-2</v>
      </c>
      <c r="K18" s="110">
        <v>0.10517687494299295</v>
      </c>
      <c r="L18" s="110">
        <v>0.11492429983653805</v>
      </c>
      <c r="M18" s="110">
        <v>4.0762292416255487E-2</v>
      </c>
      <c r="N18" s="110">
        <v>6.445363093008942E-2</v>
      </c>
      <c r="O18" s="110">
        <v>8.7992444505636952E-2</v>
      </c>
      <c r="P18" s="110">
        <v>0.1012005412892219</v>
      </c>
      <c r="Q18" s="110">
        <v>8.9348881683545489E-2</v>
      </c>
      <c r="R18" s="110">
        <v>1.0360876381675035E-2</v>
      </c>
      <c r="S18" s="110">
        <v>0.24885048414405023</v>
      </c>
      <c r="T18" s="110">
        <v>0.14528431118101667</v>
      </c>
      <c r="U18" s="110">
        <v>0.28414656548322043</v>
      </c>
      <c r="V18" s="110">
        <v>1.6886762842654373E-2</v>
      </c>
      <c r="W18" s="110">
        <v>7.0187522253600892E-2</v>
      </c>
      <c r="X18" s="110">
        <v>4.6011594897218053E-2</v>
      </c>
      <c r="Y18" s="110">
        <v>0.15518556898933036</v>
      </c>
      <c r="Z18" s="110">
        <v>3.405815080300318E-2</v>
      </c>
      <c r="AA18" s="110">
        <v>3.1229645508532521E-3</v>
      </c>
      <c r="AB18" s="110">
        <v>2.4821674377225565E-2</v>
      </c>
      <c r="AC18" s="110">
        <v>1.9457006165533839E-2</v>
      </c>
      <c r="AD18" s="110">
        <v>1.1959095596300344E-2</v>
      </c>
      <c r="AE18" s="110">
        <v>5.0000000000000053E-3</v>
      </c>
    </row>
    <row r="19" spans="1:31" x14ac:dyDescent="0.2">
      <c r="A19" s="108">
        <v>2036</v>
      </c>
      <c r="B19" s="110">
        <v>4.0625109865658079E-2</v>
      </c>
      <c r="C19" s="110">
        <v>0.17613983978092024</v>
      </c>
      <c r="D19" s="110">
        <v>0.10121330214792949</v>
      </c>
      <c r="E19" s="110">
        <v>0.23597826348246265</v>
      </c>
      <c r="F19" s="110">
        <v>0.16867788239875564</v>
      </c>
      <c r="G19" s="110">
        <v>3.2503630489644622E-2</v>
      </c>
      <c r="H19" s="110">
        <v>0.15866554376244893</v>
      </c>
      <c r="I19" s="110">
        <v>3.3893282511759749E-2</v>
      </c>
      <c r="J19" s="110">
        <v>2.1127472128988051E-2</v>
      </c>
      <c r="K19" s="110">
        <v>9.7242273689354994E-2</v>
      </c>
      <c r="L19" s="110">
        <v>0.11580671911141209</v>
      </c>
      <c r="M19" s="110">
        <v>4.1957426736780379E-2</v>
      </c>
      <c r="N19" s="110">
        <v>6.5923454957002345E-2</v>
      </c>
      <c r="O19" s="110">
        <v>8.4557182757034527E-2</v>
      </c>
      <c r="P19" s="110">
        <v>9.1294464542536161E-2</v>
      </c>
      <c r="Q19" s="110">
        <v>8.9922428581467387E-2</v>
      </c>
      <c r="R19" s="110">
        <v>1.0042289692573416E-2</v>
      </c>
      <c r="S19" s="110">
        <v>0.22887539081925604</v>
      </c>
      <c r="T19" s="110">
        <v>0.14081696247686329</v>
      </c>
      <c r="U19" s="110">
        <v>0.2784814195208738</v>
      </c>
      <c r="V19" s="110">
        <v>1.6485382733491476E-2</v>
      </c>
      <c r="W19" s="110">
        <v>6.8180413688689517E-2</v>
      </c>
      <c r="X19" s="110">
        <v>4.6011594897218053E-2</v>
      </c>
      <c r="Y19" s="110">
        <v>0.15518556898933036</v>
      </c>
      <c r="Z19" s="110">
        <v>3.3501298675791692E-2</v>
      </c>
      <c r="AA19" s="110">
        <v>3.1229645508532521E-3</v>
      </c>
      <c r="AB19" s="110">
        <v>2.0533091375209596E-2</v>
      </c>
      <c r="AC19" s="110">
        <v>1.9022042311281576E-2</v>
      </c>
      <c r="AD19" s="110">
        <v>1.1621189529457312E-2</v>
      </c>
      <c r="AE19" s="110">
        <v>4.6666666666666723E-3</v>
      </c>
    </row>
    <row r="20" spans="1:31" x14ac:dyDescent="0.2">
      <c r="A20" s="108">
        <v>2037</v>
      </c>
      <c r="B20" s="110">
        <v>3.7779362190655461E-2</v>
      </c>
      <c r="C20" s="110">
        <v>0.1731397246790394</v>
      </c>
      <c r="D20" s="110">
        <v>8.8029464075200972E-2</v>
      </c>
      <c r="E20" s="110">
        <v>0.22504735012668733</v>
      </c>
      <c r="F20" s="110">
        <v>0.15290903347331966</v>
      </c>
      <c r="G20" s="110">
        <v>2.9438504632045778E-2</v>
      </c>
      <c r="H20" s="110">
        <v>0.15327366063691741</v>
      </c>
      <c r="I20" s="110">
        <v>3.2756169486601462E-2</v>
      </c>
      <c r="J20" s="110">
        <v>2.1043124205637597E-2</v>
      </c>
      <c r="K20" s="110">
        <v>8.9307672435717023E-2</v>
      </c>
      <c r="L20" s="110">
        <v>0.11668913838628615</v>
      </c>
      <c r="M20" s="110">
        <v>4.3152561057305271E-2</v>
      </c>
      <c r="N20" s="110">
        <v>6.739327898391527E-2</v>
      </c>
      <c r="O20" s="110">
        <v>8.1121921008432116E-2</v>
      </c>
      <c r="P20" s="110">
        <v>8.1388387795850448E-2</v>
      </c>
      <c r="Q20" s="110">
        <v>9.0495975479389285E-2</v>
      </c>
      <c r="R20" s="110">
        <v>9.7237030034717977E-3</v>
      </c>
      <c r="S20" s="110">
        <v>0.20890029749446187</v>
      </c>
      <c r="T20" s="110">
        <v>0.1363496137727099</v>
      </c>
      <c r="U20" s="110">
        <v>0.27281627355852711</v>
      </c>
      <c r="V20" s="110">
        <v>1.6084002624328582E-2</v>
      </c>
      <c r="W20" s="110">
        <v>6.6173305123778156E-2</v>
      </c>
      <c r="X20" s="110">
        <v>4.6011594897218053E-2</v>
      </c>
      <c r="Y20" s="110">
        <v>0.15518556898933036</v>
      </c>
      <c r="Z20" s="110">
        <v>3.2944446548580204E-2</v>
      </c>
      <c r="AA20" s="110">
        <v>3.1229645508532521E-3</v>
      </c>
      <c r="AB20" s="110">
        <v>1.8263413324176771E-2</v>
      </c>
      <c r="AC20" s="110">
        <v>1.8587078457029314E-2</v>
      </c>
      <c r="AD20" s="110">
        <v>1.125213607430132E-2</v>
      </c>
      <c r="AE20" s="110">
        <v>4.3333333333333392E-3</v>
      </c>
    </row>
    <row r="21" spans="1:31" x14ac:dyDescent="0.2">
      <c r="A21" s="108">
        <v>2038</v>
      </c>
      <c r="B21" s="110">
        <v>3.4933614515652835E-2</v>
      </c>
      <c r="C21" s="110">
        <v>0.17013960957715857</v>
      </c>
      <c r="D21" s="110">
        <v>7.4845626002472451E-2</v>
      </c>
      <c r="E21" s="110">
        <v>0.21411643677091208</v>
      </c>
      <c r="F21" s="110">
        <v>0.13714018454788365</v>
      </c>
      <c r="G21" s="110">
        <v>2.6373378774446937E-2</v>
      </c>
      <c r="H21" s="110">
        <v>0.14788177751138587</v>
      </c>
      <c r="I21" s="110">
        <v>3.1619056461443175E-2</v>
      </c>
      <c r="J21" s="110">
        <v>2.0958776282287143E-2</v>
      </c>
      <c r="K21" s="110">
        <v>8.1373071182079051E-2</v>
      </c>
      <c r="L21" s="110">
        <v>0.1175715576611602</v>
      </c>
      <c r="M21" s="110">
        <v>4.4347695377830162E-2</v>
      </c>
      <c r="N21" s="110">
        <v>6.8863103010828194E-2</v>
      </c>
      <c r="O21" s="110">
        <v>7.7686659259829705E-2</v>
      </c>
      <c r="P21" s="110">
        <v>7.1482311049164707E-2</v>
      </c>
      <c r="Q21" s="110">
        <v>9.1069522377311168E-2</v>
      </c>
      <c r="R21" s="110">
        <v>9.405116314370179E-3</v>
      </c>
      <c r="S21" s="110">
        <v>0.18892520416966768</v>
      </c>
      <c r="T21" s="110">
        <v>0.13188226506855652</v>
      </c>
      <c r="U21" s="110">
        <v>0.26715112759618048</v>
      </c>
      <c r="V21" s="110">
        <v>1.5682622515165685E-2</v>
      </c>
      <c r="W21" s="110">
        <v>6.4166196558866781E-2</v>
      </c>
      <c r="X21" s="110">
        <v>4.6011594897218053E-2</v>
      </c>
      <c r="Y21" s="110">
        <v>0.15518556898933036</v>
      </c>
      <c r="Z21" s="110">
        <v>3.2387594421368723E-2</v>
      </c>
      <c r="AA21" s="110">
        <v>3.1229645508532521E-3</v>
      </c>
      <c r="AB21" s="110">
        <v>1.7839912243257382E-2</v>
      </c>
      <c r="AC21" s="110">
        <v>1.8152114602777047E-2</v>
      </c>
      <c r="AD21" s="110">
        <v>1.0851935230824283E-2</v>
      </c>
      <c r="AE21" s="110">
        <v>4.0000000000000062E-3</v>
      </c>
    </row>
    <row r="22" spans="1:31" x14ac:dyDescent="0.2">
      <c r="A22" s="108">
        <v>2039</v>
      </c>
      <c r="B22" s="110">
        <v>3.2087866840650216E-2</v>
      </c>
      <c r="C22" s="110">
        <v>0.16713949447527773</v>
      </c>
      <c r="D22" s="110">
        <v>6.1661787929743937E-2</v>
      </c>
      <c r="E22" s="110">
        <v>0.20318552341513679</v>
      </c>
      <c r="F22" s="110">
        <v>0.12137133562244762</v>
      </c>
      <c r="G22" s="110">
        <v>2.3308252916848095E-2</v>
      </c>
      <c r="H22" s="110">
        <v>0.14248989438585438</v>
      </c>
      <c r="I22" s="110">
        <v>3.0481943436284895E-2</v>
      </c>
      <c r="J22" s="110">
        <v>2.0874428358936693E-2</v>
      </c>
      <c r="K22" s="110">
        <v>7.343846992844108E-2</v>
      </c>
      <c r="L22" s="110">
        <v>0.11845397693603425</v>
      </c>
      <c r="M22" s="110">
        <v>4.5542829698355054E-2</v>
      </c>
      <c r="N22" s="110">
        <v>7.0332927037741119E-2</v>
      </c>
      <c r="O22" s="110">
        <v>7.4251397511227279E-2</v>
      </c>
      <c r="P22" s="110">
        <v>6.157623430247898E-2</v>
      </c>
      <c r="Q22" s="110">
        <v>9.1643069275233052E-2</v>
      </c>
      <c r="R22" s="110">
        <v>9.0865296252685603E-3</v>
      </c>
      <c r="S22" s="110">
        <v>0.16895011084487349</v>
      </c>
      <c r="T22" s="110">
        <v>0.12741491636440314</v>
      </c>
      <c r="U22" s="110">
        <v>0.26148598163383385</v>
      </c>
      <c r="V22" s="110">
        <v>1.5281242406002789E-2</v>
      </c>
      <c r="W22" s="110">
        <v>6.2159087993955413E-2</v>
      </c>
      <c r="X22" s="110">
        <v>4.6011594897218053E-2</v>
      </c>
      <c r="Y22" s="110">
        <v>0.15518556898933036</v>
      </c>
      <c r="Z22" s="110">
        <v>3.1830742294157235E-2</v>
      </c>
      <c r="AA22" s="110">
        <v>3.1229645508532521E-3</v>
      </c>
      <c r="AB22" s="110">
        <v>1.689147452962542E-2</v>
      </c>
      <c r="AC22" s="110">
        <v>1.7717150748524785E-2</v>
      </c>
      <c r="AD22" s="110">
        <v>1.0420586999001948E-2</v>
      </c>
      <c r="AE22" s="110">
        <v>3.6666666666666731E-3</v>
      </c>
    </row>
    <row r="23" spans="1:31" x14ac:dyDescent="0.2">
      <c r="A23" s="108">
        <v>2040</v>
      </c>
      <c r="B23" s="110">
        <v>2.9242119165647579E-2</v>
      </c>
      <c r="C23" s="110">
        <v>0.16413937937339695</v>
      </c>
      <c r="D23" s="110">
        <v>4.8477949857015423E-2</v>
      </c>
      <c r="E23" s="110">
        <v>0.19225461005936148</v>
      </c>
      <c r="F23" s="110">
        <v>0.10560248669701161</v>
      </c>
      <c r="G23" s="110">
        <v>2.0243127059249248E-2</v>
      </c>
      <c r="H23" s="110">
        <v>0.13709801126032284</v>
      </c>
      <c r="I23" s="110">
        <v>2.9344830411126607E-2</v>
      </c>
      <c r="J23" s="110">
        <v>2.0790080435586247E-2</v>
      </c>
      <c r="K23" s="110">
        <v>6.5503868674803137E-2</v>
      </c>
      <c r="L23" s="110">
        <v>0.11933639621090829</v>
      </c>
      <c r="M23" s="110">
        <v>4.6737964018879953E-2</v>
      </c>
      <c r="N23" s="110">
        <v>7.180275106465403E-2</v>
      </c>
      <c r="O23" s="110">
        <v>7.0816135762624827E-2</v>
      </c>
      <c r="P23" s="110">
        <v>5.1670157555793267E-2</v>
      </c>
      <c r="Q23" s="110">
        <v>9.2216616173154922E-2</v>
      </c>
      <c r="R23" s="110">
        <v>8.7679429361669451E-3</v>
      </c>
      <c r="S23" s="110">
        <v>0.1489750175200793</v>
      </c>
      <c r="T23" s="110">
        <v>0.12294756766024979</v>
      </c>
      <c r="U23" s="110">
        <v>0.25582083567148722</v>
      </c>
      <c r="V23" s="110">
        <v>1.4879862296839887E-2</v>
      </c>
      <c r="W23" s="110">
        <v>6.0151979429044045E-2</v>
      </c>
      <c r="X23" s="110">
        <v>4.6011594897218053E-2</v>
      </c>
      <c r="Y23" s="110">
        <v>0.15518556898933036</v>
      </c>
      <c r="Z23" s="110">
        <v>3.1273890166945748E-2</v>
      </c>
      <c r="AA23" s="110">
        <v>3.1229645508532521E-3</v>
      </c>
      <c r="AB23" s="110">
        <v>1.5306374560403188E-2</v>
      </c>
      <c r="AC23" s="110">
        <v>1.7282186894272522E-2</v>
      </c>
      <c r="AD23" s="110">
        <v>9.9580913788747394E-3</v>
      </c>
      <c r="AE23" s="110">
        <v>3.3333333333333401E-3</v>
      </c>
    </row>
    <row r="24" spans="1:31" x14ac:dyDescent="0.2">
      <c r="A24" s="108">
        <v>2041</v>
      </c>
      <c r="B24" s="110">
        <v>2.8931167093948527E-2</v>
      </c>
      <c r="C24" s="110">
        <v>0.16353219660824492</v>
      </c>
      <c r="D24" s="110">
        <v>4.6373925376783753E-2</v>
      </c>
      <c r="E24" s="110">
        <v>0.18670199913449381</v>
      </c>
      <c r="F24" s="110">
        <v>0.10108667595286365</v>
      </c>
      <c r="G24" s="110">
        <v>1.9665495724848187E-2</v>
      </c>
      <c r="H24" s="110">
        <v>0.13386835293467336</v>
      </c>
      <c r="I24" s="110">
        <v>2.8349085551935507E-2</v>
      </c>
      <c r="J24" s="110">
        <v>2.0726194152321218E-2</v>
      </c>
      <c r="K24" s="110">
        <v>6.2781776990361152E-2</v>
      </c>
      <c r="L24" s="110">
        <v>0.11604821339726831</v>
      </c>
      <c r="M24" s="110">
        <v>4.4141662052993108E-2</v>
      </c>
      <c r="N24" s="110">
        <v>6.0539154725766875E-2</v>
      </c>
      <c r="O24" s="110">
        <v>6.380019940550978E-2</v>
      </c>
      <c r="P24" s="110">
        <v>4.7675057179024989E-2</v>
      </c>
      <c r="Q24" s="110">
        <v>9.123208548385793E-2</v>
      </c>
      <c r="R24" s="110">
        <v>8.4196998969926478E-3</v>
      </c>
      <c r="S24" s="110">
        <v>0.13832795844533782</v>
      </c>
      <c r="T24" s="110">
        <v>0.11806436587246415</v>
      </c>
      <c r="U24" s="110">
        <v>0.25461822383865662</v>
      </c>
      <c r="V24" s="110">
        <v>1.4924421857185542E-2</v>
      </c>
      <c r="W24" s="110">
        <v>5.5264473515233649E-2</v>
      </c>
      <c r="X24" s="110">
        <v>4.6011594897218053E-2</v>
      </c>
      <c r="Y24" s="110">
        <v>0.15518556898933036</v>
      </c>
      <c r="Z24" s="110">
        <v>3.0761824587619245E-2</v>
      </c>
      <c r="AA24" s="110">
        <v>3.1229645508532521E-3</v>
      </c>
      <c r="AB24" s="110">
        <v>1.27064093188859E-2</v>
      </c>
      <c r="AC24" s="110">
        <v>1.6541807612059267E-2</v>
      </c>
      <c r="AD24" s="110">
        <v>9.4644483704022248E-3</v>
      </c>
      <c r="AE24" s="110">
        <v>3.000000000000007E-3</v>
      </c>
    </row>
    <row r="25" spans="1:31" x14ac:dyDescent="0.2">
      <c r="A25" s="108">
        <v>2042</v>
      </c>
      <c r="B25" s="110">
        <v>2.8620215022249474E-2</v>
      </c>
      <c r="C25" s="110">
        <v>0.16292501384309288</v>
      </c>
      <c r="D25" s="110">
        <v>4.426990089655209E-2</v>
      </c>
      <c r="E25" s="110">
        <v>0.1811493882096262</v>
      </c>
      <c r="F25" s="110">
        <v>9.6570865208715689E-2</v>
      </c>
      <c r="G25" s="110">
        <v>1.9087864390447122E-2</v>
      </c>
      <c r="H25" s="110">
        <v>0.13063869460902391</v>
      </c>
      <c r="I25" s="110">
        <v>2.7353340692744404E-2</v>
      </c>
      <c r="J25" s="110">
        <v>2.0662307869056189E-2</v>
      </c>
      <c r="K25" s="110">
        <v>6.0059685305919167E-2</v>
      </c>
      <c r="L25" s="110">
        <v>0.11276003058362834</v>
      </c>
      <c r="M25" s="110">
        <v>4.154536008710627E-2</v>
      </c>
      <c r="N25" s="110">
        <v>4.9275558386879734E-2</v>
      </c>
      <c r="O25" s="110">
        <v>5.6784263048394741E-2</v>
      </c>
      <c r="P25" s="110">
        <v>4.3679956802256711E-2</v>
      </c>
      <c r="Q25" s="110">
        <v>9.0247554794560952E-2</v>
      </c>
      <c r="R25" s="110">
        <v>8.0714568578183505E-3</v>
      </c>
      <c r="S25" s="110">
        <v>0.12768089937059635</v>
      </c>
      <c r="T25" s="110">
        <v>0.11318116408467851</v>
      </c>
      <c r="U25" s="110">
        <v>0.25341561200582602</v>
      </c>
      <c r="V25" s="110">
        <v>1.4968981417531193E-2</v>
      </c>
      <c r="W25" s="110">
        <v>5.0376967601423253E-2</v>
      </c>
      <c r="X25" s="110">
        <v>4.6011594897218053E-2</v>
      </c>
      <c r="Y25" s="110">
        <v>0.15518556898933036</v>
      </c>
      <c r="Z25" s="110">
        <v>3.0249759008292739E-2</v>
      </c>
      <c r="AA25" s="110">
        <v>3.1229645508532521E-3</v>
      </c>
      <c r="AB25" s="110">
        <v>1.2058575421494175E-2</v>
      </c>
      <c r="AC25" s="110">
        <v>1.5801428329846007E-2</v>
      </c>
      <c r="AD25" s="110">
        <v>8.9396579736329227E-3</v>
      </c>
      <c r="AE25" s="110">
        <v>2.666666666666674E-3</v>
      </c>
    </row>
    <row r="26" spans="1:31" x14ac:dyDescent="0.2">
      <c r="A26" s="108">
        <v>2043</v>
      </c>
      <c r="B26" s="110">
        <v>2.8309262950550421E-2</v>
      </c>
      <c r="C26" s="110">
        <v>0.16231783107794082</v>
      </c>
      <c r="D26" s="110">
        <v>4.2165876416320421E-2</v>
      </c>
      <c r="E26" s="110">
        <v>0.17559677728475859</v>
      </c>
      <c r="F26" s="110">
        <v>9.2055054464567729E-2</v>
      </c>
      <c r="G26" s="110">
        <v>1.8510233056046061E-2</v>
      </c>
      <c r="H26" s="110">
        <v>0.12740903628337447</v>
      </c>
      <c r="I26" s="110">
        <v>2.63575958335533E-2</v>
      </c>
      <c r="J26" s="110">
        <v>2.0598421585791161E-2</v>
      </c>
      <c r="K26" s="110">
        <v>5.7337593621477188E-2</v>
      </c>
      <c r="L26" s="110">
        <v>0.10947184776998838</v>
      </c>
      <c r="M26" s="110">
        <v>3.8949058121219432E-2</v>
      </c>
      <c r="N26" s="110">
        <v>3.8011962047992592E-2</v>
      </c>
      <c r="O26" s="110">
        <v>4.9768326691279709E-2</v>
      </c>
      <c r="P26" s="110">
        <v>3.9684856425488434E-2</v>
      </c>
      <c r="Q26" s="110">
        <v>8.9263024105263961E-2</v>
      </c>
      <c r="R26" s="110">
        <v>7.7232138186440523E-3</v>
      </c>
      <c r="S26" s="110">
        <v>0.11703384029585487</v>
      </c>
      <c r="T26" s="110">
        <v>0.10829796229689286</v>
      </c>
      <c r="U26" s="110">
        <v>0.25221300017299542</v>
      </c>
      <c r="V26" s="110">
        <v>1.5013540977876846E-2</v>
      </c>
      <c r="W26" s="110">
        <v>4.5489461687612857E-2</v>
      </c>
      <c r="X26" s="110">
        <v>4.6011594897218053E-2</v>
      </c>
      <c r="Y26" s="110">
        <v>0.15518556898933036</v>
      </c>
      <c r="Z26" s="110">
        <v>2.9737693428966233E-2</v>
      </c>
      <c r="AA26" s="110">
        <v>3.1229645508532521E-3</v>
      </c>
      <c r="AB26" s="110">
        <v>1.1812380257711756E-2</v>
      </c>
      <c r="AC26" s="110">
        <v>1.5061049047632752E-2</v>
      </c>
      <c r="AD26" s="110">
        <v>8.3837201885344909E-3</v>
      </c>
      <c r="AE26" s="110">
        <v>2.3333333333333409E-3</v>
      </c>
    </row>
    <row r="27" spans="1:31" x14ac:dyDescent="0.2">
      <c r="A27" s="108">
        <v>2044</v>
      </c>
      <c r="B27" s="110">
        <v>2.7998310878851369E-2</v>
      </c>
      <c r="C27" s="110">
        <v>0.16171064831278878</v>
      </c>
      <c r="D27" s="110">
        <v>4.0061851936088751E-2</v>
      </c>
      <c r="E27" s="110">
        <v>0.17004416635989097</v>
      </c>
      <c r="F27" s="110">
        <v>8.7539243720419768E-2</v>
      </c>
      <c r="G27" s="110">
        <v>1.7932601721644997E-2</v>
      </c>
      <c r="H27" s="110">
        <v>0.124179377957725</v>
      </c>
      <c r="I27" s="110">
        <v>2.5361850974362197E-2</v>
      </c>
      <c r="J27" s="110">
        <v>2.0534535302526132E-2</v>
      </c>
      <c r="K27" s="110">
        <v>5.461550193703521E-2</v>
      </c>
      <c r="L27" s="110">
        <v>0.1061836649563484</v>
      </c>
      <c r="M27" s="110">
        <v>3.6352756155332594E-2</v>
      </c>
      <c r="N27" s="110">
        <v>2.6748365709105448E-2</v>
      </c>
      <c r="O27" s="110">
        <v>4.2752390334164676E-2</v>
      </c>
      <c r="P27" s="110">
        <v>3.5689756048720163E-2</v>
      </c>
      <c r="Q27" s="110">
        <v>8.8278493415966983E-2</v>
      </c>
      <c r="R27" s="110">
        <v>7.3749707794697542E-3</v>
      </c>
      <c r="S27" s="110">
        <v>0.10638678122111341</v>
      </c>
      <c r="T27" s="110">
        <v>0.10341476050910721</v>
      </c>
      <c r="U27" s="110">
        <v>0.25101038834016476</v>
      </c>
      <c r="V27" s="110">
        <v>1.5058100538222499E-2</v>
      </c>
      <c r="W27" s="110">
        <v>4.0601955773802455E-2</v>
      </c>
      <c r="X27" s="110">
        <v>4.6011594897218053E-2</v>
      </c>
      <c r="Y27" s="110">
        <v>0.15518556898933036</v>
      </c>
      <c r="Z27" s="110">
        <v>2.9225627849639734E-2</v>
      </c>
      <c r="AA27" s="110">
        <v>3.1229645508532521E-3</v>
      </c>
      <c r="AB27" s="110">
        <v>1.1102442959280711E-2</v>
      </c>
      <c r="AC27" s="110">
        <v>1.4320669765419491E-2</v>
      </c>
      <c r="AD27" s="110">
        <v>7.796635015090759E-3</v>
      </c>
      <c r="AE27" s="110">
        <v>2.0000000000000087E-3</v>
      </c>
    </row>
    <row r="28" spans="1:31" x14ac:dyDescent="0.2">
      <c r="A28" s="108">
        <v>2045</v>
      </c>
      <c r="B28" s="110">
        <v>2.7687358807152309E-2</v>
      </c>
      <c r="C28" s="110">
        <v>0.1611034655476368</v>
      </c>
      <c r="D28" s="110">
        <v>3.7957827455857081E-2</v>
      </c>
      <c r="E28" s="110">
        <v>0.16449155543502342</v>
      </c>
      <c r="F28" s="110">
        <v>8.3023432976271808E-2</v>
      </c>
      <c r="G28" s="110">
        <v>1.7354970387243936E-2</v>
      </c>
      <c r="H28" s="110">
        <v>0.12094971963207557</v>
      </c>
      <c r="I28" s="110">
        <v>2.4366106115171086E-2</v>
      </c>
      <c r="J28" s="110">
        <v>2.04706490192611E-2</v>
      </c>
      <c r="K28" s="110">
        <v>5.1893410252593211E-2</v>
      </c>
      <c r="L28" s="110">
        <v>0.10289548214270842</v>
      </c>
      <c r="M28" s="110">
        <v>3.3756454189445742E-2</v>
      </c>
      <c r="N28" s="110">
        <v>1.548476937021831E-2</v>
      </c>
      <c r="O28" s="110">
        <v>3.5736453977049658E-2</v>
      </c>
      <c r="P28" s="110">
        <v>3.1694655671951885E-2</v>
      </c>
      <c r="Q28" s="110">
        <v>8.7293962726669963E-2</v>
      </c>
      <c r="R28" s="110">
        <v>7.026727740295456E-3</v>
      </c>
      <c r="S28" s="110">
        <v>9.5739722146371914E-2</v>
      </c>
      <c r="T28" s="110">
        <v>9.8531558721321563E-2</v>
      </c>
      <c r="U28" s="110">
        <v>0.24980777650733424</v>
      </c>
      <c r="V28" s="110">
        <v>1.5102660098568157E-2</v>
      </c>
      <c r="W28" s="110">
        <v>3.5714449859992052E-2</v>
      </c>
      <c r="X28" s="110">
        <v>4.6011594897218053E-2</v>
      </c>
      <c r="Y28" s="110">
        <v>0.15518556898933036</v>
      </c>
      <c r="Z28" s="110">
        <v>2.8713562270313221E-2</v>
      </c>
      <c r="AA28" s="110">
        <v>3.1229645508532521E-3</v>
      </c>
      <c r="AB28" s="110">
        <v>9.428549055544768E-3</v>
      </c>
      <c r="AC28" s="110">
        <v>1.3580290483206229E-2</v>
      </c>
      <c r="AD28" s="110">
        <v>7.1784024533421515E-3</v>
      </c>
      <c r="AE28" s="110">
        <v>1.6666666666666757E-3</v>
      </c>
    </row>
    <row r="29" spans="1:31" x14ac:dyDescent="0.2">
      <c r="A29" s="108">
        <v>2046</v>
      </c>
      <c r="B29" s="110">
        <v>2.7174458761600229E-2</v>
      </c>
      <c r="C29" s="110">
        <v>0.16025428620065327</v>
      </c>
      <c r="D29" s="110">
        <v>3.6607107418827577E-2</v>
      </c>
      <c r="E29" s="110">
        <v>0.16006888047113452</v>
      </c>
      <c r="F29" s="110">
        <v>8.47993451626112E-2</v>
      </c>
      <c r="G29" s="110">
        <v>1.7467888744691591E-2</v>
      </c>
      <c r="H29" s="110">
        <v>0.12067781637845418</v>
      </c>
      <c r="I29" s="110">
        <v>2.4376037546863096E-2</v>
      </c>
      <c r="J29" s="110">
        <v>2.00787688947641E-2</v>
      </c>
      <c r="K29" s="110">
        <v>5.1762298488596807E-2</v>
      </c>
      <c r="L29" s="110">
        <v>0.10329184457283729</v>
      </c>
      <c r="M29" s="110">
        <v>3.2662681416905932E-2</v>
      </c>
      <c r="N29" s="110">
        <v>3.0082132132935747E-2</v>
      </c>
      <c r="O29" s="110">
        <v>3.4848225945812404E-2</v>
      </c>
      <c r="P29" s="110">
        <v>3.1550332491018358E-2</v>
      </c>
      <c r="Q29" s="110">
        <v>8.6624422690342193E-2</v>
      </c>
      <c r="R29" s="110">
        <v>6.9667952579968951E-3</v>
      </c>
      <c r="S29" s="110">
        <v>9.1323505524029028E-2</v>
      </c>
      <c r="T29" s="110">
        <v>9.7691161723292036E-2</v>
      </c>
      <c r="U29" s="110">
        <v>0.24801960997307404</v>
      </c>
      <c r="V29" s="110">
        <v>1.508429335902646E-2</v>
      </c>
      <c r="W29" s="110">
        <v>3.5689919501790818E-2</v>
      </c>
      <c r="X29" s="110">
        <v>4.6011594897218053E-2</v>
      </c>
      <c r="Y29" s="110">
        <v>0.15518556898933036</v>
      </c>
      <c r="Z29" s="110">
        <v>2.7804959643390997E-2</v>
      </c>
      <c r="AA29" s="110">
        <v>3.1229645508532521E-3</v>
      </c>
      <c r="AB29" s="110">
        <v>8.5603307175814089E-3</v>
      </c>
      <c r="AC29" s="110">
        <v>1.3609129966200718E-2</v>
      </c>
      <c r="AD29" s="110">
        <v>6.529022503272499E-3</v>
      </c>
      <c r="AE29" s="110">
        <v>1.3333333333333426E-3</v>
      </c>
    </row>
    <row r="30" spans="1:31" x14ac:dyDescent="0.2">
      <c r="A30" s="108">
        <v>2047</v>
      </c>
      <c r="B30" s="110">
        <v>2.666155871604815E-2</v>
      </c>
      <c r="C30" s="110">
        <v>0.15940510685366971</v>
      </c>
      <c r="D30" s="110">
        <v>3.5256387381798072E-2</v>
      </c>
      <c r="E30" s="110">
        <v>0.15564620550724562</v>
      </c>
      <c r="F30" s="110">
        <v>8.6575257348950593E-2</v>
      </c>
      <c r="G30" s="110">
        <v>1.7580807102139245E-2</v>
      </c>
      <c r="H30" s="110">
        <v>0.12040591312483277</v>
      </c>
      <c r="I30" s="110">
        <v>2.4385968978555109E-2</v>
      </c>
      <c r="J30" s="110">
        <v>1.96868887702671E-2</v>
      </c>
      <c r="K30" s="110">
        <v>5.1631186724600403E-2</v>
      </c>
      <c r="L30" s="110">
        <v>0.10368820700296615</v>
      </c>
      <c r="M30" s="110">
        <v>3.1568908644366116E-2</v>
      </c>
      <c r="N30" s="110">
        <v>4.4679494895653184E-2</v>
      </c>
      <c r="O30" s="110">
        <v>3.3959997914575143E-2</v>
      </c>
      <c r="P30" s="110">
        <v>3.1406009310084831E-2</v>
      </c>
      <c r="Q30" s="110">
        <v>8.5954882654014408E-2</v>
      </c>
      <c r="R30" s="110">
        <v>6.906862775698336E-3</v>
      </c>
      <c r="S30" s="110">
        <v>8.6907288901686142E-2</v>
      </c>
      <c r="T30" s="110">
        <v>9.6850764725262509E-2</v>
      </c>
      <c r="U30" s="110">
        <v>0.24623144343881384</v>
      </c>
      <c r="V30" s="110">
        <v>1.5065926619484762E-2</v>
      </c>
      <c r="W30" s="110">
        <v>3.5665389143589583E-2</v>
      </c>
      <c r="X30" s="110">
        <v>4.6011594897218053E-2</v>
      </c>
      <c r="Y30" s="110">
        <v>0.15518556898933036</v>
      </c>
      <c r="Z30" s="110">
        <v>2.6896357016468773E-2</v>
      </c>
      <c r="AA30" s="110">
        <v>3.1229645508532521E-3</v>
      </c>
      <c r="AB30" s="110">
        <v>7.8929845517568403E-3</v>
      </c>
      <c r="AC30" s="110">
        <v>1.3637969449195207E-2</v>
      </c>
      <c r="AD30" s="110">
        <v>5.848495164865632E-3</v>
      </c>
      <c r="AE30" s="110">
        <v>1.0000000000000096E-3</v>
      </c>
    </row>
    <row r="31" spans="1:31" x14ac:dyDescent="0.2">
      <c r="A31" s="108">
        <v>2048</v>
      </c>
      <c r="B31" s="110">
        <v>2.6148658670496067E-2</v>
      </c>
      <c r="C31" s="110">
        <v>0.15855592750668618</v>
      </c>
      <c r="D31" s="110">
        <v>3.3905667344768568E-2</v>
      </c>
      <c r="E31" s="110">
        <v>0.15122353054335672</v>
      </c>
      <c r="F31" s="110">
        <v>8.8351169535289986E-2</v>
      </c>
      <c r="G31" s="110">
        <v>1.7693725459586897E-2</v>
      </c>
      <c r="H31" s="110">
        <v>0.12013400987121138</v>
      </c>
      <c r="I31" s="110">
        <v>2.4395900410247123E-2</v>
      </c>
      <c r="J31" s="110">
        <v>1.9295008645770099E-2</v>
      </c>
      <c r="K31" s="110">
        <v>5.1500074960603999E-2</v>
      </c>
      <c r="L31" s="110">
        <v>0.10408456943309501</v>
      </c>
      <c r="M31" s="110">
        <v>3.0475135871826306E-2</v>
      </c>
      <c r="N31" s="110">
        <v>5.9276857658370617E-2</v>
      </c>
      <c r="O31" s="110">
        <v>3.3071769883337883E-2</v>
      </c>
      <c r="P31" s="110">
        <v>3.1261686129151305E-2</v>
      </c>
      <c r="Q31" s="110">
        <v>8.5285342617686624E-2</v>
      </c>
      <c r="R31" s="110">
        <v>6.8469302933997769E-3</v>
      </c>
      <c r="S31" s="110">
        <v>8.2491072279343255E-2</v>
      </c>
      <c r="T31" s="110">
        <v>9.6010367727232981E-2</v>
      </c>
      <c r="U31" s="110">
        <v>0.24444327690455364</v>
      </c>
      <c r="V31" s="110">
        <v>1.5047559879943065E-2</v>
      </c>
      <c r="W31" s="110">
        <v>3.5640858785388356E-2</v>
      </c>
      <c r="X31" s="110">
        <v>4.6011594897218053E-2</v>
      </c>
      <c r="Y31" s="110">
        <v>0.15518556898933036</v>
      </c>
      <c r="Z31" s="110">
        <v>2.598775438954655E-2</v>
      </c>
      <c r="AA31" s="110">
        <v>3.1229645508532521E-3</v>
      </c>
      <c r="AB31" s="110">
        <v>7.4912625284180023E-3</v>
      </c>
      <c r="AC31" s="110">
        <v>1.3666808932189696E-2</v>
      </c>
      <c r="AD31" s="110">
        <v>5.1368204381458046E-3</v>
      </c>
      <c r="AE31" s="110">
        <v>6.6666666666667651E-4</v>
      </c>
    </row>
    <row r="32" spans="1:31" x14ac:dyDescent="0.2">
      <c r="A32" s="108">
        <v>2049</v>
      </c>
      <c r="B32" s="110">
        <v>2.5635758624943984E-2</v>
      </c>
      <c r="C32" s="110">
        <v>0.15770674815970262</v>
      </c>
      <c r="D32" s="110">
        <v>3.2554947307739071E-2</v>
      </c>
      <c r="E32" s="110">
        <v>0.14680085557946781</v>
      </c>
      <c r="F32" s="110">
        <v>9.0127081721629379E-2</v>
      </c>
      <c r="G32" s="110">
        <v>1.7806643817034548E-2</v>
      </c>
      <c r="H32" s="110">
        <v>0.11986210661758999</v>
      </c>
      <c r="I32" s="110">
        <v>2.4405831841939136E-2</v>
      </c>
      <c r="J32" s="110">
        <v>1.8903128521273099E-2</v>
      </c>
      <c r="K32" s="110">
        <v>5.1368963196607595E-2</v>
      </c>
      <c r="L32" s="110">
        <v>0.10448093186322387</v>
      </c>
      <c r="M32" s="110">
        <v>2.9381363099286496E-2</v>
      </c>
      <c r="N32" s="110">
        <v>7.3874220421088058E-2</v>
      </c>
      <c r="O32" s="110">
        <v>3.2183541852100622E-2</v>
      </c>
      <c r="P32" s="110">
        <v>3.1117362948217778E-2</v>
      </c>
      <c r="Q32" s="110">
        <v>8.4615802581358854E-2</v>
      </c>
      <c r="R32" s="110">
        <v>6.7869978111012178E-3</v>
      </c>
      <c r="S32" s="110">
        <v>7.8074855657000383E-2</v>
      </c>
      <c r="T32" s="110">
        <v>9.5169970729203454E-2</v>
      </c>
      <c r="U32" s="110">
        <v>0.24265511037029344</v>
      </c>
      <c r="V32" s="110">
        <v>1.5029193140401367E-2</v>
      </c>
      <c r="W32" s="110">
        <v>3.5616328427187129E-2</v>
      </c>
      <c r="X32" s="110">
        <v>4.6011594897218053E-2</v>
      </c>
      <c r="Y32" s="110">
        <v>0.15518556898933036</v>
      </c>
      <c r="Z32" s="110">
        <v>2.5079151762624326E-2</v>
      </c>
      <c r="AA32" s="110">
        <v>3.1229645508532521E-3</v>
      </c>
      <c r="AB32" s="110">
        <v>6.9709267311264559E-3</v>
      </c>
      <c r="AC32" s="110">
        <v>1.3695648415184187E-2</v>
      </c>
      <c r="AD32" s="110">
        <v>4.3939983231049322E-3</v>
      </c>
      <c r="AE32" s="110">
        <v>3.3333333333334346E-4</v>
      </c>
    </row>
    <row r="33" spans="1:31" x14ac:dyDescent="0.2">
      <c r="A33" s="108">
        <v>2050</v>
      </c>
      <c r="B33" s="110">
        <v>2.5122858579391904E-2</v>
      </c>
      <c r="C33" s="110">
        <v>0.15685756881271912</v>
      </c>
      <c r="D33" s="110">
        <v>3.1204227270709577E-2</v>
      </c>
      <c r="E33" s="110">
        <v>0.14237818061557894</v>
      </c>
      <c r="F33" s="110">
        <v>9.1902993907968786E-2</v>
      </c>
      <c r="G33" s="110">
        <v>1.7919562174482203E-2</v>
      </c>
      <c r="H33" s="110">
        <v>0.11959020336396861</v>
      </c>
      <c r="I33" s="110">
        <v>2.4415763273631153E-2</v>
      </c>
      <c r="J33" s="110">
        <v>1.8511248396776092E-2</v>
      </c>
      <c r="K33" s="110">
        <v>5.1237851432611212E-2</v>
      </c>
      <c r="L33" s="110">
        <v>0.10487729429335275</v>
      </c>
      <c r="M33" s="110">
        <v>2.8287590326746683E-2</v>
      </c>
      <c r="N33" s="110">
        <v>8.8471583183805491E-2</v>
      </c>
      <c r="O33" s="110">
        <v>3.1295313820863369E-2</v>
      </c>
      <c r="P33" s="110">
        <v>3.0973039767284261E-2</v>
      </c>
      <c r="Q33" s="110">
        <v>8.3946262545031111E-2</v>
      </c>
      <c r="R33" s="110">
        <v>6.7270653288026569E-3</v>
      </c>
      <c r="S33" s="110">
        <v>7.3658639034657511E-2</v>
      </c>
      <c r="T33" s="110">
        <v>9.4329573731173913E-2</v>
      </c>
      <c r="U33" s="110">
        <v>0.24086694383603324</v>
      </c>
      <c r="V33" s="110">
        <v>1.5010826400859666E-2</v>
      </c>
      <c r="W33" s="110">
        <v>3.5591798068985894E-2</v>
      </c>
      <c r="X33" s="110">
        <v>4.6011594897218053E-2</v>
      </c>
      <c r="Y33" s="110">
        <v>0.15518556898933036</v>
      </c>
      <c r="Z33" s="110">
        <v>2.4170549135702102E-2</v>
      </c>
      <c r="AA33" s="110">
        <v>3.1229645508532521E-3</v>
      </c>
      <c r="AB33" s="110">
        <v>6.8512486237139996E-3</v>
      </c>
      <c r="AC33" s="110">
        <v>1.3724487898178676E-2</v>
      </c>
      <c r="AD33" s="110">
        <v>3.6200288197187598E-3</v>
      </c>
      <c r="AE33" s="110">
        <v>1.0408340855860843E-17</v>
      </c>
    </row>
    <row r="35" spans="1:31" x14ac:dyDescent="0.2">
      <c r="A35" s="111" t="s">
        <v>1759</v>
      </c>
      <c r="B35" s="112"/>
    </row>
    <row r="36" spans="1:31" ht="16" x14ac:dyDescent="0.2">
      <c r="B36" s="163" t="s">
        <v>169</v>
      </c>
      <c r="C36" s="163" t="s">
        <v>176</v>
      </c>
      <c r="D36" s="163" t="s">
        <v>182</v>
      </c>
      <c r="E36" s="163" t="s">
        <v>188</v>
      </c>
      <c r="F36" s="163" t="s">
        <v>195</v>
      </c>
      <c r="G36" s="163" t="s">
        <v>203</v>
      </c>
      <c r="H36" s="163" t="s">
        <v>209</v>
      </c>
      <c r="I36" s="163" t="s">
        <v>215</v>
      </c>
      <c r="J36" s="163" t="s">
        <v>220</v>
      </c>
      <c r="K36" s="163" t="s">
        <v>226</v>
      </c>
      <c r="L36" s="163" t="s">
        <v>231</v>
      </c>
      <c r="M36" s="163" t="s">
        <v>238</v>
      </c>
      <c r="N36" s="163" t="s">
        <v>243</v>
      </c>
      <c r="O36" s="165" t="s">
        <v>221</v>
      </c>
      <c r="P36" s="164" t="s">
        <v>267</v>
      </c>
    </row>
    <row r="37" spans="1:31" x14ac:dyDescent="0.2">
      <c r="A37" s="108">
        <v>2020</v>
      </c>
      <c r="B37" s="109">
        <v>0.76</v>
      </c>
      <c r="C37" s="109">
        <v>6.2E-2</v>
      </c>
      <c r="D37" s="109">
        <v>0.12</v>
      </c>
      <c r="E37" s="109">
        <v>0.53739999999999999</v>
      </c>
      <c r="F37" s="109">
        <v>0.65</v>
      </c>
      <c r="G37" s="109">
        <v>0.70799999999999996</v>
      </c>
      <c r="H37" s="109">
        <v>0.47</v>
      </c>
      <c r="I37" s="109">
        <v>0.58892875537276268</v>
      </c>
      <c r="J37" s="109">
        <v>0.45800000000000002</v>
      </c>
      <c r="K37" s="109">
        <v>0.14342089210827319</v>
      </c>
      <c r="L37" s="109">
        <v>0.34300000000000003</v>
      </c>
      <c r="M37" s="109">
        <v>0.40799999999999997</v>
      </c>
      <c r="N37" s="109">
        <v>0.41599999999999998</v>
      </c>
      <c r="O37" s="109">
        <v>0.37313000000000002</v>
      </c>
      <c r="P37" s="166" t="e">
        <f>Global!#REF!</f>
        <v>#REF!</v>
      </c>
    </row>
    <row r="38" spans="1:31" x14ac:dyDescent="0.2">
      <c r="A38" s="108">
        <v>2021</v>
      </c>
      <c r="B38" s="113">
        <v>0.72030195271476261</v>
      </c>
      <c r="C38" s="110">
        <v>6.1531842925185272E-2</v>
      </c>
      <c r="D38" s="110">
        <v>0.12209222645027112</v>
      </c>
      <c r="E38" s="110">
        <v>0.52056479934610156</v>
      </c>
      <c r="F38" s="113">
        <v>0.59199999999999997</v>
      </c>
      <c r="G38" s="110">
        <v>0.70399999999999996</v>
      </c>
      <c r="H38" s="110">
        <v>0.46579999999999999</v>
      </c>
      <c r="I38" s="110">
        <v>0.58720753714442253</v>
      </c>
      <c r="J38" s="110">
        <v>0.42297009996406432</v>
      </c>
      <c r="K38" s="110">
        <v>0.14153638954661774</v>
      </c>
      <c r="L38" s="110">
        <v>0.33957000000000004</v>
      </c>
      <c r="M38" s="110">
        <v>0.40391305216154749</v>
      </c>
      <c r="N38" s="110">
        <v>0.41754373359999575</v>
      </c>
      <c r="O38" s="110">
        <v>0.36574360450287752</v>
      </c>
      <c r="P38" s="167" t="e">
        <f>Global!#REF!</f>
        <v>#REF!</v>
      </c>
    </row>
    <row r="39" spans="1:31" x14ac:dyDescent="0.2">
      <c r="A39" s="108">
        <v>2022</v>
      </c>
      <c r="B39" s="113">
        <v>0.68267750405881567</v>
      </c>
      <c r="C39" s="110">
        <v>6.1054734934157237E-2</v>
      </c>
      <c r="D39" s="110">
        <v>0.12386272704377761</v>
      </c>
      <c r="E39" s="110">
        <v>0.50467665946443097</v>
      </c>
      <c r="F39" s="113">
        <v>0.53400000000000003</v>
      </c>
      <c r="G39" s="110">
        <v>0.70100997015833855</v>
      </c>
      <c r="H39" s="110">
        <v>0.45181818181818201</v>
      </c>
      <c r="I39" s="110">
        <v>0.58475484326481819</v>
      </c>
      <c r="J39" s="110">
        <v>0.4219401999281287</v>
      </c>
      <c r="K39" s="110">
        <v>0.13971759904607159</v>
      </c>
      <c r="L39" s="110">
        <v>0.33617430000000004</v>
      </c>
      <c r="M39" s="110">
        <v>0.39987392163993202</v>
      </c>
      <c r="N39" s="110">
        <v>0.41820140853024712</v>
      </c>
      <c r="O39" s="110">
        <v>0.35836321173968588</v>
      </c>
      <c r="P39" s="167" t="e">
        <f>Global!#REF!</f>
        <v>#REF!</v>
      </c>
    </row>
    <row r="40" spans="1:31" x14ac:dyDescent="0.2">
      <c r="A40" s="108">
        <v>2023</v>
      </c>
      <c r="B40" s="113">
        <v>0.64701834111579637</v>
      </c>
      <c r="C40" s="110">
        <v>6.0568676026902253E-2</v>
      </c>
      <c r="D40" s="110">
        <v>0.12531150178000997</v>
      </c>
      <c r="E40" s="110">
        <v>0.4896968187967945</v>
      </c>
      <c r="F40" s="113">
        <v>0.47599999999999998</v>
      </c>
      <c r="G40" s="110">
        <v>0.69239915534853935</v>
      </c>
      <c r="H40" s="110">
        <v>0.44272727272727302</v>
      </c>
      <c r="I40" s="110">
        <v>0.58172708377242088</v>
      </c>
      <c r="J40" s="110">
        <v>0.42091029989219303</v>
      </c>
      <c r="K40" s="110">
        <v>0.13796452060660863</v>
      </c>
      <c r="L40" s="110">
        <v>0.33281255700000001</v>
      </c>
      <c r="M40" s="110">
        <v>0.3958751824235327</v>
      </c>
      <c r="N40" s="110">
        <v>0.41786758651350192</v>
      </c>
      <c r="O40" s="110">
        <v>0.35102361532874282</v>
      </c>
      <c r="P40" s="167" t="e">
        <f>Global!#REF!</f>
        <v>#REF!</v>
      </c>
    </row>
    <row r="41" spans="1:31" x14ac:dyDescent="0.2">
      <c r="A41" s="108">
        <v>2024</v>
      </c>
      <c r="B41" s="113">
        <v>0.61322180861575593</v>
      </c>
      <c r="C41" s="110">
        <v>6.007366620344419E-2</v>
      </c>
      <c r="D41" s="110">
        <v>0.12643855065947771</v>
      </c>
      <c r="E41" s="110">
        <v>0.47558597909689387</v>
      </c>
      <c r="F41" s="113">
        <v>0.41800000000000004</v>
      </c>
      <c r="G41" s="110">
        <v>0.68428253754973412</v>
      </c>
      <c r="H41" s="110">
        <v>0.4336363636363636</v>
      </c>
      <c r="I41" s="110">
        <v>0.57826828956604004</v>
      </c>
      <c r="J41" s="110">
        <v>0.41988039985625741</v>
      </c>
      <c r="K41" s="110">
        <v>0.13627715422833325</v>
      </c>
      <c r="L41" s="110">
        <v>0.32948443143</v>
      </c>
      <c r="M41" s="110">
        <v>0.39191643059929737</v>
      </c>
      <c r="N41" s="110">
        <v>0.41646631495290015</v>
      </c>
      <c r="O41" s="110">
        <v>0.34385299545181208</v>
      </c>
      <c r="P41" s="167" t="e">
        <f>Global!#REF!</f>
        <v>#REF!</v>
      </c>
    </row>
    <row r="42" spans="1:31" x14ac:dyDescent="0.2">
      <c r="A42" s="108">
        <v>2025</v>
      </c>
      <c r="B42" s="113">
        <v>0.58119061341211498</v>
      </c>
      <c r="C42" s="110">
        <v>5.9569705463765991E-2</v>
      </c>
      <c r="D42" s="110">
        <v>0.12724387368158638</v>
      </c>
      <c r="E42" s="110">
        <v>0.4623043078147237</v>
      </c>
      <c r="F42" s="113">
        <v>0.36</v>
      </c>
      <c r="G42" s="110">
        <v>0.67649849876761436</v>
      </c>
      <c r="H42" s="110">
        <v>0.4245454545454545</v>
      </c>
      <c r="I42" s="110">
        <v>0.57451016455888748</v>
      </c>
      <c r="J42" s="110">
        <v>0.41885049982032174</v>
      </c>
      <c r="K42" s="110">
        <v>0.13465549991121939</v>
      </c>
      <c r="L42" s="110">
        <v>0.32618958711570001</v>
      </c>
      <c r="M42" s="110">
        <v>0.38799726629330439</v>
      </c>
      <c r="N42" s="110">
        <v>0.41395035728375129</v>
      </c>
      <c r="O42" s="110">
        <v>0.33694003543979323</v>
      </c>
      <c r="P42" s="167" t="e">
        <f>Global!#REF!</f>
        <v>#REF!</v>
      </c>
    </row>
    <row r="43" spans="1:31" x14ac:dyDescent="0.2">
      <c r="A43" s="108">
        <v>2026</v>
      </c>
      <c r="B43" s="113">
        <v>0.55083254439504881</v>
      </c>
      <c r="C43" s="110">
        <v>5.9056793807871079E-2</v>
      </c>
      <c r="D43" s="110">
        <v>0.12772747084684552</v>
      </c>
      <c r="E43" s="110">
        <v>0.44981143670567292</v>
      </c>
      <c r="F43" s="113">
        <v>0.30199999999999999</v>
      </c>
      <c r="G43" s="110">
        <v>0.66890271380543709</v>
      </c>
      <c r="H43" s="110">
        <v>0.41545454545454541</v>
      </c>
      <c r="I43" s="110">
        <v>0.57057208195328712</v>
      </c>
      <c r="J43" s="110">
        <v>0.41782059978438607</v>
      </c>
      <c r="K43" s="110">
        <v>0.13309955765521481</v>
      </c>
      <c r="L43" s="110">
        <v>0.32292769124454301</v>
      </c>
      <c r="M43" s="110">
        <v>0.38411729363037134</v>
      </c>
      <c r="N43" s="110">
        <v>0.41030168892124652</v>
      </c>
      <c r="O43" s="110">
        <v>0.33027001652144233</v>
      </c>
      <c r="P43" s="167" t="e">
        <f>Global!#REF!</f>
        <v>#REF!</v>
      </c>
    </row>
    <row r="44" spans="1:31" x14ac:dyDescent="0.2">
      <c r="A44" s="108">
        <v>2027</v>
      </c>
      <c r="B44" s="113">
        <v>0.52206020703499323</v>
      </c>
      <c r="C44" s="110">
        <v>5.8534931235752624E-2</v>
      </c>
      <c r="D44" s="110">
        <v>0.1278893421552551</v>
      </c>
      <c r="E44" s="110">
        <v>0.43806646103572561</v>
      </c>
      <c r="F44" s="113">
        <v>0.24399999999999999</v>
      </c>
      <c r="G44" s="110">
        <v>0.66136818751692772</v>
      </c>
      <c r="H44" s="110">
        <v>0.40636363636363637</v>
      </c>
      <c r="I44" s="110">
        <v>0.56656105071306229</v>
      </c>
      <c r="J44" s="110">
        <v>0.41679069974845045</v>
      </c>
      <c r="K44" s="110">
        <v>0.13160932746029341</v>
      </c>
      <c r="L44" s="110">
        <v>0.31969841433209756</v>
      </c>
      <c r="M44" s="110">
        <v>0.38027612069406763</v>
      </c>
      <c r="N44" s="110">
        <v>0.40553337507838277</v>
      </c>
      <c r="O44" s="110">
        <v>0.32396825018668524</v>
      </c>
      <c r="P44" s="167" t="e">
        <f>Global!#REF!</f>
        <v>#REF!</v>
      </c>
    </row>
    <row r="45" spans="1:31" x14ac:dyDescent="0.2">
      <c r="A45" s="108">
        <v>2028</v>
      </c>
      <c r="B45" s="113">
        <v>0.49479077179207737</v>
      </c>
      <c r="C45" s="110">
        <v>5.8004117747424269E-2</v>
      </c>
      <c r="D45" s="110">
        <v>0.12772948760630565</v>
      </c>
      <c r="E45" s="110">
        <v>0.42702794077365991</v>
      </c>
      <c r="F45" s="113">
        <v>0.186</v>
      </c>
      <c r="G45" s="110">
        <v>0.65378528460860252</v>
      </c>
      <c r="H45" s="110">
        <v>0.39727272727272722</v>
      </c>
      <c r="I45" s="110">
        <v>0.56257173791527748</v>
      </c>
      <c r="J45" s="110">
        <v>0.41576079971251478</v>
      </c>
      <c r="K45" s="110">
        <v>0.13018480932655963</v>
      </c>
      <c r="L45" s="110">
        <v>0.31650143018877658</v>
      </c>
      <c r="M45" s="110">
        <v>0.37647335948712696</v>
      </c>
      <c r="N45" s="110">
        <v>0.39969199999768684</v>
      </c>
      <c r="O45" s="110">
        <v>0.31805405385783198</v>
      </c>
      <c r="P45" s="167" t="e">
        <f>Global!#REF!</f>
        <v>#REF!</v>
      </c>
    </row>
    <row r="46" spans="1:31" x14ac:dyDescent="0.2">
      <c r="A46" s="108">
        <v>2029</v>
      </c>
      <c r="B46" s="113">
        <v>0.46894573566720754</v>
      </c>
      <c r="C46" s="110">
        <v>5.7464353342886021E-2</v>
      </c>
      <c r="D46" s="110">
        <v>0.12724790720050663</v>
      </c>
      <c r="E46" s="110">
        <v>0.41665390078974751</v>
      </c>
      <c r="F46" s="113">
        <v>0.128</v>
      </c>
      <c r="G46" s="110">
        <v>0.64606164023280144</v>
      </c>
      <c r="H46" s="110">
        <v>0.38818181818181818</v>
      </c>
      <c r="I46" s="110">
        <v>0.55868649110198021</v>
      </c>
      <c r="J46" s="110">
        <v>0.41473089967657917</v>
      </c>
      <c r="K46" s="110">
        <v>0.12882600325398733</v>
      </c>
      <c r="L46" s="110">
        <v>0.31333641588688882</v>
      </c>
      <c r="M46" s="110">
        <v>0.37270862589225567</v>
      </c>
      <c r="N46" s="110">
        <v>0.39286082360048868</v>
      </c>
      <c r="O46" s="110">
        <v>0.31254391995070885</v>
      </c>
      <c r="P46" s="167" t="e">
        <f>Global!#REF!</f>
        <v>#REF!</v>
      </c>
    </row>
    <row r="47" spans="1:31" x14ac:dyDescent="0.2">
      <c r="A47" s="108">
        <v>2030</v>
      </c>
      <c r="B47" s="113">
        <v>0.44445069620835592</v>
      </c>
      <c r="C47" s="110">
        <v>5.6915638022127638E-2</v>
      </c>
      <c r="D47" s="110">
        <v>0.12644460093751839</v>
      </c>
      <c r="E47" s="110">
        <v>0.40690182966355526</v>
      </c>
      <c r="F47" s="113">
        <v>6.9999999999999993E-2</v>
      </c>
      <c r="G47" s="110">
        <v>0.63812230154871941</v>
      </c>
      <c r="H47" s="110">
        <v>0.37909090909090903</v>
      </c>
      <c r="I47" s="110">
        <v>0.55497528985142708</v>
      </c>
      <c r="J47" s="110">
        <v>0.4137009996406435</v>
      </c>
      <c r="K47" s="110">
        <v>0.12753290924252431</v>
      </c>
      <c r="L47" s="110">
        <v>0.31020305172801993</v>
      </c>
      <c r="M47" s="110">
        <v>0.36898153963333313</v>
      </c>
      <c r="N47" s="110">
        <v>0.38516260733506402</v>
      </c>
      <c r="O47" s="110">
        <v>0.30747427010220718</v>
      </c>
      <c r="P47" s="167" t="e">
        <f>Global!#REF!</f>
        <v>#REF!</v>
      </c>
    </row>
    <row r="48" spans="1:31" x14ac:dyDescent="0.2">
      <c r="A48" s="108">
        <v>2031</v>
      </c>
      <c r="B48" s="113">
        <v>0.42123513732146645</v>
      </c>
      <c r="C48" s="110">
        <v>5.6357971785145712E-2</v>
      </c>
      <c r="D48" s="110">
        <v>0.12531956881759571</v>
      </c>
      <c r="E48" s="110">
        <v>0.39772868067744382</v>
      </c>
      <c r="F48" s="113">
        <v>6.6499999999999948E-2</v>
      </c>
      <c r="G48" s="110">
        <v>0.62990953400731087</v>
      </c>
      <c r="H48" s="110">
        <v>0.37</v>
      </c>
      <c r="I48" s="110">
        <v>0.55149578675627708</v>
      </c>
      <c r="J48" s="110">
        <v>0.41267109960470788</v>
      </c>
      <c r="K48" s="110">
        <v>0.1263055272921445</v>
      </c>
      <c r="L48" s="110">
        <v>0.30710102121073973</v>
      </c>
      <c r="M48" s="110">
        <v>0.36529172423699979</v>
      </c>
      <c r="N48" s="110">
        <v>0.37532376716448684</v>
      </c>
      <c r="O48" s="110">
        <v>0.30285854343908952</v>
      </c>
      <c r="P48" s="167" t="e">
        <f>Global!#REF!</f>
        <v>#REF!</v>
      </c>
    </row>
    <row r="49" spans="1:16" x14ac:dyDescent="0.2">
      <c r="A49" s="108">
        <v>2032</v>
      </c>
      <c r="B49" s="113">
        <v>0.39923222626937288</v>
      </c>
      <c r="C49" s="110">
        <v>5.57913546319573E-2</v>
      </c>
      <c r="D49" s="110">
        <v>0.12387281084065364</v>
      </c>
      <c r="E49" s="110">
        <v>0.38909087102176881</v>
      </c>
      <c r="F49" s="113">
        <v>6.2999999999999945E-2</v>
      </c>
      <c r="G49" s="110">
        <v>0.62138302996754646</v>
      </c>
      <c r="H49" s="110">
        <v>0.36090909090909085</v>
      </c>
      <c r="I49" s="110">
        <v>0.54829327389597893</v>
      </c>
      <c r="J49" s="110">
        <v>0.41164119956877221</v>
      </c>
      <c r="K49" s="110">
        <v>0.12514385740295228</v>
      </c>
      <c r="L49" s="110">
        <v>0.30403001099863236</v>
      </c>
      <c r="M49" s="110">
        <v>0.3616388069946298</v>
      </c>
      <c r="N49" s="110">
        <v>0.36390360660941168</v>
      </c>
      <c r="O49" s="110">
        <v>0.29870817760347806</v>
      </c>
      <c r="P49" s="167" t="e">
        <f>Global!#REF!</f>
        <v>#REF!</v>
      </c>
    </row>
    <row r="50" spans="1:16" x14ac:dyDescent="0.2">
      <c r="A50" s="108">
        <v>2033</v>
      </c>
      <c r="B50" s="113">
        <v>0.37837862127433058</v>
      </c>
      <c r="C50" s="110">
        <v>5.5215786562552167E-2</v>
      </c>
      <c r="D50" s="110">
        <v>0.12210432700669219</v>
      </c>
      <c r="E50" s="110">
        <v>0.38094428278837933</v>
      </c>
      <c r="F50" s="113">
        <v>5.9499999999999949E-2</v>
      </c>
      <c r="G50" s="110">
        <v>0.61251973733305931</v>
      </c>
      <c r="H50" s="110">
        <v>0.3518181818181817</v>
      </c>
      <c r="I50" s="110">
        <v>0.545400720089674</v>
      </c>
      <c r="J50" s="110">
        <v>0.41061129953283654</v>
      </c>
      <c r="K50" s="110">
        <v>0.12404789957492156</v>
      </c>
      <c r="L50" s="110">
        <v>0.30098971088864601</v>
      </c>
      <c r="M50" s="110">
        <v>0.35802241892468351</v>
      </c>
      <c r="N50" s="110">
        <v>0.35067852750233502</v>
      </c>
      <c r="O50" s="110">
        <v>0.29499919635220928</v>
      </c>
      <c r="P50" s="167" t="e">
        <f>Global!#REF!</f>
        <v>#REF!</v>
      </c>
    </row>
    <row r="51" spans="1:16" x14ac:dyDescent="0.2">
      <c r="A51" s="108">
        <v>2034</v>
      </c>
      <c r="B51" s="113">
        <v>0.35861428917028931</v>
      </c>
      <c r="C51" s="110">
        <v>5.4631267576926906E-2</v>
      </c>
      <c r="D51" s="110">
        <v>0.12001411731571136</v>
      </c>
      <c r="E51" s="110">
        <v>0.37324426217581919</v>
      </c>
      <c r="F51" s="113">
        <v>5.5999999999999953E-2</v>
      </c>
      <c r="G51" s="110">
        <v>0.60331394895911217</v>
      </c>
      <c r="H51" s="110">
        <v>0.34272727272727255</v>
      </c>
      <c r="I51" s="110">
        <v>0.54283874481916428</v>
      </c>
      <c r="J51" s="110">
        <v>0.40958139949690087</v>
      </c>
      <c r="K51" s="110">
        <v>0.12301765380794794</v>
      </c>
      <c r="L51" s="110">
        <v>0.29797981377975957</v>
      </c>
      <c r="M51" s="110">
        <v>0.35444219473543664</v>
      </c>
      <c r="N51" s="110">
        <v>0.33538111751026273</v>
      </c>
      <c r="O51" s="110">
        <v>0.29172459920449906</v>
      </c>
      <c r="P51" s="167" t="e">
        <f>Global!#REF!</f>
        <v>#REF!</v>
      </c>
    </row>
    <row r="52" spans="1:16" x14ac:dyDescent="0.2">
      <c r="A52" s="108">
        <v>2035</v>
      </c>
      <c r="B52" s="113">
        <v>0.33988233257996842</v>
      </c>
      <c r="C52" s="110">
        <v>5.403779767508151E-2</v>
      </c>
      <c r="D52" s="110">
        <v>0.11760218176754131</v>
      </c>
      <c r="E52" s="110">
        <v>0.36594562028412586</v>
      </c>
      <c r="F52" s="113">
        <v>5.2499999999999949E-2</v>
      </c>
      <c r="G52" s="110">
        <v>0.59377731755375862</v>
      </c>
      <c r="H52" s="110">
        <v>0.3336363636363634</v>
      </c>
      <c r="I52" s="110">
        <v>0.54061562195420265</v>
      </c>
      <c r="J52" s="110">
        <v>0.4085514994609652</v>
      </c>
      <c r="K52" s="110">
        <v>0.1220531201021619</v>
      </c>
      <c r="L52" s="110">
        <v>0.29500001564196199</v>
      </c>
      <c r="M52" s="110">
        <v>0.35089777278808226</v>
      </c>
      <c r="N52" s="110">
        <v>0.31768830695158151</v>
      </c>
      <c r="O52" s="110">
        <v>0.28887230970911437</v>
      </c>
      <c r="P52" s="167" t="e">
        <f>Global!#REF!</f>
        <v>#REF!</v>
      </c>
    </row>
    <row r="53" spans="1:16" x14ac:dyDescent="0.2">
      <c r="A53" s="108">
        <v>2036</v>
      </c>
      <c r="B53" s="113">
        <v>0.32212882611920995</v>
      </c>
      <c r="C53" s="110">
        <v>5.3435376857026221E-2</v>
      </c>
      <c r="D53" s="110">
        <v>0.11486852036260663</v>
      </c>
      <c r="E53" s="110">
        <v>0.35900263112783271</v>
      </c>
      <c r="F53" s="113">
        <v>4.8999999999999946E-2</v>
      </c>
      <c r="G53" s="110">
        <v>0.58393875882029533</v>
      </c>
      <c r="H53" s="110">
        <v>0.32454545454545425</v>
      </c>
      <c r="I53" s="110">
        <v>0.5387272797524929</v>
      </c>
      <c r="J53" s="110">
        <v>0.40752159942502958</v>
      </c>
      <c r="K53" s="110">
        <v>0.12115429845751126</v>
      </c>
      <c r="L53" s="110">
        <v>0.29205001548554238</v>
      </c>
      <c r="M53" s="110">
        <v>0.34738879506020143</v>
      </c>
      <c r="N53" s="110">
        <v>0.31645203440391473</v>
      </c>
      <c r="O53" s="110">
        <v>0.28640186553373653</v>
      </c>
      <c r="P53" s="167" t="e">
        <f>Global!#REF!</f>
        <v>#REF!</v>
      </c>
    </row>
    <row r="54" spans="1:16" x14ac:dyDescent="0.2">
      <c r="A54" s="108">
        <v>2037</v>
      </c>
      <c r="B54" s="113">
        <v>0.30530266115708049</v>
      </c>
      <c r="C54" s="110">
        <v>5.2824005122757617E-2</v>
      </c>
      <c r="D54" s="110">
        <v>0.11181313310031289</v>
      </c>
      <c r="E54" s="110">
        <v>0.35236903521256507</v>
      </c>
      <c r="F54" s="113">
        <v>4.549999999999995E-2</v>
      </c>
      <c r="G54" s="110">
        <v>0.57384457066655159</v>
      </c>
      <c r="H54" s="110">
        <v>0.3154545454545451</v>
      </c>
      <c r="I54" s="110">
        <v>0.53715729713439941</v>
      </c>
      <c r="J54" s="110">
        <v>0.40649169938909391</v>
      </c>
      <c r="K54" s="110">
        <v>0.12032118887402211</v>
      </c>
      <c r="L54" s="110">
        <v>0.28912951533068698</v>
      </c>
      <c r="M54" s="110">
        <v>0.34391490710959943</v>
      </c>
      <c r="N54" s="110">
        <v>0.31523302714173451</v>
      </c>
      <c r="O54" s="110">
        <v>0.28426879944225608</v>
      </c>
      <c r="P54" s="167" t="e">
        <f>Global!#REF!</f>
        <v>#REF!</v>
      </c>
    </row>
    <row r="55" spans="1:16" x14ac:dyDescent="0.2">
      <c r="A55" s="108">
        <v>2038</v>
      </c>
      <c r="B55" s="113">
        <v>0.28935539868481386</v>
      </c>
      <c r="C55" s="110">
        <v>5.2203682472272299E-2</v>
      </c>
      <c r="D55" s="110">
        <v>0.10843601998116961</v>
      </c>
      <c r="E55" s="110">
        <v>0.34599803516364502</v>
      </c>
      <c r="F55" s="113">
        <v>4.1999999999999954E-2</v>
      </c>
      <c r="G55" s="110">
        <v>0.56355838105082512</v>
      </c>
      <c r="H55" s="110">
        <v>0.30636363636363595</v>
      </c>
      <c r="I55" s="110">
        <v>0.53587694093585014</v>
      </c>
      <c r="J55" s="110">
        <v>0.40546179935315824</v>
      </c>
      <c r="K55" s="110">
        <v>0.11955379135159006</v>
      </c>
      <c r="L55" s="110">
        <v>0.2862382201773801</v>
      </c>
      <c r="M55" s="110">
        <v>0.34047575803850344</v>
      </c>
      <c r="N55" s="110">
        <v>0.31405810847185422</v>
      </c>
      <c r="O55" s="110">
        <v>0.28244048311602299</v>
      </c>
      <c r="P55" s="167" t="e">
        <f>Global!#REF!</f>
        <v>#REF!</v>
      </c>
    </row>
    <row r="56" spans="1:16" x14ac:dyDescent="0.2">
      <c r="A56" s="108">
        <v>2039</v>
      </c>
      <c r="B56" s="113">
        <v>0.27424112987003951</v>
      </c>
      <c r="C56" s="110">
        <v>5.1574408905560025E-2</v>
      </c>
      <c r="D56" s="110">
        <v>0.10473718100492203</v>
      </c>
      <c r="E56" s="110">
        <v>0.33984229970008711</v>
      </c>
      <c r="F56" s="113">
        <v>3.8499999999999951E-2</v>
      </c>
      <c r="G56" s="110">
        <v>0.55316106602549553</v>
      </c>
      <c r="H56" s="110">
        <v>0.2972727272727268</v>
      </c>
      <c r="I56" s="110">
        <v>0.53484511375427246</v>
      </c>
      <c r="J56" s="110">
        <v>0.40443189931722262</v>
      </c>
      <c r="K56" s="110">
        <v>0.1188521058903456</v>
      </c>
      <c r="L56" s="110">
        <v>0.28337583797560628</v>
      </c>
      <c r="M56" s="110">
        <v>0.33707100045811839</v>
      </c>
      <c r="N56" s="110">
        <v>0.31294593153712597</v>
      </c>
      <c r="O56" s="110">
        <v>0.28086431324369532</v>
      </c>
      <c r="P56" s="167" t="e">
        <f>Global!#REF!</f>
        <v>#REF!</v>
      </c>
    </row>
    <row r="57" spans="1:16" x14ac:dyDescent="0.2">
      <c r="A57" s="108">
        <v>2040</v>
      </c>
      <c r="B57" s="113">
        <v>0.25991634389485824</v>
      </c>
      <c r="C57" s="110">
        <v>5.0936184422641265E-2</v>
      </c>
      <c r="D57" s="110">
        <v>0.10071661617173999</v>
      </c>
      <c r="E57" s="110">
        <v>0.33385396105150095</v>
      </c>
      <c r="F57" s="113">
        <v>3.4999999999999948E-2</v>
      </c>
      <c r="G57" s="110">
        <v>0.54275092110037804</v>
      </c>
      <c r="H57" s="110">
        <v>0.28818181818181765</v>
      </c>
      <c r="I57" s="110">
        <v>0.53400834649801254</v>
      </c>
      <c r="J57" s="110">
        <v>0.40340199928128695</v>
      </c>
      <c r="K57" s="110">
        <v>0.11821613249026264</v>
      </c>
      <c r="L57" s="110">
        <v>0.2805420795958502</v>
      </c>
      <c r="M57" s="110">
        <v>0.33370029045353722</v>
      </c>
      <c r="N57" s="110">
        <v>0.31190681216570343</v>
      </c>
      <c r="O57" s="110">
        <v>0.27945567252398346</v>
      </c>
      <c r="P57" s="167" t="e">
        <f>Global!#REF!</f>
        <v>#REF!</v>
      </c>
    </row>
    <row r="58" spans="1:16" x14ac:dyDescent="0.2">
      <c r="A58" s="108">
        <v>2041</v>
      </c>
      <c r="B58" s="113">
        <v>0.24633980269730019</v>
      </c>
      <c r="C58" s="110">
        <v>5.0289009023509197E-2</v>
      </c>
      <c r="D58" s="110">
        <v>9.637432548153857E-2</v>
      </c>
      <c r="E58" s="110">
        <v>0.32798461634898995</v>
      </c>
      <c r="F58" s="113">
        <v>3.1499999999999952E-2</v>
      </c>
      <c r="G58" s="110">
        <v>0.53244351968169212</v>
      </c>
      <c r="H58" s="110">
        <v>0.2790909090909085</v>
      </c>
      <c r="I58" s="110">
        <v>0.53330089524388313</v>
      </c>
      <c r="J58" s="110">
        <v>0.40237209924535133</v>
      </c>
      <c r="K58" s="110">
        <v>0.11764587115131506</v>
      </c>
      <c r="L58" s="110">
        <v>0.27773665879989168</v>
      </c>
      <c r="M58" s="110">
        <v>0.33036328754900185</v>
      </c>
      <c r="N58" s="110">
        <v>0.31057307458909711</v>
      </c>
      <c r="O58" s="110">
        <v>0.27816316791131812</v>
      </c>
      <c r="P58" s="167" t="e">
        <f>Global!#REF!</f>
        <v>#REF!</v>
      </c>
    </row>
    <row r="59" spans="1:16" x14ac:dyDescent="0.2">
      <c r="A59" s="108">
        <v>2042</v>
      </c>
      <c r="B59" s="113">
        <v>0.23347242225557188</v>
      </c>
      <c r="C59" s="110">
        <v>4.9632882708157001E-2</v>
      </c>
      <c r="D59" s="110">
        <v>9.171030893414793E-2</v>
      </c>
      <c r="E59" s="110">
        <v>0.32218532643295256</v>
      </c>
      <c r="F59" s="113">
        <v>2.7999999999999949E-2</v>
      </c>
      <c r="G59" s="110">
        <v>0.52237176522612572</v>
      </c>
      <c r="H59" s="110">
        <v>0.26999999999999935</v>
      </c>
      <c r="I59" s="110">
        <v>0.53264458850026131</v>
      </c>
      <c r="J59" s="110">
        <v>0.40134219920941566</v>
      </c>
      <c r="K59" s="110">
        <v>0.11714132187342458</v>
      </c>
      <c r="L59" s="110">
        <v>0.27495929221189275</v>
      </c>
      <c r="M59" s="110">
        <v>0.32705965467351183</v>
      </c>
      <c r="N59" s="110">
        <v>0.30933726106530701</v>
      </c>
      <c r="O59" s="110">
        <v>0.27689781936956898</v>
      </c>
      <c r="P59" s="167" t="e">
        <f>Global!#REF!</f>
        <v>#REF!</v>
      </c>
    </row>
    <row r="60" spans="1:16" x14ac:dyDescent="0.2">
      <c r="A60" s="108">
        <v>2043</v>
      </c>
      <c r="B60" s="113">
        <v>0.22127716007333423</v>
      </c>
      <c r="C60" s="110">
        <v>4.8967805476584671E-2</v>
      </c>
      <c r="D60" s="110">
        <v>8.6724566529822827E-2</v>
      </c>
      <c r="E60" s="110">
        <v>0.31640661664788133</v>
      </c>
      <c r="F60" s="113">
        <v>2.4499999999999952E-2</v>
      </c>
      <c r="G60" s="110">
        <v>0.51268588379025459</v>
      </c>
      <c r="H60" s="110">
        <v>0.2609090909090902</v>
      </c>
      <c r="I60" s="110">
        <v>0.5319489948451519</v>
      </c>
      <c r="J60" s="110">
        <v>0.40031229917347999</v>
      </c>
      <c r="K60" s="110">
        <v>0.11670248465672169</v>
      </c>
      <c r="L60" s="110">
        <v>0.27220969928977384</v>
      </c>
      <c r="M60" s="110">
        <v>0.32378905812677672</v>
      </c>
      <c r="N60" s="110">
        <v>0.30818383826924911</v>
      </c>
      <c r="O60" s="110">
        <v>0.27556556092075318</v>
      </c>
      <c r="P60" s="167" t="e">
        <f>Global!#REF!</f>
        <v>#REF!</v>
      </c>
    </row>
    <row r="61" spans="1:16" x14ac:dyDescent="0.2">
      <c r="A61" s="108">
        <v>2044</v>
      </c>
      <c r="B61" s="113">
        <v>0.20971890854210493</v>
      </c>
      <c r="C61" s="110">
        <v>4.8293777328799033E-2</v>
      </c>
      <c r="D61" s="110">
        <v>8.1417098268393426E-2</v>
      </c>
      <c r="E61" s="110">
        <v>0.31059847704106275</v>
      </c>
      <c r="F61" s="113">
        <v>2.0999999999999949E-2</v>
      </c>
      <c r="G61" s="110">
        <v>0.50355344638228416</v>
      </c>
      <c r="H61" s="110">
        <v>0.25181818181818105</v>
      </c>
      <c r="I61" s="110">
        <v>0.53111129999160767</v>
      </c>
      <c r="J61" s="110">
        <v>0.39928239913754437</v>
      </c>
      <c r="K61" s="110">
        <v>0.11632935950115419</v>
      </c>
      <c r="L61" s="110">
        <v>0.26948760229687613</v>
      </c>
      <c r="M61" s="110">
        <v>0.32055116754550894</v>
      </c>
      <c r="N61" s="110">
        <v>0.30708838011798389</v>
      </c>
      <c r="O61" s="110">
        <v>0.27406365056474519</v>
      </c>
      <c r="P61" s="167" t="e">
        <f>Global!#REF!</f>
        <v>#REF!</v>
      </c>
    </row>
    <row r="62" spans="1:16" x14ac:dyDescent="0.2">
      <c r="A62" s="108">
        <v>2045</v>
      </c>
      <c r="B62" s="113">
        <v>0.19876439387379849</v>
      </c>
      <c r="C62" s="110">
        <v>4.7610798264803494E-2</v>
      </c>
      <c r="D62" s="110">
        <v>7.5787904150029561E-2</v>
      </c>
      <c r="E62" s="110">
        <v>0.30471036256127698</v>
      </c>
      <c r="F62" s="113">
        <v>1.7499999999999953E-2</v>
      </c>
      <c r="G62" s="110">
        <v>0.49515934661030769</v>
      </c>
      <c r="H62" s="110">
        <v>0.2427272727272719</v>
      </c>
      <c r="I62" s="110">
        <v>0.53001633659005165</v>
      </c>
      <c r="J62" s="110">
        <v>0.39825249910160876</v>
      </c>
      <c r="K62" s="110">
        <v>0.11602194640677428</v>
      </c>
      <c r="L62" s="110">
        <v>0.26679272627390738</v>
      </c>
      <c r="M62" s="110">
        <v>0.31734565587005387</v>
      </c>
      <c r="N62" s="110">
        <v>0.30601759900920578</v>
      </c>
      <c r="O62" s="110">
        <v>0.27229024090984594</v>
      </c>
      <c r="P62" s="167" t="e">
        <f>Global!#REF!</f>
        <v>#REF!</v>
      </c>
    </row>
    <row r="63" spans="1:16" x14ac:dyDescent="0.2">
      <c r="A63" s="108">
        <v>2046</v>
      </c>
      <c r="B63" s="113">
        <v>0.18838208031245163</v>
      </c>
      <c r="C63" s="110">
        <v>4.6918868284587828E-2</v>
      </c>
      <c r="D63" s="110">
        <v>6.9836984174561398E-2</v>
      </c>
      <c r="E63" s="110">
        <v>0.29869119087310037</v>
      </c>
      <c r="F63" s="113">
        <v>1.399999999999995E-2</v>
      </c>
      <c r="G63" s="110">
        <v>0.48770576342940331</v>
      </c>
      <c r="H63" s="110">
        <v>0.23363636363636275</v>
      </c>
      <c r="I63" s="110">
        <v>0.528536606580019</v>
      </c>
      <c r="J63" s="110">
        <v>0.39722259906567309</v>
      </c>
      <c r="K63" s="110">
        <v>0.11578024537342538</v>
      </c>
      <c r="L63" s="110">
        <v>0.26412479901116831</v>
      </c>
      <c r="M63" s="110">
        <v>0.31417219931135332</v>
      </c>
      <c r="N63" s="110">
        <v>0.30492940423040304</v>
      </c>
      <c r="O63" s="110">
        <v>0.27011565797211923</v>
      </c>
      <c r="P63" s="167" t="e">
        <f>Global!#REF!</f>
        <v>#REF!</v>
      </c>
    </row>
    <row r="64" spans="1:16" x14ac:dyDescent="0.2">
      <c r="A64" s="108">
        <v>2047</v>
      </c>
      <c r="B64" s="113">
        <v>0.17854207934937913</v>
      </c>
      <c r="C64" s="110">
        <v>4.6217987388148619E-2</v>
      </c>
      <c r="D64" s="110">
        <v>6.3564338342073853E-2</v>
      </c>
      <c r="E64" s="110">
        <v>0.29248934533740195</v>
      </c>
      <c r="F64" s="113">
        <v>1.0499999999999947E-2</v>
      </c>
      <c r="G64" s="110">
        <v>0.48141230270266533</v>
      </c>
      <c r="H64" s="110">
        <v>0.2245454545454536</v>
      </c>
      <c r="I64" s="110">
        <v>0.52653226628899574</v>
      </c>
      <c r="J64" s="110">
        <v>0.39619269902973747</v>
      </c>
      <c r="K64" s="110">
        <v>0.11560425640126405</v>
      </c>
      <c r="L64" s="110">
        <v>0.26148355102105664</v>
      </c>
      <c r="M64" s="110">
        <v>0.3110304773182398</v>
      </c>
      <c r="N64" s="110">
        <v>0.30377295395010234</v>
      </c>
      <c r="O64" s="110">
        <v>0.26741428735885187</v>
      </c>
      <c r="P64" s="167" t="e">
        <f>Global!#REF!</f>
        <v>#REF!</v>
      </c>
    </row>
    <row r="65" spans="1:16" x14ac:dyDescent="0.2">
      <c r="A65" s="108">
        <v>2048</v>
      </c>
      <c r="B65" s="113">
        <v>0.16921606368041037</v>
      </c>
      <c r="C65" s="110">
        <v>4.5508155575502925E-2</v>
      </c>
      <c r="D65" s="110">
        <v>5.6969966652566928E-2</v>
      </c>
      <c r="E65" s="110">
        <v>0.28605267362044523</v>
      </c>
      <c r="F65" s="113">
        <v>6.9999999999999507E-3</v>
      </c>
      <c r="G65" s="110">
        <v>0.4765157513320446</v>
      </c>
      <c r="H65" s="110">
        <v>0.21545454545454445</v>
      </c>
      <c r="I65" s="110">
        <v>0.52385115996003151</v>
      </c>
      <c r="J65" s="110">
        <v>0.39516279899380186</v>
      </c>
      <c r="K65" s="110">
        <v>0.11549397949023814</v>
      </c>
      <c r="L65" s="110">
        <v>0.25886871551084606</v>
      </c>
      <c r="M65" s="110">
        <v>0.30792017254505738</v>
      </c>
      <c r="N65" s="110">
        <v>0.30248844488544224</v>
      </c>
      <c r="O65" s="110">
        <v>0.26404470918100736</v>
      </c>
      <c r="P65" s="167" t="e">
        <f>Global!#REF!</f>
        <v>#REF!</v>
      </c>
    </row>
    <row r="66" spans="1:16" x14ac:dyDescent="0.2">
      <c r="A66" s="108">
        <v>2049</v>
      </c>
      <c r="B66" s="113">
        <v>0.16037718565750683</v>
      </c>
      <c r="C66" s="110">
        <v>4.4789372846640509E-2</v>
      </c>
      <c r="D66" s="110">
        <v>5.0053869105955696E-2</v>
      </c>
      <c r="E66" s="110">
        <v>0.2793284868990889</v>
      </c>
      <c r="F66" s="113">
        <v>3.4999999999999476E-3</v>
      </c>
      <c r="G66" s="110">
        <v>0.47327035292983055</v>
      </c>
      <c r="H66" s="110">
        <v>0.20636363636363531</v>
      </c>
      <c r="I66" s="110">
        <v>0.52032874152064323</v>
      </c>
      <c r="J66" s="110">
        <v>0.39413289895786618</v>
      </c>
      <c r="K66" s="110">
        <v>0.11544941464032152</v>
      </c>
      <c r="L66" s="110">
        <v>0.2562800283557376</v>
      </c>
      <c r="M66" s="110">
        <v>0.30484097081960682</v>
      </c>
      <c r="N66" s="110">
        <v>0.30100661721617306</v>
      </c>
      <c r="O66" s="110">
        <v>0.25985522726045268</v>
      </c>
      <c r="P66" s="167" t="e">
        <f>Global!#REF!</f>
        <v>#REF!</v>
      </c>
    </row>
    <row r="67" spans="1:16" x14ac:dyDescent="0.2">
      <c r="A67" s="108">
        <v>2050</v>
      </c>
      <c r="B67" s="113">
        <v>0.15200000000000025</v>
      </c>
      <c r="C67" s="110">
        <v>4.406163920155455E-2</v>
      </c>
      <c r="D67" s="110">
        <v>6.7011189999902854E-2</v>
      </c>
      <c r="E67" s="110">
        <v>0.27226356164908494</v>
      </c>
      <c r="F67" s="113">
        <v>0</v>
      </c>
      <c r="G67" s="110">
        <v>0.47194759920239449</v>
      </c>
      <c r="H67" s="110">
        <v>0.19727272727272616</v>
      </c>
      <c r="I67" s="110">
        <v>0.51578813046216965</v>
      </c>
      <c r="J67" s="110">
        <v>0.39310299892193057</v>
      </c>
      <c r="K67" s="110">
        <v>0.11536104174966499</v>
      </c>
      <c r="L67" s="110">
        <v>0.25371722807218022</v>
      </c>
      <c r="M67" s="110">
        <v>0.28999999999999998</v>
      </c>
      <c r="N67" s="110">
        <v>0.29924768966358811</v>
      </c>
      <c r="O67" s="110">
        <v>0.28955413445854677</v>
      </c>
      <c r="P67" s="168" t="e">
        <f>Global!#REF!</f>
        <v>#REF!</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EL33"/>
  <sheetViews>
    <sheetView zoomScale="80" zoomScaleNormal="80" workbookViewId="0"/>
  </sheetViews>
  <sheetFormatPr baseColWidth="10" defaultColWidth="11.5" defaultRowHeight="15" outlineLevelCol="1" x14ac:dyDescent="0.2"/>
  <cols>
    <col min="1" max="1" width="5.83203125" style="238" customWidth="1"/>
    <col min="2" max="31" width="9.1640625" style="238" hidden="1" customWidth="1" outlineLevel="1"/>
    <col min="32" max="32" width="14.33203125" style="249" hidden="1" customWidth="1" outlineLevel="1"/>
    <col min="33" max="33" width="11.5" style="238" collapsed="1"/>
    <col min="34" max="63" width="9.1640625" style="238" hidden="1" customWidth="1" outlineLevel="1"/>
    <col min="64" max="64" width="15.1640625" style="249" hidden="1" customWidth="1" outlineLevel="1"/>
    <col min="65" max="65" width="11.5" style="238" collapsed="1"/>
    <col min="66" max="95" width="11.5" style="238" hidden="1" customWidth="1" outlineLevel="1"/>
    <col min="96" max="96" width="16.83203125" style="249" hidden="1" customWidth="1" outlineLevel="1"/>
    <col min="97" max="97" width="11.5" style="238" collapsed="1"/>
    <col min="98" max="111" width="11.5" style="238" hidden="1" customWidth="1" outlineLevel="1"/>
    <col min="112" max="112" width="11.5" style="238" collapsed="1"/>
    <col min="113" max="126" width="11.5" style="238" hidden="1" customWidth="1" outlineLevel="1"/>
    <col min="127" max="127" width="11.5" style="238" collapsed="1"/>
    <col min="128" max="141" width="11.5" style="238" hidden="1" customWidth="1" outlineLevel="1"/>
    <col min="142" max="142" width="11.5" style="258" collapsed="1"/>
    <col min="143" max="16384" width="11.5" style="238"/>
  </cols>
  <sheetData>
    <row r="1" spans="1:142" s="281" customFormat="1" ht="16" x14ac:dyDescent="0.2">
      <c r="A1" s="253" t="s">
        <v>150</v>
      </c>
      <c r="B1" s="273" t="s">
        <v>1760</v>
      </c>
      <c r="C1" s="274" t="s">
        <v>1761</v>
      </c>
      <c r="D1" s="274" t="s">
        <v>1762</v>
      </c>
      <c r="E1" s="274" t="s">
        <v>1763</v>
      </c>
      <c r="F1" s="274" t="s">
        <v>1764</v>
      </c>
      <c r="G1" s="275" t="s">
        <v>1765</v>
      </c>
      <c r="H1" s="275" t="s">
        <v>1766</v>
      </c>
      <c r="I1" s="275" t="s">
        <v>1767</v>
      </c>
      <c r="J1" s="275" t="s">
        <v>1768</v>
      </c>
      <c r="K1" s="275" t="s">
        <v>1769</v>
      </c>
      <c r="L1" s="275" t="s">
        <v>1770</v>
      </c>
      <c r="M1" s="275" t="s">
        <v>1771</v>
      </c>
      <c r="N1" s="275" t="s">
        <v>1772</v>
      </c>
      <c r="O1" s="275" t="s">
        <v>1773</v>
      </c>
      <c r="P1" s="275" t="s">
        <v>1774</v>
      </c>
      <c r="Q1" s="275" t="s">
        <v>1915</v>
      </c>
      <c r="R1" s="275" t="s">
        <v>1775</v>
      </c>
      <c r="S1" s="275" t="s">
        <v>1776</v>
      </c>
      <c r="T1" s="275" t="s">
        <v>1777</v>
      </c>
      <c r="U1" s="275" t="s">
        <v>1778</v>
      </c>
      <c r="V1" s="275" t="s">
        <v>1779</v>
      </c>
      <c r="W1" s="275" t="s">
        <v>1780</v>
      </c>
      <c r="X1" s="275" t="s">
        <v>1781</v>
      </c>
      <c r="Y1" s="275" t="s">
        <v>1782</v>
      </c>
      <c r="Z1" s="275" t="s">
        <v>1783</v>
      </c>
      <c r="AA1" s="275" t="s">
        <v>1784</v>
      </c>
      <c r="AB1" s="275" t="s">
        <v>1785</v>
      </c>
      <c r="AC1" s="276" t="s">
        <v>1786</v>
      </c>
      <c r="AD1" s="276" t="s">
        <v>1787</v>
      </c>
      <c r="AE1" s="276" t="s">
        <v>1788</v>
      </c>
      <c r="AF1" s="277" t="s">
        <v>1789</v>
      </c>
      <c r="AG1" s="278"/>
      <c r="AH1" s="495" t="s">
        <v>1790</v>
      </c>
      <c r="AI1" s="495" t="s">
        <v>1791</v>
      </c>
      <c r="AJ1" s="495" t="s">
        <v>1792</v>
      </c>
      <c r="AK1" s="495" t="s">
        <v>1793</v>
      </c>
      <c r="AL1" s="495" t="s">
        <v>1794</v>
      </c>
      <c r="AM1" s="495" t="s">
        <v>1795</v>
      </c>
      <c r="AN1" s="495" t="s">
        <v>1796</v>
      </c>
      <c r="AO1" s="495" t="s">
        <v>1797</v>
      </c>
      <c r="AP1" s="495" t="s">
        <v>1798</v>
      </c>
      <c r="AQ1" s="495" t="s">
        <v>1799</v>
      </c>
      <c r="AR1" s="495" t="s">
        <v>1800</v>
      </c>
      <c r="AS1" s="495" t="s">
        <v>1801</v>
      </c>
      <c r="AT1" s="495" t="s">
        <v>1802</v>
      </c>
      <c r="AU1" s="495" t="s">
        <v>1803</v>
      </c>
      <c r="AV1" s="495" t="s">
        <v>1804</v>
      </c>
      <c r="AW1" s="521" t="s">
        <v>1917</v>
      </c>
      <c r="AX1" s="495" t="s">
        <v>1805</v>
      </c>
      <c r="AY1" s="495" t="s">
        <v>1806</v>
      </c>
      <c r="AZ1" s="495" t="s">
        <v>1807</v>
      </c>
      <c r="BA1" s="495" t="s">
        <v>1808</v>
      </c>
      <c r="BB1" s="495" t="s">
        <v>1809</v>
      </c>
      <c r="BC1" s="495" t="s">
        <v>1810</v>
      </c>
      <c r="BD1" s="495" t="s">
        <v>1811</v>
      </c>
      <c r="BE1" s="495" t="s">
        <v>1812</v>
      </c>
      <c r="BF1" s="495" t="s">
        <v>1813</v>
      </c>
      <c r="BG1" s="495" t="s">
        <v>1814</v>
      </c>
      <c r="BH1" s="495" t="s">
        <v>1815</v>
      </c>
      <c r="BI1" s="495" t="s">
        <v>1816</v>
      </c>
      <c r="BJ1" s="495" t="s">
        <v>1817</v>
      </c>
      <c r="BK1" s="495" t="s">
        <v>1818</v>
      </c>
      <c r="BL1" s="496" t="s">
        <v>1819</v>
      </c>
      <c r="BM1" s="279"/>
      <c r="BN1" s="497" t="s">
        <v>1820</v>
      </c>
      <c r="BO1" s="497" t="s">
        <v>1821</v>
      </c>
      <c r="BP1" s="497" t="s">
        <v>1822</v>
      </c>
      <c r="BQ1" s="497" t="s">
        <v>1823</v>
      </c>
      <c r="BR1" s="497" t="s">
        <v>1824</v>
      </c>
      <c r="BS1" s="497" t="s">
        <v>1825</v>
      </c>
      <c r="BT1" s="497" t="s">
        <v>1826</v>
      </c>
      <c r="BU1" s="497" t="s">
        <v>1827</v>
      </c>
      <c r="BV1" s="497" t="s">
        <v>1828</v>
      </c>
      <c r="BW1" s="497" t="s">
        <v>1829</v>
      </c>
      <c r="BX1" s="497" t="s">
        <v>1830</v>
      </c>
      <c r="BY1" s="497" t="s">
        <v>1831</v>
      </c>
      <c r="BZ1" s="497" t="s">
        <v>1832</v>
      </c>
      <c r="CA1" s="497" t="s">
        <v>1833</v>
      </c>
      <c r="CB1" s="497" t="s">
        <v>1834</v>
      </c>
      <c r="CC1" s="522" t="s">
        <v>1918</v>
      </c>
      <c r="CD1" s="497" t="s">
        <v>1835</v>
      </c>
      <c r="CE1" s="497" t="s">
        <v>1836</v>
      </c>
      <c r="CF1" s="497" t="s">
        <v>1837</v>
      </c>
      <c r="CG1" s="497" t="s">
        <v>1838</v>
      </c>
      <c r="CH1" s="497" t="s">
        <v>1839</v>
      </c>
      <c r="CI1" s="497" t="s">
        <v>1840</v>
      </c>
      <c r="CJ1" s="497" t="s">
        <v>1841</v>
      </c>
      <c r="CK1" s="497" t="s">
        <v>1842</v>
      </c>
      <c r="CL1" s="497" t="s">
        <v>1843</v>
      </c>
      <c r="CM1" s="497" t="s">
        <v>1844</v>
      </c>
      <c r="CN1" s="497" t="s">
        <v>1845</v>
      </c>
      <c r="CO1" s="497" t="s">
        <v>1846</v>
      </c>
      <c r="CP1" s="497" t="s">
        <v>1847</v>
      </c>
      <c r="CQ1" s="497" t="s">
        <v>1848</v>
      </c>
      <c r="CR1" s="498" t="s">
        <v>1849</v>
      </c>
      <c r="CS1" s="280"/>
      <c r="CT1" s="259" t="s">
        <v>1850</v>
      </c>
      <c r="CU1" s="259" t="s">
        <v>1851</v>
      </c>
      <c r="CV1" s="259" t="s">
        <v>1852</v>
      </c>
      <c r="CW1" s="259" t="s">
        <v>1853</v>
      </c>
      <c r="CX1" s="259" t="s">
        <v>1854</v>
      </c>
      <c r="CY1" s="259" t="s">
        <v>1855</v>
      </c>
      <c r="CZ1" s="259" t="s">
        <v>1856</v>
      </c>
      <c r="DA1" s="259" t="s">
        <v>1857</v>
      </c>
      <c r="DB1" s="259" t="s">
        <v>1858</v>
      </c>
      <c r="DC1" s="259" t="s">
        <v>1859</v>
      </c>
      <c r="DD1" s="259" t="s">
        <v>1860</v>
      </c>
      <c r="DE1" s="259" t="s">
        <v>1861</v>
      </c>
      <c r="DF1" s="259" t="s">
        <v>1862</v>
      </c>
      <c r="DG1" s="259" t="s">
        <v>1863</v>
      </c>
      <c r="DH1" s="786" t="s">
        <v>1864</v>
      </c>
      <c r="DI1" s="499" t="s">
        <v>1865</v>
      </c>
      <c r="DJ1" s="499" t="s">
        <v>1866</v>
      </c>
      <c r="DK1" s="499" t="s">
        <v>1867</v>
      </c>
      <c r="DL1" s="499" t="s">
        <v>1868</v>
      </c>
      <c r="DM1" s="499" t="s">
        <v>1869</v>
      </c>
      <c r="DN1" s="499" t="s">
        <v>1870</v>
      </c>
      <c r="DO1" s="499" t="s">
        <v>1871</v>
      </c>
      <c r="DP1" s="499" t="s">
        <v>1872</v>
      </c>
      <c r="DQ1" s="499" t="s">
        <v>1873</v>
      </c>
      <c r="DR1" s="499" t="s">
        <v>1874</v>
      </c>
      <c r="DS1" s="499" t="s">
        <v>1875</v>
      </c>
      <c r="DT1" s="499" t="s">
        <v>1876</v>
      </c>
      <c r="DU1" s="499" t="s">
        <v>1877</v>
      </c>
      <c r="DV1" s="499" t="s">
        <v>1878</v>
      </c>
      <c r="DW1" s="788" t="s">
        <v>1879</v>
      </c>
      <c r="DX1" s="500" t="s">
        <v>1880</v>
      </c>
      <c r="DY1" s="500" t="s">
        <v>1881</v>
      </c>
      <c r="DZ1" s="500" t="s">
        <v>1882</v>
      </c>
      <c r="EA1" s="500" t="s">
        <v>1883</v>
      </c>
      <c r="EB1" s="500" t="s">
        <v>1884</v>
      </c>
      <c r="EC1" s="500" t="s">
        <v>1885</v>
      </c>
      <c r="ED1" s="500" t="s">
        <v>1886</v>
      </c>
      <c r="EE1" s="500" t="s">
        <v>1887</v>
      </c>
      <c r="EF1" s="500" t="s">
        <v>1888</v>
      </c>
      <c r="EG1" s="500" t="s">
        <v>1889</v>
      </c>
      <c r="EH1" s="500" t="s">
        <v>1890</v>
      </c>
      <c r="EI1" s="500" t="s">
        <v>1891</v>
      </c>
      <c r="EJ1" s="500" t="s">
        <v>1892</v>
      </c>
      <c r="EK1" s="500" t="s">
        <v>1893</v>
      </c>
      <c r="EL1" s="784" t="s">
        <v>1894</v>
      </c>
    </row>
    <row r="2" spans="1:142" x14ac:dyDescent="0.2">
      <c r="A2" s="239"/>
      <c r="B2" s="246" t="s">
        <v>262</v>
      </c>
      <c r="C2" s="246" t="s">
        <v>262</v>
      </c>
      <c r="D2" s="246" t="s">
        <v>262</v>
      </c>
      <c r="E2" s="246" t="s">
        <v>262</v>
      </c>
      <c r="F2" s="246" t="s">
        <v>262</v>
      </c>
      <c r="G2" s="246" t="s">
        <v>262</v>
      </c>
      <c r="H2" s="246" t="s">
        <v>262</v>
      </c>
      <c r="I2" s="246" t="s">
        <v>262</v>
      </c>
      <c r="J2" s="246" t="s">
        <v>262</v>
      </c>
      <c r="K2" s="246" t="s">
        <v>262</v>
      </c>
      <c r="L2" s="246" t="s">
        <v>262</v>
      </c>
      <c r="M2" s="246" t="s">
        <v>262</v>
      </c>
      <c r="N2" s="246" t="s">
        <v>262</v>
      </c>
      <c r="O2" s="246" t="s">
        <v>262</v>
      </c>
      <c r="P2" s="246" t="s">
        <v>262</v>
      </c>
      <c r="Q2" s="246" t="s">
        <v>262</v>
      </c>
      <c r="R2" s="246" t="s">
        <v>262</v>
      </c>
      <c r="S2" s="246" t="s">
        <v>262</v>
      </c>
      <c r="T2" s="246" t="s">
        <v>262</v>
      </c>
      <c r="U2" s="246" t="s">
        <v>262</v>
      </c>
      <c r="V2" s="246" t="s">
        <v>262</v>
      </c>
      <c r="W2" s="246" t="s">
        <v>262</v>
      </c>
      <c r="X2" s="246" t="s">
        <v>262</v>
      </c>
      <c r="Y2" s="246" t="s">
        <v>262</v>
      </c>
      <c r="Z2" s="246" t="s">
        <v>262</v>
      </c>
      <c r="AA2" s="246" t="s">
        <v>262</v>
      </c>
      <c r="AB2" s="246" t="s">
        <v>262</v>
      </c>
      <c r="AC2" s="246" t="s">
        <v>262</v>
      </c>
      <c r="AD2" s="246" t="s">
        <v>262</v>
      </c>
      <c r="AE2" s="246" t="s">
        <v>262</v>
      </c>
      <c r="AF2" s="247" t="s">
        <v>262</v>
      </c>
      <c r="AG2" s="248"/>
      <c r="AH2" s="247" t="s">
        <v>262</v>
      </c>
      <c r="AI2" s="247" t="s">
        <v>262</v>
      </c>
      <c r="AJ2" s="247" t="s">
        <v>262</v>
      </c>
      <c r="AK2" s="247" t="s">
        <v>262</v>
      </c>
      <c r="AL2" s="247" t="s">
        <v>262</v>
      </c>
      <c r="AM2" s="247" t="s">
        <v>262</v>
      </c>
      <c r="AN2" s="247" t="s">
        <v>262</v>
      </c>
      <c r="AO2" s="247" t="s">
        <v>262</v>
      </c>
      <c r="AP2" s="247" t="s">
        <v>262</v>
      </c>
      <c r="AQ2" s="247" t="s">
        <v>262</v>
      </c>
      <c r="AR2" s="247" t="s">
        <v>262</v>
      </c>
      <c r="AS2" s="247" t="s">
        <v>262</v>
      </c>
      <c r="AT2" s="247" t="s">
        <v>262</v>
      </c>
      <c r="AU2" s="247" t="s">
        <v>262</v>
      </c>
      <c r="AV2" s="247" t="s">
        <v>262</v>
      </c>
      <c r="AW2" s="247" t="s">
        <v>262</v>
      </c>
      <c r="AX2" s="247" t="s">
        <v>262</v>
      </c>
      <c r="AY2" s="247" t="s">
        <v>262</v>
      </c>
      <c r="AZ2" s="247" t="s">
        <v>262</v>
      </c>
      <c r="BA2" s="247" t="s">
        <v>262</v>
      </c>
      <c r="BB2" s="247" t="s">
        <v>262</v>
      </c>
      <c r="BC2" s="247" t="s">
        <v>262</v>
      </c>
      <c r="BD2" s="247" t="s">
        <v>262</v>
      </c>
      <c r="BE2" s="247" t="s">
        <v>262</v>
      </c>
      <c r="BF2" s="247" t="s">
        <v>262</v>
      </c>
      <c r="BG2" s="247" t="s">
        <v>262</v>
      </c>
      <c r="BH2" s="247" t="s">
        <v>262</v>
      </c>
      <c r="BI2" s="247" t="s">
        <v>262</v>
      </c>
      <c r="BJ2" s="247" t="s">
        <v>262</v>
      </c>
      <c r="BK2" s="249" t="s">
        <v>262</v>
      </c>
      <c r="BL2" s="247" t="s">
        <v>262</v>
      </c>
      <c r="BM2" s="250"/>
      <c r="CS2" s="257"/>
      <c r="CT2" s="241"/>
      <c r="CU2" s="241"/>
      <c r="CV2" s="241"/>
      <c r="CW2" s="241"/>
      <c r="CX2" s="241"/>
      <c r="CY2" s="241"/>
      <c r="CZ2" s="241"/>
      <c r="DA2" s="241"/>
      <c r="DB2" s="241"/>
      <c r="DC2" s="241"/>
      <c r="DD2" s="242"/>
      <c r="DE2" s="241"/>
      <c r="DF2" s="241"/>
      <c r="DG2" s="241"/>
      <c r="DH2" s="787"/>
      <c r="DI2" s="243"/>
      <c r="DJ2" s="243"/>
      <c r="DK2" s="243"/>
      <c r="DL2" s="243"/>
      <c r="DM2" s="243"/>
      <c r="DN2" s="243"/>
      <c r="DO2" s="243"/>
      <c r="DP2" s="243"/>
      <c r="DQ2" s="243"/>
      <c r="DR2" s="243"/>
      <c r="DS2" s="243"/>
      <c r="DT2" s="243"/>
      <c r="DU2" s="243"/>
      <c r="DV2" s="243"/>
      <c r="DW2" s="789"/>
      <c r="DX2" s="240"/>
      <c r="DY2" s="240"/>
      <c r="DZ2" s="240"/>
      <c r="EA2" s="240"/>
      <c r="EB2" s="240"/>
      <c r="EC2" s="240"/>
      <c r="ED2" s="240"/>
      <c r="EE2" s="240"/>
      <c r="EF2" s="240"/>
      <c r="EG2" s="240"/>
      <c r="EH2" s="240"/>
      <c r="EI2" s="240"/>
      <c r="EJ2" s="240"/>
      <c r="EK2" s="240"/>
      <c r="EL2" s="785"/>
    </row>
    <row r="3" spans="1:142" ht="14.5" customHeight="1" x14ac:dyDescent="0.2">
      <c r="A3" s="237">
        <v>2020</v>
      </c>
      <c r="B3" s="251">
        <v>119360000</v>
      </c>
      <c r="C3" s="251">
        <v>200151851.85185185</v>
      </c>
      <c r="D3" s="251">
        <v>66870000.000000007</v>
      </c>
      <c r="E3" s="251">
        <v>7607306</v>
      </c>
      <c r="F3" s="251">
        <v>182440785.78548631</v>
      </c>
      <c r="G3" s="251">
        <v>107569000</v>
      </c>
      <c r="H3" s="251">
        <v>15528887.714663142</v>
      </c>
      <c r="I3" s="251">
        <v>110000000</v>
      </c>
      <c r="J3" s="251">
        <v>989868252</v>
      </c>
      <c r="K3" s="251">
        <v>1784524177.5512695</v>
      </c>
      <c r="L3" s="251">
        <v>137863790</v>
      </c>
      <c r="M3" s="251">
        <v>99880000</v>
      </c>
      <c r="N3" s="251">
        <v>71281986.560191214</v>
      </c>
      <c r="O3" s="251">
        <v>450269135</v>
      </c>
      <c r="P3" s="251">
        <v>20233333.333333321</v>
      </c>
      <c r="Q3" s="251">
        <v>31150000</v>
      </c>
      <c r="R3" s="251">
        <v>17127819.54887218</v>
      </c>
      <c r="S3" s="251">
        <v>4000000</v>
      </c>
      <c r="T3" s="251">
        <v>403000000</v>
      </c>
      <c r="U3" s="251">
        <v>383690000</v>
      </c>
      <c r="V3" s="251">
        <v>105140000.00000001</v>
      </c>
      <c r="W3" s="251">
        <v>83850000</v>
      </c>
      <c r="X3" s="251">
        <v>56321349</v>
      </c>
      <c r="Y3" s="251">
        <v>27680000</v>
      </c>
      <c r="Z3" s="251">
        <v>354950000</v>
      </c>
      <c r="AA3" s="251">
        <v>176000000</v>
      </c>
      <c r="AB3" s="251">
        <v>894720596.34017599</v>
      </c>
      <c r="AC3" s="251">
        <v>58722937</v>
      </c>
      <c r="AD3" s="251">
        <v>236031300.00000003</v>
      </c>
      <c r="AE3" s="251">
        <v>75888426.268701717</v>
      </c>
      <c r="AF3" s="254">
        <f>SUM(B3:AE3)</f>
        <v>7271720933.9545441</v>
      </c>
      <c r="AG3" s="781" t="s">
        <v>1895</v>
      </c>
      <c r="AH3" s="251">
        <v>412368725.79999995</v>
      </c>
      <c r="AI3" s="251">
        <v>415700000</v>
      </c>
      <c r="AJ3" s="251">
        <v>237833200</v>
      </c>
      <c r="AK3" s="251">
        <v>35940000</v>
      </c>
      <c r="AL3" s="251">
        <v>372879461.75903296</v>
      </c>
      <c r="AM3" s="251">
        <v>316300000</v>
      </c>
      <c r="AN3" s="251">
        <v>48376000</v>
      </c>
      <c r="AO3" s="251">
        <v>305000000</v>
      </c>
      <c r="AP3" s="251">
        <v>2619000000</v>
      </c>
      <c r="AQ3" s="251">
        <v>3938871000</v>
      </c>
      <c r="AR3" s="251">
        <v>351050000</v>
      </c>
      <c r="AS3" s="251">
        <v>306650000.00000006</v>
      </c>
      <c r="AT3" s="251">
        <v>172834405.76923075</v>
      </c>
      <c r="AU3" s="251">
        <v>2546970000</v>
      </c>
      <c r="AV3" s="251">
        <v>60699999.999999993</v>
      </c>
      <c r="AW3" s="251">
        <v>91000000</v>
      </c>
      <c r="AX3" s="251">
        <v>34000</v>
      </c>
      <c r="AY3" s="251">
        <v>22272084</v>
      </c>
      <c r="AZ3" s="251">
        <v>900000000</v>
      </c>
      <c r="BA3" s="251">
        <v>1242728873.2394366</v>
      </c>
      <c r="BB3" s="251">
        <v>436260000</v>
      </c>
      <c r="BC3" s="251">
        <v>493200000</v>
      </c>
      <c r="BD3" s="251">
        <v>200300000</v>
      </c>
      <c r="BE3" s="251">
        <v>63150000.000000007</v>
      </c>
      <c r="BF3" s="251">
        <v>1752580000</v>
      </c>
      <c r="BG3" s="251">
        <v>469043181.81818181</v>
      </c>
      <c r="BH3" s="251">
        <v>2674143973</v>
      </c>
      <c r="BI3" s="251">
        <v>150850401.7734375</v>
      </c>
      <c r="BJ3" s="251">
        <v>472949100</v>
      </c>
      <c r="BK3" s="251">
        <v>323686151.8592962</v>
      </c>
      <c r="BL3" s="255">
        <f>SUM(AH3:BK3)</f>
        <v>21432670559.018612</v>
      </c>
      <c r="BM3" s="782" t="s">
        <v>1896</v>
      </c>
      <c r="BN3" s="252">
        <f>AH3+B3</f>
        <v>531728725.79999995</v>
      </c>
      <c r="BO3" s="252">
        <f t="shared" ref="BO3:CD18" si="0">AI3+C3</f>
        <v>615851851.85185182</v>
      </c>
      <c r="BP3" s="252">
        <f t="shared" si="0"/>
        <v>304703200</v>
      </c>
      <c r="BQ3" s="252">
        <f t="shared" si="0"/>
        <v>43547306</v>
      </c>
      <c r="BR3" s="252">
        <f t="shared" si="0"/>
        <v>555320247.54451931</v>
      </c>
      <c r="BS3" s="252">
        <f t="shared" si="0"/>
        <v>423869000</v>
      </c>
      <c r="BT3" s="252">
        <f t="shared" si="0"/>
        <v>63904887.71466314</v>
      </c>
      <c r="BU3" s="252">
        <f t="shared" si="0"/>
        <v>415000000</v>
      </c>
      <c r="BV3" s="252">
        <f t="shared" si="0"/>
        <v>3608868252</v>
      </c>
      <c r="BW3" s="252">
        <f t="shared" si="0"/>
        <v>5723395177.5512695</v>
      </c>
      <c r="BX3" s="252">
        <f t="shared" si="0"/>
        <v>488913790</v>
      </c>
      <c r="BY3" s="252">
        <f t="shared" si="0"/>
        <v>406530000.00000006</v>
      </c>
      <c r="BZ3" s="252">
        <f t="shared" si="0"/>
        <v>244116392.32942197</v>
      </c>
      <c r="CA3" s="252">
        <f t="shared" si="0"/>
        <v>2997239135</v>
      </c>
      <c r="CB3" s="252">
        <f t="shared" si="0"/>
        <v>80933333.333333313</v>
      </c>
      <c r="CC3" s="252">
        <f t="shared" si="0"/>
        <v>122150000</v>
      </c>
      <c r="CD3" s="252">
        <f t="shared" si="0"/>
        <v>17161819.54887218</v>
      </c>
      <c r="CE3" s="252">
        <f t="shared" ref="CE3:CR21" si="1">AY3+S3</f>
        <v>26272084</v>
      </c>
      <c r="CF3" s="252">
        <f t="shared" si="1"/>
        <v>1303000000</v>
      </c>
      <c r="CG3" s="252">
        <f t="shared" si="1"/>
        <v>1626418873.2394366</v>
      </c>
      <c r="CH3" s="252">
        <f t="shared" si="1"/>
        <v>541400000</v>
      </c>
      <c r="CI3" s="252">
        <f t="shared" si="1"/>
        <v>577050000</v>
      </c>
      <c r="CJ3" s="252">
        <f t="shared" si="1"/>
        <v>256621349</v>
      </c>
      <c r="CK3" s="252">
        <f t="shared" si="1"/>
        <v>90830000</v>
      </c>
      <c r="CL3" s="252">
        <f t="shared" si="1"/>
        <v>2107530000</v>
      </c>
      <c r="CM3" s="252">
        <f t="shared" si="1"/>
        <v>645043181.81818175</v>
      </c>
      <c r="CN3" s="252">
        <f t="shared" si="1"/>
        <v>3568864569.3401761</v>
      </c>
      <c r="CO3" s="252">
        <f t="shared" si="1"/>
        <v>209573338.7734375</v>
      </c>
      <c r="CP3" s="252">
        <f t="shared" si="1"/>
        <v>708980400</v>
      </c>
      <c r="CQ3" s="252">
        <f t="shared" si="1"/>
        <v>399574578.12799793</v>
      </c>
      <c r="CR3" s="256">
        <f t="shared" si="1"/>
        <v>28704391492.973156</v>
      </c>
      <c r="CS3" s="783" t="s">
        <v>1897</v>
      </c>
      <c r="CT3" s="242">
        <v>1996558584.2232113</v>
      </c>
      <c r="CU3" s="242">
        <v>4690679089.2499771</v>
      </c>
      <c r="CV3" s="242">
        <v>2483848126.0955467</v>
      </c>
      <c r="CW3" s="242">
        <v>51949616273.158867</v>
      </c>
      <c r="CX3" s="242">
        <v>113474324.64711879</v>
      </c>
      <c r="CY3" s="242">
        <v>16419100141.612774</v>
      </c>
      <c r="CZ3" s="242">
        <v>5010684140.3936214</v>
      </c>
      <c r="DA3" s="242">
        <v>928869022.07319248</v>
      </c>
      <c r="DB3" s="242">
        <v>1158350857.197942</v>
      </c>
      <c r="DC3" s="242">
        <v>229931956.0955036</v>
      </c>
      <c r="DD3" s="242">
        <v>1664049729.6000001</v>
      </c>
      <c r="DE3" s="242">
        <v>129626442.50461203</v>
      </c>
      <c r="DF3" s="242">
        <v>1636184716.795336</v>
      </c>
      <c r="DG3" s="242">
        <v>22915826586.812206</v>
      </c>
      <c r="DH3" s="787"/>
      <c r="DI3" s="242">
        <v>120472494.57605818</v>
      </c>
      <c r="DJ3" s="242">
        <v>521186565.47221977</v>
      </c>
      <c r="DK3" s="242">
        <v>868409796.54905307</v>
      </c>
      <c r="DL3" s="242">
        <v>16962106367.530312</v>
      </c>
      <c r="DM3" s="242">
        <v>46348667.81361191</v>
      </c>
      <c r="DN3" s="242">
        <v>1241600792.977237</v>
      </c>
      <c r="DO3" s="242">
        <v>1872690002.6767333</v>
      </c>
      <c r="DP3" s="242">
        <v>272919821.81921625</v>
      </c>
      <c r="DQ3" s="242">
        <v>223043199.89204463</v>
      </c>
      <c r="DR3" s="242">
        <v>41356680.211231798</v>
      </c>
      <c r="DS3" s="242">
        <v>577795045</v>
      </c>
      <c r="DT3" s="242">
        <v>63999655.755165696</v>
      </c>
      <c r="DU3" s="242">
        <v>1085888283.3645937</v>
      </c>
      <c r="DV3" s="242">
        <v>8950163947.0396786</v>
      </c>
      <c r="DW3" s="789"/>
      <c r="DX3" s="244">
        <f t="shared" ref="DX3:DX33" si="2">CT3+DI3</f>
        <v>2117031078.7992694</v>
      </c>
      <c r="DY3" s="244">
        <f t="shared" ref="DY3:DY33" si="3">CU3+DJ3</f>
        <v>5211865654.7221966</v>
      </c>
      <c r="DZ3" s="244">
        <f t="shared" ref="DZ3:DZ33" si="4">CV3+DK3</f>
        <v>3352257922.6445999</v>
      </c>
      <c r="EA3" s="244">
        <f t="shared" ref="EA3:EA33" si="5">CW3+DL3</f>
        <v>68911722640.689178</v>
      </c>
      <c r="EB3" s="244">
        <f t="shared" ref="EB3:EB33" si="6">CX3+DM3</f>
        <v>159822992.4607307</v>
      </c>
      <c r="EC3" s="244">
        <f t="shared" ref="EC3:EC33" si="7">CY3+DN3</f>
        <v>17660700934.590012</v>
      </c>
      <c r="ED3" s="244">
        <f t="shared" ref="ED3:ED33" si="8">CZ3+DO3</f>
        <v>6883374143.0703545</v>
      </c>
      <c r="EE3" s="244">
        <f t="shared" ref="EE3:EE33" si="9">DA3+DP3</f>
        <v>1201788843.8924088</v>
      </c>
      <c r="EF3" s="244">
        <f t="shared" ref="EF3:EF33" si="10">DB3+DQ3</f>
        <v>1381394057.0899866</v>
      </c>
      <c r="EG3" s="244">
        <f t="shared" ref="EG3:EG33" si="11">DC3+DR3</f>
        <v>271288636.3067354</v>
      </c>
      <c r="EH3" s="244">
        <f t="shared" ref="EH3:EH33" si="12">DD3+DS3</f>
        <v>2241844774.6000004</v>
      </c>
      <c r="EI3" s="244">
        <f t="shared" ref="EI3:EI33" si="13">DE3+DT3</f>
        <v>193626098.25977772</v>
      </c>
      <c r="EJ3" s="244">
        <f t="shared" ref="EJ3:EJ33" si="14">DF3+DU3</f>
        <v>2722073000.1599298</v>
      </c>
      <c r="EK3" s="244">
        <f t="shared" ref="EK3:EK33" si="15">DG3+DV3</f>
        <v>31865990533.851883</v>
      </c>
      <c r="EL3" s="785"/>
    </row>
    <row r="4" spans="1:142" x14ac:dyDescent="0.2">
      <c r="A4" s="245">
        <v>2021</v>
      </c>
      <c r="B4" s="251">
        <v>119692892.75430682</v>
      </c>
      <c r="C4" s="251">
        <v>200956296.30519006</v>
      </c>
      <c r="D4" s="251">
        <v>67145262.613815516</v>
      </c>
      <c r="E4" s="251">
        <v>7553691.9549806705</v>
      </c>
      <c r="F4" s="251">
        <v>183827335.757456</v>
      </c>
      <c r="G4" s="251">
        <v>107264154.05943154</v>
      </c>
      <c r="H4" s="251">
        <v>15619172.263545765</v>
      </c>
      <c r="I4" s="251">
        <v>109509999.87109375</v>
      </c>
      <c r="J4" s="251">
        <v>988548824.70416272</v>
      </c>
      <c r="K4" s="251">
        <v>1786399742.1264648</v>
      </c>
      <c r="L4" s="251">
        <v>137452519.53562912</v>
      </c>
      <c r="M4" s="251">
        <v>98218898.457378492</v>
      </c>
      <c r="N4" s="251">
        <v>71226143.432682917</v>
      </c>
      <c r="O4" s="251">
        <v>455623929.11895502</v>
      </c>
      <c r="P4" s="251">
        <v>20411380.487970982</v>
      </c>
      <c r="Q4" s="251">
        <v>30966754.07913379</v>
      </c>
      <c r="R4" s="251">
        <v>17261293.761224091</v>
      </c>
      <c r="S4" s="251">
        <v>4014710.5222196826</v>
      </c>
      <c r="T4" s="251">
        <v>406519873.41807616</v>
      </c>
      <c r="U4" s="251">
        <v>384104569.43799961</v>
      </c>
      <c r="V4" s="251">
        <v>104734698.44392456</v>
      </c>
      <c r="W4" s="251">
        <v>85016642.347532853</v>
      </c>
      <c r="X4" s="251">
        <v>56198237.39690081</v>
      </c>
      <c r="Y4" s="251">
        <v>27797014.50557572</v>
      </c>
      <c r="Z4" s="251">
        <v>357449560.45894623</v>
      </c>
      <c r="AA4" s="251">
        <v>175467233.43901616</v>
      </c>
      <c r="AB4" s="251">
        <v>909672528.94566107</v>
      </c>
      <c r="AC4" s="251">
        <v>58641259.575927734</v>
      </c>
      <c r="AD4" s="251">
        <v>236854480.75132099</v>
      </c>
      <c r="AE4" s="251">
        <v>76321645.674576908</v>
      </c>
      <c r="AF4" s="254">
        <f t="shared" ref="AF4:AF33" si="16">SUM(B4:AE4)</f>
        <v>7300470746.2011032</v>
      </c>
      <c r="AG4" s="781"/>
      <c r="AH4" s="251">
        <v>417036757.02661133</v>
      </c>
      <c r="AI4" s="251">
        <v>418457818.76023614</v>
      </c>
      <c r="AJ4" s="251">
        <v>238635051.120224</v>
      </c>
      <c r="AK4" s="251">
        <v>36058239.694239028</v>
      </c>
      <c r="AL4" s="251">
        <v>375385178.11371344</v>
      </c>
      <c r="AM4" s="251">
        <v>319723874.37854576</v>
      </c>
      <c r="AN4" s="251">
        <v>48052666.666666664</v>
      </c>
      <c r="AO4" s="251">
        <v>303406499.95703125</v>
      </c>
      <c r="AP4" s="251">
        <v>2626433475.5945849</v>
      </c>
      <c r="AQ4" s="251">
        <v>3976781250</v>
      </c>
      <c r="AR4" s="251">
        <v>346888409.71047443</v>
      </c>
      <c r="AS4" s="251">
        <v>312550559.15915042</v>
      </c>
      <c r="AT4" s="251">
        <v>175080043.74303779</v>
      </c>
      <c r="AU4" s="251">
        <v>2545840160.6083159</v>
      </c>
      <c r="AV4" s="251">
        <v>62066508.946612261</v>
      </c>
      <c r="AW4" s="251">
        <v>92382586.452316612</v>
      </c>
      <c r="AX4" s="251">
        <v>34641.000003814697</v>
      </c>
      <c r="AY4" s="251">
        <v>22163026.076218661</v>
      </c>
      <c r="AZ4" s="251">
        <v>907860759.49446285</v>
      </c>
      <c r="BA4" s="251">
        <v>1269188094.0883157</v>
      </c>
      <c r="BB4" s="251">
        <v>437178158.76201069</v>
      </c>
      <c r="BC4" s="251">
        <v>497537576.38048756</v>
      </c>
      <c r="BD4" s="251">
        <v>204822121.48721439</v>
      </c>
      <c r="BE4" s="251">
        <v>63215486.612056702</v>
      </c>
      <c r="BF4" s="251">
        <v>1758876568.7243001</v>
      </c>
      <c r="BG4" s="251">
        <v>473744181.97582597</v>
      </c>
      <c r="BH4" s="251">
        <v>2687969219</v>
      </c>
      <c r="BI4" s="251">
        <v>152689015.83789062</v>
      </c>
      <c r="BJ4" s="251">
        <v>477644130</v>
      </c>
      <c r="BK4" s="251">
        <v>327345673.51344806</v>
      </c>
      <c r="BL4" s="255">
        <f t="shared" ref="BL4:BL33" si="17">SUM(AH4:BK4)</f>
        <v>21575047732.883995</v>
      </c>
      <c r="BM4" s="782"/>
      <c r="BN4" s="252">
        <f t="shared" ref="BN4:CC33" si="18">AH4+B4</f>
        <v>536729649.78091812</v>
      </c>
      <c r="BO4" s="252">
        <f t="shared" si="0"/>
        <v>619414115.06542623</v>
      </c>
      <c r="BP4" s="252">
        <f t="shared" si="0"/>
        <v>305780313.73403955</v>
      </c>
      <c r="BQ4" s="252">
        <f t="shared" si="0"/>
        <v>43611931.649219699</v>
      </c>
      <c r="BR4" s="252">
        <f t="shared" si="0"/>
        <v>559212513.87116945</v>
      </c>
      <c r="BS4" s="252">
        <f t="shared" si="0"/>
        <v>426988028.43797731</v>
      </c>
      <c r="BT4" s="252">
        <f t="shared" si="0"/>
        <v>63671838.930212431</v>
      </c>
      <c r="BU4" s="252">
        <f t="shared" si="0"/>
        <v>412916499.828125</v>
      </c>
      <c r="BV4" s="252">
        <f t="shared" si="0"/>
        <v>3614982300.2987475</v>
      </c>
      <c r="BW4" s="252">
        <f t="shared" si="0"/>
        <v>5763180992.1264648</v>
      </c>
      <c r="BX4" s="252">
        <f t="shared" si="0"/>
        <v>484340929.24610353</v>
      </c>
      <c r="BY4" s="252">
        <f t="shared" si="0"/>
        <v>410769457.61652893</v>
      </c>
      <c r="BZ4" s="252">
        <f t="shared" si="0"/>
        <v>246306187.17572069</v>
      </c>
      <c r="CA4" s="252">
        <f t="shared" si="0"/>
        <v>3001464089.7272711</v>
      </c>
      <c r="CB4" s="252">
        <f t="shared" si="0"/>
        <v>82477889.434583247</v>
      </c>
      <c r="CC4" s="252">
        <f t="shared" si="0"/>
        <v>123349340.53145041</v>
      </c>
      <c r="CD4" s="252">
        <f t="shared" si="0"/>
        <v>17295934.761227906</v>
      </c>
      <c r="CE4" s="252">
        <f t="shared" si="1"/>
        <v>26177736.598438345</v>
      </c>
      <c r="CF4" s="252">
        <f t="shared" si="1"/>
        <v>1314380632.912539</v>
      </c>
      <c r="CG4" s="252">
        <f t="shared" si="1"/>
        <v>1653292663.5263152</v>
      </c>
      <c r="CH4" s="252">
        <f t="shared" si="1"/>
        <v>541912857.20593524</v>
      </c>
      <c r="CI4" s="252">
        <f t="shared" si="1"/>
        <v>582554218.72802043</v>
      </c>
      <c r="CJ4" s="252">
        <f t="shared" si="1"/>
        <v>261020358.88411519</v>
      </c>
      <c r="CK4" s="252">
        <f t="shared" si="1"/>
        <v>91012501.117632419</v>
      </c>
      <c r="CL4" s="252">
        <f t="shared" si="1"/>
        <v>2116326129.1832464</v>
      </c>
      <c r="CM4" s="252">
        <f t="shared" si="1"/>
        <v>649211415.41484213</v>
      </c>
      <c r="CN4" s="252">
        <f t="shared" si="1"/>
        <v>3597641747.9456611</v>
      </c>
      <c r="CO4" s="252">
        <f t="shared" si="1"/>
        <v>211330275.41381836</v>
      </c>
      <c r="CP4" s="252">
        <f t="shared" si="1"/>
        <v>714498610.75132096</v>
      </c>
      <c r="CQ4" s="252">
        <f t="shared" si="1"/>
        <v>403667319.188025</v>
      </c>
      <c r="CR4" s="256">
        <f t="shared" si="1"/>
        <v>28875518479.085098</v>
      </c>
      <c r="CS4" s="783"/>
      <c r="CT4" s="242">
        <v>2031200690.7158916</v>
      </c>
      <c r="CU4" s="242">
        <v>4787382171.6307373</v>
      </c>
      <c r="CV4" s="242">
        <v>2530134771.4707961</v>
      </c>
      <c r="CW4" s="242">
        <v>53462528094.738731</v>
      </c>
      <c r="CX4" s="242">
        <v>114234117.48662589</v>
      </c>
      <c r="CY4" s="242">
        <v>16795534168.924707</v>
      </c>
      <c r="CZ4" s="242">
        <v>5051251306.1448975</v>
      </c>
      <c r="DA4" s="242">
        <v>949534726.41983235</v>
      </c>
      <c r="DB4" s="242">
        <v>1182231428.9100749</v>
      </c>
      <c r="DC4" s="242">
        <v>233921484.56317425</v>
      </c>
      <c r="DD4" s="242">
        <v>1701071913.4739606</v>
      </c>
      <c r="DE4" s="242">
        <v>130865865.53238477</v>
      </c>
      <c r="DF4" s="242">
        <v>1649431486.0480328</v>
      </c>
      <c r="DG4" s="242">
        <v>23342864265.791328</v>
      </c>
      <c r="DH4" s="787"/>
      <c r="DI4" s="242">
        <v>122562801.87759243</v>
      </c>
      <c r="DJ4" s="242">
        <v>531931352.40341538</v>
      </c>
      <c r="DK4" s="242">
        <v>884592660.49751985</v>
      </c>
      <c r="DL4" s="242">
        <v>17244023804.524559</v>
      </c>
      <c r="DM4" s="242">
        <v>46659005.733973965</v>
      </c>
      <c r="DN4" s="242">
        <v>1270066469.0973051</v>
      </c>
      <c r="DO4" s="242">
        <v>1887851550.2041287</v>
      </c>
      <c r="DP4" s="242">
        <v>278991808.51919806</v>
      </c>
      <c r="DQ4" s="242">
        <v>227641460.51129276</v>
      </c>
      <c r="DR4" s="242">
        <v>42074256.209943913</v>
      </c>
      <c r="DS4" s="242">
        <v>590649969.95623624</v>
      </c>
      <c r="DT4" s="242">
        <v>64611588.363820434</v>
      </c>
      <c r="DU4" s="242">
        <v>1094679779.4446399</v>
      </c>
      <c r="DV4" s="242">
        <v>9116950740.6099358</v>
      </c>
      <c r="DW4" s="789"/>
      <c r="DX4" s="244">
        <f t="shared" si="2"/>
        <v>2153763492.5934839</v>
      </c>
      <c r="DY4" s="244">
        <f t="shared" si="3"/>
        <v>5319313524.034153</v>
      </c>
      <c r="DZ4" s="244">
        <f t="shared" si="4"/>
        <v>3414727431.9683161</v>
      </c>
      <c r="EA4" s="244">
        <f t="shared" si="5"/>
        <v>70706551899.26329</v>
      </c>
      <c r="EB4" s="244">
        <f t="shared" si="6"/>
        <v>160893123.22059986</v>
      </c>
      <c r="EC4" s="244">
        <f t="shared" si="7"/>
        <v>18065600638.022011</v>
      </c>
      <c r="ED4" s="244">
        <f t="shared" si="8"/>
        <v>6939102856.3490257</v>
      </c>
      <c r="EE4" s="244">
        <f t="shared" si="9"/>
        <v>1228526534.9390304</v>
      </c>
      <c r="EF4" s="244">
        <f t="shared" si="10"/>
        <v>1409872889.4213676</v>
      </c>
      <c r="EG4" s="244">
        <f t="shared" si="11"/>
        <v>275995740.77311814</v>
      </c>
      <c r="EH4" s="244">
        <f t="shared" si="12"/>
        <v>2291721883.4301968</v>
      </c>
      <c r="EI4" s="244">
        <f t="shared" si="13"/>
        <v>195477453.89620519</v>
      </c>
      <c r="EJ4" s="244">
        <f t="shared" si="14"/>
        <v>2744111265.4926729</v>
      </c>
      <c r="EK4" s="244">
        <f t="shared" si="15"/>
        <v>32459815006.401264</v>
      </c>
      <c r="EL4" s="785"/>
    </row>
    <row r="5" spans="1:142" x14ac:dyDescent="0.2">
      <c r="A5" s="237">
        <v>2022</v>
      </c>
      <c r="B5" s="251">
        <v>119707094.01266612</v>
      </c>
      <c r="C5" s="251">
        <v>201309454.99964395</v>
      </c>
      <c r="D5" s="251">
        <v>67379802.19942005</v>
      </c>
      <c r="E5" s="251">
        <v>7523210.4139528759</v>
      </c>
      <c r="F5" s="251">
        <v>185224423.50921267</v>
      </c>
      <c r="G5" s="251">
        <v>106661935.41698447</v>
      </c>
      <c r="H5" s="251">
        <v>15677564.117763905</v>
      </c>
      <c r="I5" s="251">
        <v>108879999.87890625</v>
      </c>
      <c r="J5" s="251">
        <v>988372322.08910704</v>
      </c>
      <c r="K5" s="251">
        <v>1784514884.9487305</v>
      </c>
      <c r="L5" s="251">
        <v>136968520.73621583</v>
      </c>
      <c r="M5" s="251">
        <v>97111927.379605919</v>
      </c>
      <c r="N5" s="251">
        <v>71189787.835949078</v>
      </c>
      <c r="O5" s="251">
        <v>460739786.49029124</v>
      </c>
      <c r="P5" s="251">
        <v>20547196.964065094</v>
      </c>
      <c r="Q5" s="251">
        <v>30861532.844839625</v>
      </c>
      <c r="R5" s="251">
        <v>17267269.878641274</v>
      </c>
      <c r="S5" s="251">
        <v>4022589.8820549999</v>
      </c>
      <c r="T5" s="251">
        <v>409937721.51932842</v>
      </c>
      <c r="U5" s="251">
        <v>383627814.66687638</v>
      </c>
      <c r="V5" s="251">
        <v>104043399.85876124</v>
      </c>
      <c r="W5" s="251">
        <v>85966772.30694595</v>
      </c>
      <c r="X5" s="251">
        <v>56142514.114452466</v>
      </c>
      <c r="Y5" s="251">
        <v>27869339.949226044</v>
      </c>
      <c r="Z5" s="251">
        <v>359157112.67481995</v>
      </c>
      <c r="AA5" s="251">
        <v>175126469.90996549</v>
      </c>
      <c r="AB5" s="251">
        <v>920039020.85691988</v>
      </c>
      <c r="AC5" s="251">
        <v>59028624.425048828</v>
      </c>
      <c r="AD5" s="251">
        <v>237372254.85182109</v>
      </c>
      <c r="AE5" s="251">
        <v>77146589.592705801</v>
      </c>
      <c r="AF5" s="254">
        <f t="shared" si="16"/>
        <v>7319416938.3249226</v>
      </c>
      <c r="AG5" s="781"/>
      <c r="AH5" s="251">
        <v>421642720.38598633</v>
      </c>
      <c r="AI5" s="251">
        <v>421042342.55889541</v>
      </c>
      <c r="AJ5" s="251">
        <v>239372935.20075989</v>
      </c>
      <c r="AK5" s="251">
        <v>36195186.990441009</v>
      </c>
      <c r="AL5" s="251">
        <v>377910501.53493118</v>
      </c>
      <c r="AM5" s="251">
        <v>322794665.94942641</v>
      </c>
      <c r="AN5" s="251">
        <v>47729333.333333328</v>
      </c>
      <c r="AO5" s="251">
        <v>301631999.94921875</v>
      </c>
      <c r="AP5" s="251">
        <v>2630845478.96172</v>
      </c>
      <c r="AQ5" s="251">
        <v>4008281250</v>
      </c>
      <c r="AR5" s="251">
        <v>343567419.99208021</v>
      </c>
      <c r="AS5" s="251">
        <v>318396578.61746722</v>
      </c>
      <c r="AT5" s="251">
        <v>177137993.84376517</v>
      </c>
      <c r="AU5" s="251">
        <v>2546388623.8473768</v>
      </c>
      <c r="AV5" s="251">
        <v>63301365.973737955</v>
      </c>
      <c r="AW5" s="251">
        <v>93284807.717774019</v>
      </c>
      <c r="AX5" s="251">
        <v>35328.000005722046</v>
      </c>
      <c r="AY5" s="251">
        <v>21991649.338847984</v>
      </c>
      <c r="AZ5" s="251">
        <v>915493670.88683772</v>
      </c>
      <c r="BA5" s="251">
        <v>1293108471.2488198</v>
      </c>
      <c r="BB5" s="251">
        <v>438939004.78789395</v>
      </c>
      <c r="BC5" s="251">
        <v>501361165.64424723</v>
      </c>
      <c r="BD5" s="251">
        <v>209682369.44688407</v>
      </c>
      <c r="BE5" s="251">
        <v>63297147.596980266</v>
      </c>
      <c r="BF5" s="251">
        <v>1767176889.7756062</v>
      </c>
      <c r="BG5" s="251">
        <v>478182036.33737606</v>
      </c>
      <c r="BH5" s="251">
        <v>2704541555</v>
      </c>
      <c r="BI5" s="251">
        <v>154450450.59375</v>
      </c>
      <c r="BJ5" s="251">
        <v>482339160</v>
      </c>
      <c r="BK5" s="251">
        <v>330883881.05737519</v>
      </c>
      <c r="BL5" s="255">
        <f t="shared" si="17"/>
        <v>21711005984.571537</v>
      </c>
      <c r="BM5" s="782"/>
      <c r="BN5" s="252">
        <f t="shared" si="18"/>
        <v>541349814.39865243</v>
      </c>
      <c r="BO5" s="252">
        <f t="shared" si="0"/>
        <v>622351797.55853939</v>
      </c>
      <c r="BP5" s="252">
        <f t="shared" si="0"/>
        <v>306752737.40017992</v>
      </c>
      <c r="BQ5" s="252">
        <f t="shared" si="0"/>
        <v>43718397.404393882</v>
      </c>
      <c r="BR5" s="252">
        <f t="shared" si="0"/>
        <v>563134925.04414392</v>
      </c>
      <c r="BS5" s="252">
        <f t="shared" si="0"/>
        <v>429456601.36641085</v>
      </c>
      <c r="BT5" s="252">
        <f t="shared" si="0"/>
        <v>63406897.451097235</v>
      </c>
      <c r="BU5" s="252">
        <f t="shared" si="0"/>
        <v>410511999.828125</v>
      </c>
      <c r="BV5" s="252">
        <f t="shared" si="0"/>
        <v>3619217801.050827</v>
      </c>
      <c r="BW5" s="252">
        <f t="shared" si="0"/>
        <v>5792796134.9487305</v>
      </c>
      <c r="BX5" s="252">
        <f t="shared" si="0"/>
        <v>480535940.72829604</v>
      </c>
      <c r="BY5" s="252">
        <f t="shared" si="0"/>
        <v>415508505.99707317</v>
      </c>
      <c r="BZ5" s="252">
        <f t="shared" si="0"/>
        <v>248327781.67971426</v>
      </c>
      <c r="CA5" s="252">
        <f t="shared" si="0"/>
        <v>3007128410.3376679</v>
      </c>
      <c r="CB5" s="252">
        <f t="shared" si="0"/>
        <v>83848562.937803045</v>
      </c>
      <c r="CC5" s="252">
        <f t="shared" si="0"/>
        <v>124146340.56261364</v>
      </c>
      <c r="CD5" s="252">
        <f t="shared" si="0"/>
        <v>17302597.878646996</v>
      </c>
      <c r="CE5" s="252">
        <f t="shared" si="1"/>
        <v>26014239.220902983</v>
      </c>
      <c r="CF5" s="252">
        <f t="shared" si="1"/>
        <v>1325431392.4061661</v>
      </c>
      <c r="CG5" s="252">
        <f t="shared" si="1"/>
        <v>1676736285.9156961</v>
      </c>
      <c r="CH5" s="252">
        <f t="shared" si="1"/>
        <v>542982404.6466552</v>
      </c>
      <c r="CI5" s="252">
        <f t="shared" si="1"/>
        <v>587327937.95119321</v>
      </c>
      <c r="CJ5" s="252">
        <f t="shared" si="1"/>
        <v>265824883.56133652</v>
      </c>
      <c r="CK5" s="252">
        <f t="shared" si="1"/>
        <v>91166487.54620631</v>
      </c>
      <c r="CL5" s="252">
        <f t="shared" si="1"/>
        <v>2126334002.4504261</v>
      </c>
      <c r="CM5" s="252">
        <f t="shared" si="1"/>
        <v>653308506.24734151</v>
      </c>
      <c r="CN5" s="252">
        <f t="shared" si="1"/>
        <v>3624580575.8569198</v>
      </c>
      <c r="CO5" s="252">
        <f t="shared" si="1"/>
        <v>213479075.01879883</v>
      </c>
      <c r="CP5" s="252">
        <f t="shared" si="1"/>
        <v>719711414.85182106</v>
      </c>
      <c r="CQ5" s="252">
        <f t="shared" si="1"/>
        <v>408030470.65008098</v>
      </c>
      <c r="CR5" s="256">
        <f t="shared" si="1"/>
        <v>29030422922.896461</v>
      </c>
      <c r="CS5" s="783"/>
      <c r="CT5" s="242">
        <v>2065979126.7959428</v>
      </c>
      <c r="CU5" s="242">
        <v>4884994279.1821632</v>
      </c>
      <c r="CV5" s="242">
        <v>2576183716.3720837</v>
      </c>
      <c r="CW5" s="242">
        <v>54966044927.419197</v>
      </c>
      <c r="CX5" s="242">
        <v>114911672.22667906</v>
      </c>
      <c r="CY5" s="242">
        <v>17205777702.552841</v>
      </c>
      <c r="CZ5" s="242">
        <v>5088636983.7176037</v>
      </c>
      <c r="DA5" s="242">
        <v>970523659.62024236</v>
      </c>
      <c r="DB5" s="242">
        <v>1206336481.9959323</v>
      </c>
      <c r="DC5" s="242">
        <v>237926713.31078938</v>
      </c>
      <c r="DD5" s="242">
        <v>1738673155.1848533</v>
      </c>
      <c r="DE5" s="242">
        <v>131909332.69554242</v>
      </c>
      <c r="DF5" s="242">
        <v>1661639374.7429876</v>
      </c>
      <c r="DG5" s="242">
        <v>23767708935.148132</v>
      </c>
      <c r="DH5" s="787"/>
      <c r="DI5" s="242">
        <v>124661335.31664394</v>
      </c>
      <c r="DJ5" s="242">
        <v>542777142.13135159</v>
      </c>
      <c r="DK5" s="242">
        <v>900692418.95412338</v>
      </c>
      <c r="DL5" s="242">
        <v>17494648189.2015</v>
      </c>
      <c r="DM5" s="242">
        <v>46935753.444699906</v>
      </c>
      <c r="DN5" s="242">
        <v>1301088796.2817011</v>
      </c>
      <c r="DO5" s="242">
        <v>1901824050.300334</v>
      </c>
      <c r="DP5" s="242">
        <v>285158766.15596586</v>
      </c>
      <c r="DQ5" s="242">
        <v>232282945.55050009</v>
      </c>
      <c r="DR5" s="242">
        <v>42794656.137386583</v>
      </c>
      <c r="DS5" s="242">
        <v>603705956.66140735</v>
      </c>
      <c r="DT5" s="242">
        <v>65126772.904440165</v>
      </c>
      <c r="DU5" s="242">
        <v>1102781800.6665683</v>
      </c>
      <c r="DV5" s="242">
        <v>9282881017.1532879</v>
      </c>
      <c r="DW5" s="789"/>
      <c r="DX5" s="244">
        <f t="shared" si="2"/>
        <v>2190640462.1125865</v>
      </c>
      <c r="DY5" s="244">
        <f t="shared" si="3"/>
        <v>5427771421.3135147</v>
      </c>
      <c r="DZ5" s="244">
        <f t="shared" si="4"/>
        <v>3476876135.3262072</v>
      </c>
      <c r="EA5" s="244">
        <f t="shared" si="5"/>
        <v>72460693116.620697</v>
      </c>
      <c r="EB5" s="244">
        <f t="shared" si="6"/>
        <v>161847425.67137897</v>
      </c>
      <c r="EC5" s="244">
        <f t="shared" si="7"/>
        <v>18506866498.834541</v>
      </c>
      <c r="ED5" s="244">
        <f t="shared" si="8"/>
        <v>6990461034.0179377</v>
      </c>
      <c r="EE5" s="244">
        <f t="shared" si="9"/>
        <v>1255682425.7762082</v>
      </c>
      <c r="EF5" s="244">
        <f t="shared" si="10"/>
        <v>1438619427.5464325</v>
      </c>
      <c r="EG5" s="244">
        <f t="shared" si="11"/>
        <v>280721369.44817597</v>
      </c>
      <c r="EH5" s="244">
        <f t="shared" si="12"/>
        <v>2342379111.8462605</v>
      </c>
      <c r="EI5" s="244">
        <f t="shared" si="13"/>
        <v>197036105.59998259</v>
      </c>
      <c r="EJ5" s="244">
        <f t="shared" si="14"/>
        <v>2764421175.4095559</v>
      </c>
      <c r="EK5" s="244">
        <f t="shared" si="15"/>
        <v>33050589952.301422</v>
      </c>
      <c r="EL5" s="785"/>
    </row>
    <row r="6" spans="1:142" x14ac:dyDescent="0.2">
      <c r="A6" s="245">
        <v>2023</v>
      </c>
      <c r="B6" s="251">
        <v>119489862.89962754</v>
      </c>
      <c r="C6" s="251">
        <v>201332459.45103317</v>
      </c>
      <c r="D6" s="251">
        <v>67575455.791107625</v>
      </c>
      <c r="E6" s="251">
        <v>7506630.083177655</v>
      </c>
      <c r="F6" s="251">
        <v>186632129.12788269</v>
      </c>
      <c r="G6" s="251">
        <v>105848196.87639485</v>
      </c>
      <c r="H6" s="251">
        <v>15711378.980042104</v>
      </c>
      <c r="I6" s="251">
        <v>108119999.875</v>
      </c>
      <c r="J6" s="251">
        <v>988676203.8093859</v>
      </c>
      <c r="K6" s="251">
        <v>1779396018.9819336</v>
      </c>
      <c r="L6" s="251">
        <v>136415404.68729028</v>
      </c>
      <c r="M6" s="251">
        <v>96352524.218046054</v>
      </c>
      <c r="N6" s="251">
        <v>71150901.080239877</v>
      </c>
      <c r="O6" s="251">
        <v>465627426.6469447</v>
      </c>
      <c r="P6" s="251">
        <v>20650671.83001069</v>
      </c>
      <c r="Q6" s="251">
        <v>30800590.585790873</v>
      </c>
      <c r="R6" s="251">
        <v>17188225.531002253</v>
      </c>
      <c r="S6" s="251">
        <v>4025463.8361362386</v>
      </c>
      <c r="T6" s="251">
        <v>413253544.30412334</v>
      </c>
      <c r="U6" s="251">
        <v>382506458.02820784</v>
      </c>
      <c r="V6" s="251">
        <v>103149925.01913726</v>
      </c>
      <c r="W6" s="251">
        <v>86750973.682954282</v>
      </c>
      <c r="X6" s="251">
        <v>56111988.375500917</v>
      </c>
      <c r="Y6" s="251">
        <v>27904635.345993068</v>
      </c>
      <c r="Z6" s="251">
        <v>360274634.03891242</v>
      </c>
      <c r="AA6" s="251">
        <v>174862966.17626008</v>
      </c>
      <c r="AB6" s="251">
        <v>930523647.75755858</v>
      </c>
      <c r="AC6" s="251">
        <v>59416803.609619141</v>
      </c>
      <c r="AD6" s="251">
        <v>237662863.36879495</v>
      </c>
      <c r="AE6" s="251">
        <v>77911444.898364425</v>
      </c>
      <c r="AF6" s="254">
        <f t="shared" si="16"/>
        <v>7332829428.896471</v>
      </c>
      <c r="AG6" s="781"/>
      <c r="AH6" s="251">
        <v>426187859.90942383</v>
      </c>
      <c r="AI6" s="251">
        <v>423463845.41856408</v>
      </c>
      <c r="AJ6" s="251">
        <v>240046852.2424469</v>
      </c>
      <c r="AK6" s="251">
        <v>36350193.716252513</v>
      </c>
      <c r="AL6" s="251">
        <v>380455598.94516337</v>
      </c>
      <c r="AM6" s="251">
        <v>325532453.70154792</v>
      </c>
      <c r="AN6" s="251">
        <v>47405999.999999993</v>
      </c>
      <c r="AO6" s="251">
        <v>299685499.95703125</v>
      </c>
      <c r="AP6" s="251">
        <v>2632966856.343564</v>
      </c>
      <c r="AQ6" s="251">
        <v>4032968750</v>
      </c>
      <c r="AR6" s="251">
        <v>341037208.01461345</v>
      </c>
      <c r="AS6" s="251">
        <v>324189823.74331093</v>
      </c>
      <c r="AT6" s="251">
        <v>179017707.56485862</v>
      </c>
      <c r="AU6" s="251">
        <v>2548528439.6148844</v>
      </c>
      <c r="AV6" s="251">
        <v>64409414.070278749</v>
      </c>
      <c r="AW6" s="251">
        <v>93816667.156197205</v>
      </c>
      <c r="AX6" s="251">
        <v>36057.000003814697</v>
      </c>
      <c r="AY6" s="251">
        <v>21820272.601477306</v>
      </c>
      <c r="AZ6" s="251">
        <v>922898734.17794299</v>
      </c>
      <c r="BA6" s="251">
        <v>1314583899.8765757</v>
      </c>
      <c r="BB6" s="251">
        <v>441091397.68546653</v>
      </c>
      <c r="BC6" s="251">
        <v>504808743.52047229</v>
      </c>
      <c r="BD6" s="251">
        <v>214649593.37370551</v>
      </c>
      <c r="BE6" s="251">
        <v>63390053.810220882</v>
      </c>
      <c r="BF6" s="251">
        <v>1776691840.2758079</v>
      </c>
      <c r="BG6" s="251">
        <v>482369929.74008995</v>
      </c>
      <c r="BH6" s="251">
        <v>2720386835</v>
      </c>
      <c r="BI6" s="251">
        <v>156138945.22265625</v>
      </c>
      <c r="BJ6" s="251">
        <v>487034190</v>
      </c>
      <c r="BK6" s="251">
        <v>334164366.86134624</v>
      </c>
      <c r="BL6" s="255">
        <f t="shared" si="17"/>
        <v>21836128029.5439</v>
      </c>
      <c r="BM6" s="782"/>
      <c r="BN6" s="252">
        <f t="shared" si="18"/>
        <v>545677722.80905139</v>
      </c>
      <c r="BO6" s="252">
        <f t="shared" si="0"/>
        <v>624796304.8695972</v>
      </c>
      <c r="BP6" s="252">
        <f t="shared" si="0"/>
        <v>307622308.03355455</v>
      </c>
      <c r="BQ6" s="252">
        <f t="shared" si="0"/>
        <v>43856823.799430169</v>
      </c>
      <c r="BR6" s="252">
        <f t="shared" si="0"/>
        <v>567087728.07304609</v>
      </c>
      <c r="BS6" s="252">
        <f t="shared" si="0"/>
        <v>431380650.57794279</v>
      </c>
      <c r="BT6" s="252">
        <f t="shared" si="0"/>
        <v>63117378.9800421</v>
      </c>
      <c r="BU6" s="252">
        <f t="shared" si="0"/>
        <v>407805499.83203125</v>
      </c>
      <c r="BV6" s="252">
        <f t="shared" si="0"/>
        <v>3621643060.1529498</v>
      </c>
      <c r="BW6" s="252">
        <f t="shared" si="0"/>
        <v>5812364768.9819336</v>
      </c>
      <c r="BX6" s="252">
        <f t="shared" si="0"/>
        <v>477452612.7019037</v>
      </c>
      <c r="BY6" s="252">
        <f t="shared" si="0"/>
        <v>420542347.961357</v>
      </c>
      <c r="BZ6" s="252">
        <f t="shared" si="0"/>
        <v>250168608.64509851</v>
      </c>
      <c r="CA6" s="252">
        <f t="shared" si="0"/>
        <v>3014155866.2618289</v>
      </c>
      <c r="CB6" s="252">
        <f t="shared" si="0"/>
        <v>85060085.900289446</v>
      </c>
      <c r="CC6" s="252">
        <f t="shared" si="0"/>
        <v>124617257.74198808</v>
      </c>
      <c r="CD6" s="252">
        <f t="shared" si="0"/>
        <v>17224282.531006068</v>
      </c>
      <c r="CE6" s="252">
        <f t="shared" si="1"/>
        <v>25845736.437613547</v>
      </c>
      <c r="CF6" s="252">
        <f t="shared" si="1"/>
        <v>1336152278.4820664</v>
      </c>
      <c r="CG6" s="252">
        <f t="shared" si="1"/>
        <v>1697090357.9047835</v>
      </c>
      <c r="CH6" s="252">
        <f t="shared" si="1"/>
        <v>544241322.70460379</v>
      </c>
      <c r="CI6" s="252">
        <f t="shared" si="1"/>
        <v>591559717.2034266</v>
      </c>
      <c r="CJ6" s="252">
        <f t="shared" si="1"/>
        <v>270761581.74920642</v>
      </c>
      <c r="CK6" s="252">
        <f t="shared" si="1"/>
        <v>91294689.156213954</v>
      </c>
      <c r="CL6" s="252">
        <f t="shared" si="1"/>
        <v>2136966474.3147202</v>
      </c>
      <c r="CM6" s="252">
        <f t="shared" si="1"/>
        <v>657232895.91635001</v>
      </c>
      <c r="CN6" s="252">
        <f t="shared" si="1"/>
        <v>3650910482.7575588</v>
      </c>
      <c r="CO6" s="252">
        <f t="shared" si="1"/>
        <v>215555748.83227539</v>
      </c>
      <c r="CP6" s="252">
        <f t="shared" si="1"/>
        <v>724697053.36879492</v>
      </c>
      <c r="CQ6" s="252">
        <f t="shared" si="1"/>
        <v>412075811.75971067</v>
      </c>
      <c r="CR6" s="256">
        <f t="shared" si="1"/>
        <v>29168957458.440369</v>
      </c>
      <c r="CS6" s="783"/>
      <c r="CT6" s="242">
        <v>2100893892.4633653</v>
      </c>
      <c r="CU6" s="242">
        <v>4983515411.9038</v>
      </c>
      <c r="CV6" s="242">
        <v>2621994960.7996268</v>
      </c>
      <c r="CW6" s="242">
        <v>56470051872.581642</v>
      </c>
      <c r="CX6" s="242">
        <v>115536275.85406737</v>
      </c>
      <c r="CY6" s="242">
        <v>17649830742.541939</v>
      </c>
      <c r="CZ6" s="242">
        <v>5122974799.4124203</v>
      </c>
      <c r="DA6" s="242">
        <v>991835821.67424071</v>
      </c>
      <c r="DB6" s="242">
        <v>1230666016.4554019</v>
      </c>
      <c r="DC6" s="242">
        <v>241947642.33834907</v>
      </c>
      <c r="DD6" s="242">
        <v>1776853454.7323527</v>
      </c>
      <c r="DE6" s="242">
        <v>132810965.55366103</v>
      </c>
      <c r="DF6" s="242">
        <v>1672852017.1035538</v>
      </c>
      <c r="DG6" s="242">
        <v>24190360594.884617</v>
      </c>
      <c r="DH6" s="787"/>
      <c r="DI6" s="242">
        <v>126768094.89321274</v>
      </c>
      <c r="DJ6" s="242">
        <v>553723934.65597785</v>
      </c>
      <c r="DK6" s="242">
        <v>916709071.91893959</v>
      </c>
      <c r="DL6" s="242">
        <v>17704094420.242241</v>
      </c>
      <c r="DM6" s="242">
        <v>47190873.23616837</v>
      </c>
      <c r="DN6" s="242">
        <v>1334667774.5338104</v>
      </c>
      <c r="DO6" s="242">
        <v>1914657444.3766143</v>
      </c>
      <c r="DP6" s="242">
        <v>291420694.72946626</v>
      </c>
      <c r="DQ6" s="242">
        <v>236967655.00964502</v>
      </c>
      <c r="DR6" s="242">
        <v>43517879.993559822</v>
      </c>
      <c r="DS6" s="242">
        <v>616963005.1154002</v>
      </c>
      <c r="DT6" s="242">
        <v>65571930.477402821</v>
      </c>
      <c r="DU6" s="242">
        <v>1110223305.7973239</v>
      </c>
      <c r="DV6" s="242">
        <v>9447954776.670517</v>
      </c>
      <c r="DW6" s="789"/>
      <c r="DX6" s="244">
        <f t="shared" si="2"/>
        <v>2227661987.3565779</v>
      </c>
      <c r="DY6" s="244">
        <f t="shared" si="3"/>
        <v>5537239346.5597782</v>
      </c>
      <c r="DZ6" s="244">
        <f t="shared" si="4"/>
        <v>3538704032.7185664</v>
      </c>
      <c r="EA6" s="244">
        <f t="shared" si="5"/>
        <v>74174146292.823883</v>
      </c>
      <c r="EB6" s="244">
        <f t="shared" si="6"/>
        <v>162727149.09023574</v>
      </c>
      <c r="EC6" s="244">
        <f t="shared" si="7"/>
        <v>18984498517.075748</v>
      </c>
      <c r="ED6" s="244">
        <f t="shared" si="8"/>
        <v>7037632243.7890348</v>
      </c>
      <c r="EE6" s="244">
        <f t="shared" si="9"/>
        <v>1283256516.403707</v>
      </c>
      <c r="EF6" s="244">
        <f t="shared" si="10"/>
        <v>1467633671.4650469</v>
      </c>
      <c r="EG6" s="244">
        <f t="shared" si="11"/>
        <v>285465522.33190888</v>
      </c>
      <c r="EH6" s="244">
        <f t="shared" si="12"/>
        <v>2393816459.847753</v>
      </c>
      <c r="EI6" s="244">
        <f t="shared" si="13"/>
        <v>198382896.03106385</v>
      </c>
      <c r="EJ6" s="244">
        <f t="shared" si="14"/>
        <v>2783075322.900878</v>
      </c>
      <c r="EK6" s="244">
        <f t="shared" si="15"/>
        <v>33638315371.555134</v>
      </c>
      <c r="EL6" s="785"/>
    </row>
    <row r="7" spans="1:142" x14ac:dyDescent="0.2">
      <c r="A7" s="237">
        <v>2024</v>
      </c>
      <c r="B7" s="251">
        <v>119108813.39529705</v>
      </c>
      <c r="C7" s="251">
        <v>201118843.1547274</v>
      </c>
      <c r="D7" s="251">
        <v>67734068.964405522</v>
      </c>
      <c r="E7" s="251">
        <v>7496968.4502505111</v>
      </c>
      <c r="F7" s="251">
        <v>188050533.30925459</v>
      </c>
      <c r="G7" s="251">
        <v>104889533.88794152</v>
      </c>
      <c r="H7" s="251">
        <v>15726440.682183595</v>
      </c>
      <c r="I7" s="251">
        <v>107239999.8828125</v>
      </c>
      <c r="J7" s="251">
        <v>988977367.25034928</v>
      </c>
      <c r="K7" s="251">
        <v>1771536949.1577148</v>
      </c>
      <c r="L7" s="251">
        <v>135796799.18841803</v>
      </c>
      <c r="M7" s="251">
        <v>95784272.566952497</v>
      </c>
      <c r="N7" s="251">
        <v>71093626.077667266</v>
      </c>
      <c r="O7" s="251">
        <v>470297618.98166651</v>
      </c>
      <c r="P7" s="251">
        <v>20729613.613254204</v>
      </c>
      <c r="Q7" s="251">
        <v>30758713.004918013</v>
      </c>
      <c r="R7" s="251">
        <v>17056461.146494675</v>
      </c>
      <c r="S7" s="251">
        <v>4024714.3223736514</v>
      </c>
      <c r="T7" s="251">
        <v>416467341.77246094</v>
      </c>
      <c r="U7" s="251">
        <v>380930472.94218689</v>
      </c>
      <c r="V7" s="251">
        <v>102119234.77203131</v>
      </c>
      <c r="W7" s="251">
        <v>87409640.234472483</v>
      </c>
      <c r="X7" s="251">
        <v>56076416.532572746</v>
      </c>
      <c r="Y7" s="251">
        <v>27909437.290255416</v>
      </c>
      <c r="Z7" s="251">
        <v>360959391.21176559</v>
      </c>
      <c r="AA7" s="251">
        <v>174593738.74005941</v>
      </c>
      <c r="AB7" s="251">
        <v>941127755.89622474</v>
      </c>
      <c r="AC7" s="251">
        <v>59804846.734130859</v>
      </c>
      <c r="AD7" s="251">
        <v>237791139.60980433</v>
      </c>
      <c r="AE7" s="251">
        <v>78671436.545196012</v>
      </c>
      <c r="AF7" s="254">
        <f t="shared" si="16"/>
        <v>7341282189.3178425</v>
      </c>
      <c r="AG7" s="781"/>
      <c r="AH7" s="251">
        <v>430673419.65454102</v>
      </c>
      <c r="AI7" s="251">
        <v>425732648.64574587</v>
      </c>
      <c r="AJ7" s="251">
        <v>240656802.24520874</v>
      </c>
      <c r="AK7" s="251">
        <v>36522608.649544939</v>
      </c>
      <c r="AL7" s="251">
        <v>383020638.74447525</v>
      </c>
      <c r="AM7" s="251">
        <v>327957409.12017238</v>
      </c>
      <c r="AN7" s="251">
        <v>47082666.666666657</v>
      </c>
      <c r="AO7" s="251">
        <v>297575999.953125</v>
      </c>
      <c r="AP7" s="251">
        <v>2633420750.3255363</v>
      </c>
      <c r="AQ7" s="251">
        <v>4053468750</v>
      </c>
      <c r="AR7" s="251">
        <v>339245928.22613126</v>
      </c>
      <c r="AS7" s="251">
        <v>329932317.13528705</v>
      </c>
      <c r="AT7" s="251">
        <v>180728680.13837752</v>
      </c>
      <c r="AU7" s="251">
        <v>2552172255.8858113</v>
      </c>
      <c r="AV7" s="251">
        <v>65395518.9580248</v>
      </c>
      <c r="AW7" s="251">
        <v>94066484.337151662</v>
      </c>
      <c r="AX7" s="251">
        <v>36824.000005722046</v>
      </c>
      <c r="AY7" s="251">
        <v>21508678.533530623</v>
      </c>
      <c r="AZ7" s="251">
        <v>930075949.36777878</v>
      </c>
      <c r="BA7" s="251">
        <v>1333708715.2940657</v>
      </c>
      <c r="BB7" s="251">
        <v>443292096.50851458</v>
      </c>
      <c r="BC7" s="251">
        <v>507962982.39295</v>
      </c>
      <c r="BD7" s="251">
        <v>219538532.55179203</v>
      </c>
      <c r="BE7" s="251">
        <v>63489931.108508244</v>
      </c>
      <c r="BF7" s="251">
        <v>1786751121.0632086</v>
      </c>
      <c r="BG7" s="251">
        <v>486321108.07479537</v>
      </c>
      <c r="BH7" s="251">
        <v>2735874864</v>
      </c>
      <c r="BI7" s="251">
        <v>157758738.90234375</v>
      </c>
      <c r="BJ7" s="251">
        <v>491729220</v>
      </c>
      <c r="BK7" s="251">
        <v>337423992.29653984</v>
      </c>
      <c r="BL7" s="255">
        <f t="shared" si="17"/>
        <v>21953125632.779835</v>
      </c>
      <c r="BM7" s="782"/>
      <c r="BN7" s="252">
        <f t="shared" si="18"/>
        <v>549782233.04983807</v>
      </c>
      <c r="BO7" s="252">
        <f t="shared" si="0"/>
        <v>626851491.80047321</v>
      </c>
      <c r="BP7" s="252">
        <f t="shared" si="0"/>
        <v>308390871.20961428</v>
      </c>
      <c r="BQ7" s="252">
        <f t="shared" si="0"/>
        <v>44019577.099795453</v>
      </c>
      <c r="BR7" s="252">
        <f t="shared" si="0"/>
        <v>571071172.05372977</v>
      </c>
      <c r="BS7" s="252">
        <f t="shared" si="0"/>
        <v>432846943.00811392</v>
      </c>
      <c r="BT7" s="252">
        <f t="shared" si="0"/>
        <v>62809107.34885025</v>
      </c>
      <c r="BU7" s="252">
        <f t="shared" si="0"/>
        <v>404815999.8359375</v>
      </c>
      <c r="BV7" s="252">
        <f t="shared" si="0"/>
        <v>3622398117.5758858</v>
      </c>
      <c r="BW7" s="252">
        <f t="shared" si="0"/>
        <v>5825005699.1577148</v>
      </c>
      <c r="BX7" s="252">
        <f t="shared" si="0"/>
        <v>475042727.41454929</v>
      </c>
      <c r="BY7" s="252">
        <f t="shared" si="0"/>
        <v>425716589.70223951</v>
      </c>
      <c r="BZ7" s="252">
        <f t="shared" si="0"/>
        <v>251822306.21604478</v>
      </c>
      <c r="CA7" s="252">
        <f t="shared" si="0"/>
        <v>3022469874.8674779</v>
      </c>
      <c r="CB7" s="252">
        <f t="shared" si="0"/>
        <v>86125132.571279004</v>
      </c>
      <c r="CC7" s="252">
        <f t="shared" si="0"/>
        <v>124825197.34206967</v>
      </c>
      <c r="CD7" s="252">
        <f t="shared" si="0"/>
        <v>17093285.146500397</v>
      </c>
      <c r="CE7" s="252">
        <f t="shared" si="1"/>
        <v>25533392.855904274</v>
      </c>
      <c r="CF7" s="252">
        <f t="shared" si="1"/>
        <v>1346543291.1402397</v>
      </c>
      <c r="CG7" s="252">
        <f t="shared" si="1"/>
        <v>1714639188.2362525</v>
      </c>
      <c r="CH7" s="252">
        <f t="shared" si="1"/>
        <v>545411331.28054595</v>
      </c>
      <c r="CI7" s="252">
        <f t="shared" si="1"/>
        <v>595372622.62742245</v>
      </c>
      <c r="CJ7" s="252">
        <f t="shared" si="1"/>
        <v>275614949.08436477</v>
      </c>
      <c r="CK7" s="252">
        <f t="shared" si="1"/>
        <v>91399368.398763657</v>
      </c>
      <c r="CL7" s="252">
        <f t="shared" si="1"/>
        <v>2147710512.2749743</v>
      </c>
      <c r="CM7" s="252">
        <f t="shared" si="1"/>
        <v>660914846.81485474</v>
      </c>
      <c r="CN7" s="252">
        <f t="shared" si="1"/>
        <v>3677002619.896225</v>
      </c>
      <c r="CO7" s="252">
        <f t="shared" si="1"/>
        <v>217563585.63647461</v>
      </c>
      <c r="CP7" s="252">
        <f t="shared" si="1"/>
        <v>729520359.60980439</v>
      </c>
      <c r="CQ7" s="252">
        <f t="shared" si="1"/>
        <v>416095428.84173584</v>
      </c>
      <c r="CR7" s="256">
        <f t="shared" si="1"/>
        <v>29294407822.097679</v>
      </c>
      <c r="CS7" s="783"/>
      <c r="CT7" s="242">
        <v>2135944987.7180533</v>
      </c>
      <c r="CU7" s="242">
        <v>5082945569.7965565</v>
      </c>
      <c r="CV7" s="242">
        <v>2667568504.7535334</v>
      </c>
      <c r="CW7" s="242">
        <v>57969730891.238235</v>
      </c>
      <c r="CX7" s="242">
        <v>116153557.73475839</v>
      </c>
      <c r="CY7" s="242">
        <v>18127693288.892002</v>
      </c>
      <c r="CZ7" s="242">
        <v>5154398379.2475758</v>
      </c>
      <c r="DA7" s="242">
        <v>1013471212.5821</v>
      </c>
      <c r="DB7" s="242">
        <v>1255220032.2887077</v>
      </c>
      <c r="DC7" s="242">
        <v>245984271.64584112</v>
      </c>
      <c r="DD7" s="242">
        <v>1815612812.1169472</v>
      </c>
      <c r="DE7" s="242">
        <v>133648430.0735898</v>
      </c>
      <c r="DF7" s="242">
        <v>1683113047.2608528</v>
      </c>
      <c r="DG7" s="242">
        <v>24610819245.001785</v>
      </c>
      <c r="DH7" s="787"/>
      <c r="DI7" s="242">
        <v>128883080.60729244</v>
      </c>
      <c r="DJ7" s="242">
        <v>564771729.97739518</v>
      </c>
      <c r="DK7" s="242">
        <v>932642619.3920064</v>
      </c>
      <c r="DL7" s="242">
        <v>17877180536.587723</v>
      </c>
      <c r="DM7" s="242">
        <v>47443002.455042168</v>
      </c>
      <c r="DN7" s="242">
        <v>1370803403.8536327</v>
      </c>
      <c r="DO7" s="242">
        <v>1926401673.7386723</v>
      </c>
      <c r="DP7" s="242">
        <v>297777594.23977935</v>
      </c>
      <c r="DQ7" s="242">
        <v>241695588.88877073</v>
      </c>
      <c r="DR7" s="242">
        <v>44243927.778461434</v>
      </c>
      <c r="DS7" s="242">
        <v>630421115.31838441</v>
      </c>
      <c r="DT7" s="242">
        <v>65985406.61658407</v>
      </c>
      <c r="DU7" s="242">
        <v>1117033253.5426404</v>
      </c>
      <c r="DV7" s="242">
        <v>9612172019.162014</v>
      </c>
      <c r="DW7" s="789"/>
      <c r="DX7" s="244">
        <f t="shared" si="2"/>
        <v>2264828068.325346</v>
      </c>
      <c r="DY7" s="244">
        <f t="shared" si="3"/>
        <v>5647717299.7739515</v>
      </c>
      <c r="DZ7" s="244">
        <f t="shared" si="4"/>
        <v>3600211124.1455398</v>
      </c>
      <c r="EA7" s="244">
        <f t="shared" si="5"/>
        <v>75846911427.825958</v>
      </c>
      <c r="EB7" s="244">
        <f t="shared" si="6"/>
        <v>163596560.18980056</v>
      </c>
      <c r="EC7" s="244">
        <f t="shared" si="7"/>
        <v>19498496692.745636</v>
      </c>
      <c r="ED7" s="244">
        <f t="shared" si="8"/>
        <v>7080800052.986248</v>
      </c>
      <c r="EE7" s="244">
        <f t="shared" si="9"/>
        <v>1311248806.8218794</v>
      </c>
      <c r="EF7" s="244">
        <f t="shared" si="10"/>
        <v>1496915621.1774786</v>
      </c>
      <c r="EG7" s="244">
        <f t="shared" si="11"/>
        <v>290228199.42430258</v>
      </c>
      <c r="EH7" s="244">
        <f t="shared" si="12"/>
        <v>2446033927.4353313</v>
      </c>
      <c r="EI7" s="244">
        <f t="shared" si="13"/>
        <v>199633836.69017386</v>
      </c>
      <c r="EJ7" s="244">
        <f t="shared" si="14"/>
        <v>2800146300.8034935</v>
      </c>
      <c r="EK7" s="244">
        <f t="shared" si="15"/>
        <v>34222991264.163799</v>
      </c>
      <c r="EL7" s="785"/>
    </row>
    <row r="8" spans="1:142" x14ac:dyDescent="0.2">
      <c r="A8" s="245">
        <v>2025</v>
      </c>
      <c r="B8" s="251">
        <v>118614884.36756404</v>
      </c>
      <c r="C8" s="251">
        <v>200738842.30602264</v>
      </c>
      <c r="D8" s="251">
        <v>67857495.84913893</v>
      </c>
      <c r="E8" s="251">
        <v>7489158.53030675</v>
      </c>
      <c r="F8" s="251">
        <v>189479717.36240494</v>
      </c>
      <c r="G8" s="251">
        <v>103836194.70584504</v>
      </c>
      <c r="H8" s="251">
        <v>15727303.252429174</v>
      </c>
      <c r="I8" s="251">
        <v>106249999.875</v>
      </c>
      <c r="J8" s="251">
        <v>988943651.42158711</v>
      </c>
      <c r="K8" s="251">
        <v>1764742255.2388577</v>
      </c>
      <c r="L8" s="251">
        <v>135116348.79039288</v>
      </c>
      <c r="M8" s="251">
        <v>95293355.714594305</v>
      </c>
      <c r="N8" s="251">
        <v>71007310.833156258</v>
      </c>
      <c r="O8" s="251">
        <v>474761182.85214746</v>
      </c>
      <c r="P8" s="251">
        <v>20790055.972186405</v>
      </c>
      <c r="Q8" s="251">
        <v>30717915.776438989</v>
      </c>
      <c r="R8" s="251">
        <v>16895666.948804352</v>
      </c>
      <c r="S8" s="251">
        <v>4021347.4700930682</v>
      </c>
      <c r="T8" s="251">
        <v>419579113.9243412</v>
      </c>
      <c r="U8" s="251">
        <v>379041874.15641963</v>
      </c>
      <c r="V8" s="251">
        <v>101000300.42750669</v>
      </c>
      <c r="W8" s="251">
        <v>87974360.857007816</v>
      </c>
      <c r="X8" s="251">
        <v>56015547.858550012</v>
      </c>
      <c r="Y8" s="251">
        <v>27889295.187133476</v>
      </c>
      <c r="Z8" s="251">
        <v>361330793.79847139</v>
      </c>
      <c r="AA8" s="251">
        <v>174262519.54122353</v>
      </c>
      <c r="AB8" s="251">
        <v>951852706.86321402</v>
      </c>
      <c r="AC8" s="251">
        <v>60191803.402099609</v>
      </c>
      <c r="AD8" s="251">
        <v>237810010.27952528</v>
      </c>
      <c r="AE8" s="251">
        <v>79368386.578973114</v>
      </c>
      <c r="AF8" s="254">
        <f t="shared" si="16"/>
        <v>7348599400.1414347</v>
      </c>
      <c r="AG8" s="781"/>
      <c r="AH8" s="251">
        <v>435100643.67260742</v>
      </c>
      <c r="AI8" s="251">
        <v>427859120.93350863</v>
      </c>
      <c r="AJ8" s="251">
        <v>241202785.2091217</v>
      </c>
      <c r="AK8" s="251">
        <v>36711777.512413494</v>
      </c>
      <c r="AL8" s="251">
        <v>385605790.8238169</v>
      </c>
      <c r="AM8" s="251">
        <v>330089796.44028234</v>
      </c>
      <c r="AN8" s="251">
        <v>46759333.333333321</v>
      </c>
      <c r="AO8" s="251">
        <v>295312499.95703125</v>
      </c>
      <c r="AP8" s="251">
        <v>2632726446.3954859</v>
      </c>
      <c r="AQ8" s="251">
        <v>4071625961.8728132</v>
      </c>
      <c r="AR8" s="251">
        <v>338138221.92640716</v>
      </c>
      <c r="AS8" s="251">
        <v>335626349.06898308</v>
      </c>
      <c r="AT8" s="251">
        <v>182280450.64298338</v>
      </c>
      <c r="AU8" s="251">
        <v>2557232317.8582935</v>
      </c>
      <c r="AV8" s="251">
        <v>66264569.13189128</v>
      </c>
      <c r="AW8" s="251">
        <v>94104061.90815635</v>
      </c>
      <c r="AX8" s="251">
        <v>37625.000005722046</v>
      </c>
      <c r="AY8" s="251">
        <v>21306142.389365278</v>
      </c>
      <c r="AZ8" s="251">
        <v>937025316.45634508</v>
      </c>
      <c r="BA8" s="251">
        <v>1350577694.6393328</v>
      </c>
      <c r="BB8" s="251">
        <v>445290365.01854211</v>
      </c>
      <c r="BC8" s="251">
        <v>510864996.33103979</v>
      </c>
      <c r="BD8" s="251">
        <v>224204615.13265708</v>
      </c>
      <c r="BE8" s="251">
        <v>63593125.000576235</v>
      </c>
      <c r="BF8" s="251">
        <v>1796795251.9474478</v>
      </c>
      <c r="BG8" s="251">
        <v>490048878.40712416</v>
      </c>
      <c r="BH8" s="251">
        <v>2750423946</v>
      </c>
      <c r="BI8" s="251">
        <v>159314070.81054688</v>
      </c>
      <c r="BJ8" s="251">
        <v>496424250</v>
      </c>
      <c r="BK8" s="251">
        <v>340413230.48965675</v>
      </c>
      <c r="BL8" s="255">
        <f t="shared" si="17"/>
        <v>22062959634.309769</v>
      </c>
      <c r="BM8" s="782"/>
      <c r="BN8" s="252">
        <f t="shared" si="18"/>
        <v>553715528.0401715</v>
      </c>
      <c r="BO8" s="252">
        <f t="shared" si="0"/>
        <v>628597963.23953128</v>
      </c>
      <c r="BP8" s="252">
        <f t="shared" si="0"/>
        <v>309060281.05826062</v>
      </c>
      <c r="BQ8" s="252">
        <f t="shared" si="0"/>
        <v>44200936.042720243</v>
      </c>
      <c r="BR8" s="252">
        <f t="shared" si="0"/>
        <v>575085508.18622184</v>
      </c>
      <c r="BS8" s="252">
        <f t="shared" si="0"/>
        <v>433925991.1461274</v>
      </c>
      <c r="BT8" s="252">
        <f t="shared" si="0"/>
        <v>62486636.585762493</v>
      </c>
      <c r="BU8" s="252">
        <f t="shared" si="0"/>
        <v>401562499.83203125</v>
      </c>
      <c r="BV8" s="252">
        <f t="shared" si="0"/>
        <v>3621670097.8170729</v>
      </c>
      <c r="BW8" s="252">
        <f t="shared" si="0"/>
        <v>5836368217.1116714</v>
      </c>
      <c r="BX8" s="252">
        <f t="shared" si="0"/>
        <v>473254570.71680003</v>
      </c>
      <c r="BY8" s="252">
        <f t="shared" si="0"/>
        <v>430919704.78357738</v>
      </c>
      <c r="BZ8" s="252">
        <f t="shared" si="0"/>
        <v>253287761.47613963</v>
      </c>
      <c r="CA8" s="252">
        <f t="shared" si="0"/>
        <v>3031993500.7104411</v>
      </c>
      <c r="CB8" s="252">
        <f t="shared" si="0"/>
        <v>87054625.104077682</v>
      </c>
      <c r="CC8" s="252">
        <f t="shared" si="0"/>
        <v>124821977.68459535</v>
      </c>
      <c r="CD8" s="252">
        <f t="shared" si="0"/>
        <v>16933291.948810074</v>
      </c>
      <c r="CE8" s="252">
        <f t="shared" si="1"/>
        <v>25327489.859458346</v>
      </c>
      <c r="CF8" s="252">
        <f t="shared" si="1"/>
        <v>1356604430.3806863</v>
      </c>
      <c r="CG8" s="252">
        <f t="shared" si="1"/>
        <v>1729619568.7957525</v>
      </c>
      <c r="CH8" s="252">
        <f t="shared" si="1"/>
        <v>546290665.44604874</v>
      </c>
      <c r="CI8" s="252">
        <f t="shared" si="1"/>
        <v>598839357.18804765</v>
      </c>
      <c r="CJ8" s="252">
        <f t="shared" si="1"/>
        <v>280220162.99120712</v>
      </c>
      <c r="CK8" s="252">
        <f t="shared" si="1"/>
        <v>91482420.187709719</v>
      </c>
      <c r="CL8" s="252">
        <f t="shared" si="1"/>
        <v>2158126045.7459192</v>
      </c>
      <c r="CM8" s="252">
        <f t="shared" si="1"/>
        <v>664311397.94834769</v>
      </c>
      <c r="CN8" s="252">
        <f t="shared" si="1"/>
        <v>3702276652.863214</v>
      </c>
      <c r="CO8" s="252">
        <f t="shared" si="1"/>
        <v>219505874.21264648</v>
      </c>
      <c r="CP8" s="252">
        <f t="shared" si="1"/>
        <v>734234260.27952528</v>
      </c>
      <c r="CQ8" s="252">
        <f t="shared" si="1"/>
        <v>419781617.06862986</v>
      </c>
      <c r="CR8" s="256">
        <f t="shared" si="1"/>
        <v>29411559034.451202</v>
      </c>
      <c r="CS8" s="783"/>
      <c r="CT8" s="242">
        <v>2171132412.560183</v>
      </c>
      <c r="CU8" s="242">
        <v>5183284752.8597517</v>
      </c>
      <c r="CV8" s="242">
        <v>2712904348.233695</v>
      </c>
      <c r="CW8" s="242">
        <v>59457560804.158676</v>
      </c>
      <c r="CX8" s="242">
        <v>116794789.3946871</v>
      </c>
      <c r="CY8" s="242">
        <v>18639365341.558266</v>
      </c>
      <c r="CZ8" s="242">
        <v>5183041349.4107676</v>
      </c>
      <c r="DA8" s="242">
        <v>1035429832.3437294</v>
      </c>
      <c r="DB8" s="242">
        <v>1279998529.495682</v>
      </c>
      <c r="DC8" s="242">
        <v>250036601.23328581</v>
      </c>
      <c r="DD8" s="242">
        <v>1854951227.3384738</v>
      </c>
      <c r="DE8" s="242">
        <v>134479779.16305801</v>
      </c>
      <c r="DF8" s="242">
        <v>1692466099.401345</v>
      </c>
      <c r="DG8" s="242">
        <v>25029084885.498634</v>
      </c>
      <c r="DH8" s="787"/>
      <c r="DI8" s="242">
        <v>131006292.45889369</v>
      </c>
      <c r="DJ8" s="242">
        <v>575920528.09552789</v>
      </c>
      <c r="DK8" s="242">
        <v>948493061.37328577</v>
      </c>
      <c r="DL8" s="242">
        <v>18021427717.437027</v>
      </c>
      <c r="DM8" s="242">
        <v>47704913.97811164</v>
      </c>
      <c r="DN8" s="242">
        <v>1409495684.237783</v>
      </c>
      <c r="DO8" s="242">
        <v>1937106679.7555478</v>
      </c>
      <c r="DP8" s="242">
        <v>304229464.68687838</v>
      </c>
      <c r="DQ8" s="242">
        <v>246466747.1878449</v>
      </c>
      <c r="DR8" s="242">
        <v>44972799.492095068</v>
      </c>
      <c r="DS8" s="242">
        <v>644080287.27030337</v>
      </c>
      <c r="DT8" s="242">
        <v>66395863.422389284</v>
      </c>
      <c r="DU8" s="242">
        <v>1123240602.6449783</v>
      </c>
      <c r="DV8" s="242">
        <v>9775532744.627388</v>
      </c>
      <c r="DW8" s="789"/>
      <c r="DX8" s="244">
        <f t="shared" si="2"/>
        <v>2302138705.0190768</v>
      </c>
      <c r="DY8" s="244">
        <f t="shared" si="3"/>
        <v>5759205280.9552794</v>
      </c>
      <c r="DZ8" s="244">
        <f t="shared" si="4"/>
        <v>3661397409.6069808</v>
      </c>
      <c r="EA8" s="244">
        <f t="shared" si="5"/>
        <v>77478988521.595703</v>
      </c>
      <c r="EB8" s="244">
        <f t="shared" si="6"/>
        <v>164499703.37279874</v>
      </c>
      <c r="EC8" s="244">
        <f t="shared" si="7"/>
        <v>20048861025.796047</v>
      </c>
      <c r="ED8" s="244">
        <f t="shared" si="8"/>
        <v>7120148029.1663151</v>
      </c>
      <c r="EE8" s="244">
        <f t="shared" si="9"/>
        <v>1339659297.0306077</v>
      </c>
      <c r="EF8" s="244">
        <f t="shared" si="10"/>
        <v>1526465276.683527</v>
      </c>
      <c r="EG8" s="244">
        <f t="shared" si="11"/>
        <v>295009400.7253809</v>
      </c>
      <c r="EH8" s="244">
        <f t="shared" si="12"/>
        <v>2499031514.608777</v>
      </c>
      <c r="EI8" s="244">
        <f t="shared" si="13"/>
        <v>200875642.58544731</v>
      </c>
      <c r="EJ8" s="244">
        <f t="shared" si="14"/>
        <v>2815706702.0463233</v>
      </c>
      <c r="EK8" s="244">
        <f t="shared" si="15"/>
        <v>34804617630.126022</v>
      </c>
      <c r="EL8" s="785"/>
    </row>
    <row r="9" spans="1:142" x14ac:dyDescent="0.2">
      <c r="A9" s="237">
        <v>2026</v>
      </c>
      <c r="B9" s="251">
        <v>118045093.5380027</v>
      </c>
      <c r="C9" s="251">
        <v>200243367.06574753</v>
      </c>
      <c r="D9" s="251">
        <v>67947599.151522219</v>
      </c>
      <c r="E9" s="251">
        <v>7479739.6108634369</v>
      </c>
      <c r="F9" s="251">
        <v>190919763.21435922</v>
      </c>
      <c r="G9" s="251">
        <v>102724775.00186276</v>
      </c>
      <c r="H9" s="251">
        <v>15717447.942579756</v>
      </c>
      <c r="I9" s="251">
        <v>105159999.87890625</v>
      </c>
      <c r="J9" s="251">
        <v>988367474.56550872</v>
      </c>
      <c r="K9" s="251">
        <v>1749410377.5024414</v>
      </c>
      <c r="L9" s="251">
        <v>134377714.82416448</v>
      </c>
      <c r="M9" s="251">
        <v>94801551.62590602</v>
      </c>
      <c r="N9" s="251">
        <v>70885622.910183221</v>
      </c>
      <c r="O9" s="251">
        <v>479028987.69462132</v>
      </c>
      <c r="P9" s="251">
        <v>20836542.302670252</v>
      </c>
      <c r="Q9" s="251">
        <v>30666238.347196706</v>
      </c>
      <c r="R9" s="251">
        <v>16722374.033772515</v>
      </c>
      <c r="S9" s="251">
        <v>4016063.7135777674</v>
      </c>
      <c r="T9" s="251">
        <v>422588860.75980991</v>
      </c>
      <c r="U9" s="251">
        <v>376942834.99775118</v>
      </c>
      <c r="V9" s="251">
        <v>99828754.77171059</v>
      </c>
      <c r="W9" s="251">
        <v>88469222.607141227</v>
      </c>
      <c r="X9" s="251">
        <v>55917318.014205217</v>
      </c>
      <c r="Y9" s="251">
        <v>27848899.107636172</v>
      </c>
      <c r="Z9" s="251">
        <v>361476718.86367708</v>
      </c>
      <c r="AA9" s="251">
        <v>173835083.26258343</v>
      </c>
      <c r="AB9" s="251">
        <v>962699877.76530099</v>
      </c>
      <c r="AC9" s="251">
        <v>60576723.216552734</v>
      </c>
      <c r="AD9" s="251">
        <v>237761921.42629927</v>
      </c>
      <c r="AE9" s="251">
        <v>80007467.183538511</v>
      </c>
      <c r="AF9" s="254">
        <f t="shared" si="16"/>
        <v>7345304414.9000931</v>
      </c>
      <c r="AG9" s="781"/>
      <c r="AH9" s="251">
        <v>439470776.01879883</v>
      </c>
      <c r="AI9" s="251">
        <v>429853678.45205498</v>
      </c>
      <c r="AJ9" s="251">
        <v>241684801.1341095</v>
      </c>
      <c r="AK9" s="251">
        <v>36917042.96475362</v>
      </c>
      <c r="AL9" s="251">
        <v>388211226.57844096</v>
      </c>
      <c r="AM9" s="251">
        <v>331949972.76775491</v>
      </c>
      <c r="AN9" s="251">
        <v>46435999.999999985</v>
      </c>
      <c r="AO9" s="251">
        <v>292903999.953125</v>
      </c>
      <c r="AP9" s="251">
        <v>2631316682.4599538</v>
      </c>
      <c r="AQ9" s="251">
        <v>4084281250</v>
      </c>
      <c r="AR9" s="251">
        <v>337658304.57905912</v>
      </c>
      <c r="AS9" s="251">
        <v>341274488.18179935</v>
      </c>
      <c r="AT9" s="251">
        <v>183682602.07844332</v>
      </c>
      <c r="AU9" s="251">
        <v>2563620467.2391396</v>
      </c>
      <c r="AV9" s="251">
        <v>67021475.914083041</v>
      </c>
      <c r="AW9" s="251">
        <v>93983620.550701395</v>
      </c>
      <c r="AX9" s="251">
        <v>38456.000003814697</v>
      </c>
      <c r="AY9" s="251">
        <v>21072446.838405266</v>
      </c>
      <c r="AZ9" s="251">
        <v>943746835.44374418</v>
      </c>
      <c r="BA9" s="251">
        <v>1365286057.1657462</v>
      </c>
      <c r="BB9" s="251">
        <v>446913639.75989962</v>
      </c>
      <c r="BC9" s="251">
        <v>513526660.4039188</v>
      </c>
      <c r="BD9" s="251">
        <v>228539040.01407522</v>
      </c>
      <c r="BE9" s="251">
        <v>63696560.09946464</v>
      </c>
      <c r="BF9" s="251">
        <v>1806367572.8926094</v>
      </c>
      <c r="BG9" s="251">
        <v>493566609.09874648</v>
      </c>
      <c r="BH9" s="251">
        <v>2764864303</v>
      </c>
      <c r="BI9" s="251">
        <v>160809180.125</v>
      </c>
      <c r="BJ9" s="251">
        <v>501119280</v>
      </c>
      <c r="BK9" s="251">
        <v>343154265.08189863</v>
      </c>
      <c r="BL9" s="255">
        <f t="shared" si="17"/>
        <v>22162967294.795731</v>
      </c>
      <c r="BM9" s="782"/>
      <c r="BN9" s="252">
        <f t="shared" si="18"/>
        <v>557515869.55680156</v>
      </c>
      <c r="BO9" s="252">
        <f t="shared" si="0"/>
        <v>630097045.51780248</v>
      </c>
      <c r="BP9" s="252">
        <f t="shared" si="0"/>
        <v>309632400.28563172</v>
      </c>
      <c r="BQ9" s="252">
        <f t="shared" si="0"/>
        <v>44396782.57561706</v>
      </c>
      <c r="BR9" s="252">
        <f t="shared" si="0"/>
        <v>579130989.79280019</v>
      </c>
      <c r="BS9" s="252">
        <f t="shared" si="0"/>
        <v>434674747.76961768</v>
      </c>
      <c r="BT9" s="252">
        <f t="shared" si="0"/>
        <v>62153447.942579739</v>
      </c>
      <c r="BU9" s="252">
        <f t="shared" si="0"/>
        <v>398063999.83203125</v>
      </c>
      <c r="BV9" s="252">
        <f t="shared" si="0"/>
        <v>3619684157.0254626</v>
      </c>
      <c r="BW9" s="252">
        <f t="shared" si="0"/>
        <v>5833691627.5024414</v>
      </c>
      <c r="BX9" s="252">
        <f t="shared" si="0"/>
        <v>472036019.40322363</v>
      </c>
      <c r="BY9" s="252">
        <f t="shared" si="0"/>
        <v>436076039.8077054</v>
      </c>
      <c r="BZ9" s="252">
        <f t="shared" si="0"/>
        <v>254568224.98862654</v>
      </c>
      <c r="CA9" s="252">
        <f t="shared" si="0"/>
        <v>3042649454.9337606</v>
      </c>
      <c r="CB9" s="252">
        <f t="shared" si="0"/>
        <v>87858018.216753289</v>
      </c>
      <c r="CC9" s="252">
        <f t="shared" si="0"/>
        <v>124649858.89789811</v>
      </c>
      <c r="CD9" s="252">
        <f t="shared" si="0"/>
        <v>16760830.03377633</v>
      </c>
      <c r="CE9" s="252">
        <f t="shared" si="1"/>
        <v>25088510.551983032</v>
      </c>
      <c r="CF9" s="252">
        <f t="shared" si="1"/>
        <v>1366335696.2035542</v>
      </c>
      <c r="CG9" s="252">
        <f t="shared" si="1"/>
        <v>1742228892.1634974</v>
      </c>
      <c r="CH9" s="252">
        <f t="shared" si="1"/>
        <v>546742394.53161025</v>
      </c>
      <c r="CI9" s="252">
        <f t="shared" si="1"/>
        <v>601995883.01106</v>
      </c>
      <c r="CJ9" s="252">
        <f t="shared" si="1"/>
        <v>284456358.02828044</v>
      </c>
      <c r="CK9" s="252">
        <f t="shared" si="1"/>
        <v>91545459.207100809</v>
      </c>
      <c r="CL9" s="252">
        <f t="shared" si="1"/>
        <v>2167844291.7562866</v>
      </c>
      <c r="CM9" s="252">
        <f t="shared" si="1"/>
        <v>667401692.36132991</v>
      </c>
      <c r="CN9" s="252">
        <f t="shared" si="1"/>
        <v>3727564180.7653008</v>
      </c>
      <c r="CO9" s="252">
        <f t="shared" si="1"/>
        <v>221385903.34155273</v>
      </c>
      <c r="CP9" s="252">
        <f t="shared" si="1"/>
        <v>738881201.42629933</v>
      </c>
      <c r="CQ9" s="252">
        <f t="shared" si="1"/>
        <v>423161732.26543713</v>
      </c>
      <c r="CR9" s="256">
        <f t="shared" si="1"/>
        <v>29508271709.695824</v>
      </c>
      <c r="CS9" s="783"/>
      <c r="CT9" s="242">
        <v>2206456166.9896836</v>
      </c>
      <c r="CU9" s="242">
        <v>5284532961.0938396</v>
      </c>
      <c r="CV9" s="242">
        <v>2758002491.2402205</v>
      </c>
      <c r="CW9" s="242">
        <v>60922317276.719879</v>
      </c>
      <c r="CX9" s="242">
        <v>117468239.74696128</v>
      </c>
      <c r="CY9" s="242">
        <v>19184846900.563114</v>
      </c>
      <c r="CZ9" s="242">
        <v>5209037336.2591667</v>
      </c>
      <c r="DA9" s="242">
        <v>1057711680.959129</v>
      </c>
      <c r="DB9" s="242">
        <v>1305001508.0764368</v>
      </c>
      <c r="DC9" s="242">
        <v>254104631.10067499</v>
      </c>
      <c r="DD9" s="242">
        <v>1894868700.3969328</v>
      </c>
      <c r="DE9" s="242">
        <v>135322594.68463978</v>
      </c>
      <c r="DF9" s="242">
        <v>1700954807.7668302</v>
      </c>
      <c r="DG9" s="242">
        <v>25445157516.376163</v>
      </c>
      <c r="DH9" s="787"/>
      <c r="DI9" s="242">
        <v>133137730.4480122</v>
      </c>
      <c r="DJ9" s="242">
        <v>587170329.01042652</v>
      </c>
      <c r="DK9" s="242">
        <v>964260397.86281562</v>
      </c>
      <c r="DL9" s="242">
        <v>18148060297.506973</v>
      </c>
      <c r="DM9" s="242">
        <v>47979985.248758845</v>
      </c>
      <c r="DN9" s="242">
        <v>1450744615.6879539</v>
      </c>
      <c r="DO9" s="242">
        <v>1946822403.8596196</v>
      </c>
      <c r="DP9" s="242">
        <v>310776306.07076341</v>
      </c>
      <c r="DQ9" s="242">
        <v>251281129.90688908</v>
      </c>
      <c r="DR9" s="242">
        <v>45704495.134459257</v>
      </c>
      <c r="DS9" s="242">
        <v>657940520.97115719</v>
      </c>
      <c r="DT9" s="242">
        <v>66811981.478274554</v>
      </c>
      <c r="DU9" s="242">
        <v>1128874311.8835254</v>
      </c>
      <c r="DV9" s="242">
        <v>9938036953.06703</v>
      </c>
      <c r="DW9" s="789"/>
      <c r="DX9" s="244">
        <f t="shared" si="2"/>
        <v>2339593897.437696</v>
      </c>
      <c r="DY9" s="244">
        <f t="shared" si="3"/>
        <v>5871703290.1042662</v>
      </c>
      <c r="DZ9" s="244">
        <f t="shared" si="4"/>
        <v>3722262889.1030359</v>
      </c>
      <c r="EA9" s="244">
        <f t="shared" si="5"/>
        <v>79070377574.226852</v>
      </c>
      <c r="EB9" s="244">
        <f t="shared" si="6"/>
        <v>165448224.99572012</v>
      </c>
      <c r="EC9" s="244">
        <f t="shared" si="7"/>
        <v>20635591516.251068</v>
      </c>
      <c r="ED9" s="244">
        <f t="shared" si="8"/>
        <v>7155859740.1187859</v>
      </c>
      <c r="EE9" s="244">
        <f t="shared" si="9"/>
        <v>1368487987.0298924</v>
      </c>
      <c r="EF9" s="244">
        <f t="shared" si="10"/>
        <v>1556282637.983326</v>
      </c>
      <c r="EG9" s="244">
        <f t="shared" si="11"/>
        <v>299809126.23513424</v>
      </c>
      <c r="EH9" s="244">
        <f t="shared" si="12"/>
        <v>2552809221.3680902</v>
      </c>
      <c r="EI9" s="244">
        <f t="shared" si="13"/>
        <v>202134576.16291434</v>
      </c>
      <c r="EJ9" s="244">
        <f t="shared" si="14"/>
        <v>2829829119.6503553</v>
      </c>
      <c r="EK9" s="244">
        <f t="shared" si="15"/>
        <v>35383194469.443192</v>
      </c>
      <c r="EL9" s="785"/>
    </row>
    <row r="10" spans="1:142" x14ac:dyDescent="0.2">
      <c r="A10" s="245">
        <v>2027</v>
      </c>
      <c r="B10" s="251">
        <v>117425061.30546597</v>
      </c>
      <c r="C10" s="251">
        <v>199667636.44562373</v>
      </c>
      <c r="D10" s="251">
        <v>68006250.166986108</v>
      </c>
      <c r="E10" s="251">
        <v>7466567.086485913</v>
      </c>
      <c r="F10" s="251">
        <v>192370753.41478834</v>
      </c>
      <c r="G10" s="251">
        <v>101580692.51042728</v>
      </c>
      <c r="H10" s="251">
        <v>15699472.347675886</v>
      </c>
      <c r="I10" s="251">
        <v>103979999.87890625</v>
      </c>
      <c r="J10" s="251">
        <v>987141628.95304441</v>
      </c>
      <c r="K10" s="251">
        <v>1735967506.4086914</v>
      </c>
      <c r="L10" s="251">
        <v>133584575.43648161</v>
      </c>
      <c r="M10" s="251">
        <v>94259774.790737644</v>
      </c>
      <c r="N10" s="251">
        <v>70725734.046013057</v>
      </c>
      <c r="O10" s="251">
        <v>483111953.11372942</v>
      </c>
      <c r="P10" s="251">
        <v>20872384.797211152</v>
      </c>
      <c r="Q10" s="251">
        <v>30596632.29461915</v>
      </c>
      <c r="R10" s="251">
        <v>16547288.490516474</v>
      </c>
      <c r="S10" s="251">
        <v>4009318.0897144834</v>
      </c>
      <c r="T10" s="251">
        <v>425496582.27877545</v>
      </c>
      <c r="U10" s="251">
        <v>374703134.93017113</v>
      </c>
      <c r="V10" s="251">
        <v>98629326.086679548</v>
      </c>
      <c r="W10" s="251">
        <v>88912011.029618785</v>
      </c>
      <c r="X10" s="251">
        <v>55776194.852303311</v>
      </c>
      <c r="Y10" s="251">
        <v>27792201.496925674</v>
      </c>
      <c r="Z10" s="251">
        <v>361459304.07685798</v>
      </c>
      <c r="AA10" s="251">
        <v>173294945.70530018</v>
      </c>
      <c r="AB10" s="251">
        <v>973670661.40256298</v>
      </c>
      <c r="AC10" s="251">
        <v>60958655.781005859</v>
      </c>
      <c r="AD10" s="251">
        <v>237680174.9494141</v>
      </c>
      <c r="AE10" s="251">
        <v>80593672.919004709</v>
      </c>
      <c r="AF10" s="254">
        <f t="shared" si="16"/>
        <v>7341980095.0857363</v>
      </c>
      <c r="AG10" s="781"/>
      <c r="AH10" s="251">
        <v>443785060.7487793</v>
      </c>
      <c r="AI10" s="251">
        <v>431726784.94331843</v>
      </c>
      <c r="AJ10" s="251">
        <v>242102850.02020264</v>
      </c>
      <c r="AK10" s="251">
        <v>37137744.598090932</v>
      </c>
      <c r="AL10" s="251">
        <v>390837118.92144138</v>
      </c>
      <c r="AM10" s="251">
        <v>333558388.31987476</v>
      </c>
      <c r="AN10" s="251">
        <v>46112666.666666649</v>
      </c>
      <c r="AO10" s="251">
        <v>290359499.95703125</v>
      </c>
      <c r="AP10" s="251">
        <v>2629531879.0054193</v>
      </c>
      <c r="AQ10" s="251">
        <v>4096656250</v>
      </c>
      <c r="AR10" s="251">
        <v>337747943.08981043</v>
      </c>
      <c r="AS10" s="251">
        <v>346879592.40581411</v>
      </c>
      <c r="AT10" s="251">
        <v>184944761.4577131</v>
      </c>
      <c r="AU10" s="251">
        <v>2571248141.4554234</v>
      </c>
      <c r="AV10" s="251">
        <v>67671173.494331166</v>
      </c>
      <c r="AW10" s="251">
        <v>93746486.433334649</v>
      </c>
      <c r="AX10" s="251">
        <v>39313.000005722046</v>
      </c>
      <c r="AY10" s="251">
        <v>20932229.50782926</v>
      </c>
      <c r="AZ10" s="251">
        <v>950240506.32977152</v>
      </c>
      <c r="BA10" s="251">
        <v>1377929465.6003087</v>
      </c>
      <c r="BB10" s="251">
        <v>448054258.59866959</v>
      </c>
      <c r="BC10" s="251">
        <v>515941521.98886245</v>
      </c>
      <c r="BD10" s="251">
        <v>232464137.95510325</v>
      </c>
      <c r="BE10" s="251">
        <v>63797693.336713448</v>
      </c>
      <c r="BF10" s="251">
        <v>1815106240.9659135</v>
      </c>
      <c r="BG10" s="251">
        <v>496887729.93870807</v>
      </c>
      <c r="BH10" s="251">
        <v>2779599106</v>
      </c>
      <c r="BI10" s="251">
        <v>162248306.01953125</v>
      </c>
      <c r="BJ10" s="251">
        <v>505814310</v>
      </c>
      <c r="BK10" s="251">
        <v>345668517.88131839</v>
      </c>
      <c r="BL10" s="255">
        <f t="shared" si="17"/>
        <v>22258769678.639984</v>
      </c>
      <c r="BM10" s="782"/>
      <c r="BN10" s="252">
        <f t="shared" si="18"/>
        <v>561210122.05424523</v>
      </c>
      <c r="BO10" s="252">
        <f t="shared" si="0"/>
        <v>631394421.38894212</v>
      </c>
      <c r="BP10" s="252">
        <f t="shared" si="0"/>
        <v>310109100.18718874</v>
      </c>
      <c r="BQ10" s="252">
        <f t="shared" si="0"/>
        <v>44604311.684576847</v>
      </c>
      <c r="BR10" s="252">
        <f t="shared" si="0"/>
        <v>583207872.33622968</v>
      </c>
      <c r="BS10" s="252">
        <f t="shared" si="0"/>
        <v>435139080.83030206</v>
      </c>
      <c r="BT10" s="252">
        <f t="shared" si="0"/>
        <v>61812139.014342532</v>
      </c>
      <c r="BU10" s="252">
        <f t="shared" si="0"/>
        <v>394339499.8359375</v>
      </c>
      <c r="BV10" s="252">
        <f t="shared" si="0"/>
        <v>3616673507.9584637</v>
      </c>
      <c r="BW10" s="252">
        <f t="shared" si="0"/>
        <v>5832623756.4086914</v>
      </c>
      <c r="BX10" s="252">
        <f t="shared" si="0"/>
        <v>471332518.52629203</v>
      </c>
      <c r="BY10" s="252">
        <f t="shared" si="0"/>
        <v>441139367.19655174</v>
      </c>
      <c r="BZ10" s="252">
        <f t="shared" si="0"/>
        <v>255670495.50372615</v>
      </c>
      <c r="CA10" s="252">
        <f t="shared" si="0"/>
        <v>3054360094.5691528</v>
      </c>
      <c r="CB10" s="252">
        <f t="shared" si="0"/>
        <v>88543558.291542321</v>
      </c>
      <c r="CC10" s="252">
        <f t="shared" si="0"/>
        <v>124343118.72795379</v>
      </c>
      <c r="CD10" s="252">
        <f t="shared" si="0"/>
        <v>16586601.490522197</v>
      </c>
      <c r="CE10" s="252">
        <f t="shared" si="1"/>
        <v>24941547.597543743</v>
      </c>
      <c r="CF10" s="252">
        <f t="shared" si="1"/>
        <v>1375737088.608547</v>
      </c>
      <c r="CG10" s="252">
        <f t="shared" si="1"/>
        <v>1752632600.5304799</v>
      </c>
      <c r="CH10" s="252">
        <f t="shared" si="1"/>
        <v>546683584.68534911</v>
      </c>
      <c r="CI10" s="252">
        <f t="shared" si="1"/>
        <v>604853533.01848125</v>
      </c>
      <c r="CJ10" s="252">
        <f t="shared" si="1"/>
        <v>288240332.80740654</v>
      </c>
      <c r="CK10" s="252">
        <f t="shared" si="1"/>
        <v>91589894.833639115</v>
      </c>
      <c r="CL10" s="252">
        <f t="shared" si="1"/>
        <v>2176565545.0427713</v>
      </c>
      <c r="CM10" s="252">
        <f t="shared" si="1"/>
        <v>670182675.64400828</v>
      </c>
      <c r="CN10" s="252">
        <f t="shared" si="1"/>
        <v>3753269767.4025631</v>
      </c>
      <c r="CO10" s="252">
        <f t="shared" si="1"/>
        <v>223206961.80053711</v>
      </c>
      <c r="CP10" s="252">
        <f t="shared" si="1"/>
        <v>743494484.94941413</v>
      </c>
      <c r="CQ10" s="252">
        <f t="shared" si="1"/>
        <v>426262190.80032313</v>
      </c>
      <c r="CR10" s="256">
        <f t="shared" si="1"/>
        <v>29600749773.725719</v>
      </c>
      <c r="CS10" s="783"/>
      <c r="CT10" s="242">
        <v>2241916251.0064497</v>
      </c>
      <c r="CU10" s="242">
        <v>5386690194.4979115</v>
      </c>
      <c r="CV10" s="242">
        <v>2802862933.7731094</v>
      </c>
      <c r="CW10" s="242">
        <v>62365072971.181732</v>
      </c>
      <c r="CX10" s="242">
        <v>118158468.47565059</v>
      </c>
      <c r="CY10" s="242">
        <v>19764137965.917736</v>
      </c>
      <c r="CZ10" s="242">
        <v>5232519965.69802</v>
      </c>
      <c r="DA10" s="242">
        <v>1080316758.428026</v>
      </c>
      <c r="DB10" s="242">
        <v>1330228968.0307474</v>
      </c>
      <c r="DC10" s="242">
        <v>258188361.24799654</v>
      </c>
      <c r="DD10" s="242">
        <v>1935365231.2918355</v>
      </c>
      <c r="DE10" s="242">
        <v>136163575.57708341</v>
      </c>
      <c r="DF10" s="242">
        <v>1708622806.4515371</v>
      </c>
      <c r="DG10" s="242">
        <v>25859037137.634373</v>
      </c>
      <c r="DH10" s="787"/>
      <c r="DI10" s="242">
        <v>135277394.57464162</v>
      </c>
      <c r="DJ10" s="242">
        <v>598521132.72198999</v>
      </c>
      <c r="DK10" s="242">
        <v>979944628.86059594</v>
      </c>
      <c r="DL10" s="242">
        <v>18256005614.443909</v>
      </c>
      <c r="DM10" s="242">
        <v>48261909.659068562</v>
      </c>
      <c r="DN10" s="242">
        <v>1494550198.2049918</v>
      </c>
      <c r="DO10" s="242">
        <v>1955598787.3143644</v>
      </c>
      <c r="DP10" s="242">
        <v>317418118.39135432</v>
      </c>
      <c r="DQ10" s="242">
        <v>256138737.04586005</v>
      </c>
      <c r="DR10" s="242">
        <v>46439014.705551825</v>
      </c>
      <c r="DS10" s="242">
        <v>672001816.42077613</v>
      </c>
      <c r="DT10" s="242">
        <v>67227193.734147027</v>
      </c>
      <c r="DU10" s="242">
        <v>1133963339.9395306</v>
      </c>
      <c r="DV10" s="242">
        <v>10099684644.480938</v>
      </c>
      <c r="DW10" s="789"/>
      <c r="DX10" s="244">
        <f t="shared" si="2"/>
        <v>2377193645.5810914</v>
      </c>
      <c r="DY10" s="244">
        <f t="shared" si="3"/>
        <v>5985211327.2199011</v>
      </c>
      <c r="DZ10" s="244">
        <f t="shared" si="4"/>
        <v>3782807562.6337051</v>
      </c>
      <c r="EA10" s="244">
        <f t="shared" si="5"/>
        <v>80621078585.625641</v>
      </c>
      <c r="EB10" s="244">
        <f t="shared" si="6"/>
        <v>166420378.13471916</v>
      </c>
      <c r="EC10" s="244">
        <f t="shared" si="7"/>
        <v>21258688164.122726</v>
      </c>
      <c r="ED10" s="244">
        <f t="shared" si="8"/>
        <v>7188118753.0123844</v>
      </c>
      <c r="EE10" s="244">
        <f t="shared" si="9"/>
        <v>1397734876.8193803</v>
      </c>
      <c r="EF10" s="244">
        <f t="shared" si="10"/>
        <v>1586367705.0766075</v>
      </c>
      <c r="EG10" s="244">
        <f t="shared" si="11"/>
        <v>304627375.95354837</v>
      </c>
      <c r="EH10" s="244">
        <f t="shared" si="12"/>
        <v>2607367047.7126117</v>
      </c>
      <c r="EI10" s="244">
        <f t="shared" si="13"/>
        <v>203390769.31123042</v>
      </c>
      <c r="EJ10" s="244">
        <f t="shared" si="14"/>
        <v>2842586146.3910675</v>
      </c>
      <c r="EK10" s="244">
        <f t="shared" si="15"/>
        <v>35958721782.115311</v>
      </c>
      <c r="EL10" s="785"/>
    </row>
    <row r="11" spans="1:142" x14ac:dyDescent="0.2">
      <c r="A11" s="237">
        <v>2028</v>
      </c>
      <c r="B11" s="251">
        <v>116771319.91095196</v>
      </c>
      <c r="C11" s="251">
        <v>199034472.85596633</v>
      </c>
      <c r="D11" s="251">
        <v>68035328.800368577</v>
      </c>
      <c r="E11" s="251">
        <v>7448549.5646322789</v>
      </c>
      <c r="F11" s="251">
        <v>193832771.14074072</v>
      </c>
      <c r="G11" s="251">
        <v>100420439.80904815</v>
      </c>
      <c r="H11" s="251">
        <v>15675257.121255288</v>
      </c>
      <c r="I11" s="251">
        <v>102719999.87890625</v>
      </c>
      <c r="J11" s="251">
        <v>985237201.57048917</v>
      </c>
      <c r="K11" s="251">
        <v>1721433662.4145508</v>
      </c>
      <c r="L11" s="251">
        <v>132740625.62656832</v>
      </c>
      <c r="M11" s="251">
        <v>93642159.009622052</v>
      </c>
      <c r="N11" s="251">
        <v>70527571.615282267</v>
      </c>
      <c r="O11" s="251">
        <v>487021048.97747278</v>
      </c>
      <c r="P11" s="251">
        <v>20899903.335160661</v>
      </c>
      <c r="Q11" s="251">
        <v>30505941.490564052</v>
      </c>
      <c r="R11" s="251">
        <v>16376500.286975734</v>
      </c>
      <c r="S11" s="251">
        <v>4001372.8231498082</v>
      </c>
      <c r="T11" s="251">
        <v>428302278.48128366</v>
      </c>
      <c r="U11" s="251">
        <v>372366932.87710297</v>
      </c>
      <c r="V11" s="251">
        <v>97418052.792410925</v>
      </c>
      <c r="W11" s="251">
        <v>89315329.1481103</v>
      </c>
      <c r="X11" s="251">
        <v>55591674.766075782</v>
      </c>
      <c r="Y11" s="251">
        <v>27722515.524430305</v>
      </c>
      <c r="Z11" s="251">
        <v>361320210.5925765</v>
      </c>
      <c r="AA11" s="251">
        <v>172639434.3067697</v>
      </c>
      <c r="AB11" s="251">
        <v>984766466.4472183</v>
      </c>
      <c r="AC11" s="251">
        <v>61336650.698974609</v>
      </c>
      <c r="AD11" s="251">
        <v>237590177.69982499</v>
      </c>
      <c r="AE11" s="251">
        <v>81131813.615634814</v>
      </c>
      <c r="AF11" s="254">
        <f t="shared" si="16"/>
        <v>7335825663.1821184</v>
      </c>
      <c r="AG11" s="781"/>
      <c r="AH11" s="251">
        <v>448044741.91625977</v>
      </c>
      <c r="AI11" s="251">
        <v>433488951.81354642</v>
      </c>
      <c r="AJ11" s="251">
        <v>242456931.8674469</v>
      </c>
      <c r="AK11" s="251">
        <v>37373218.929749273</v>
      </c>
      <c r="AL11" s="251">
        <v>393483642.29741514</v>
      </c>
      <c r="AM11" s="251">
        <v>334935586.57771951</v>
      </c>
      <c r="AN11" s="251">
        <v>45789333.333333313</v>
      </c>
      <c r="AO11" s="251">
        <v>287687999.953125</v>
      </c>
      <c r="AP11" s="251">
        <v>2627654758.1308231</v>
      </c>
      <c r="AQ11" s="251">
        <v>4108281250</v>
      </c>
      <c r="AR11" s="251">
        <v>338348584.98726773</v>
      </c>
      <c r="AS11" s="251">
        <v>352444820.14320529</v>
      </c>
      <c r="AT11" s="251">
        <v>186076599.8948347</v>
      </c>
      <c r="AU11" s="251">
        <v>2580026372.701827</v>
      </c>
      <c r="AV11" s="251">
        <v>68218618.980188653</v>
      </c>
      <c r="AW11" s="251">
        <v>93423550.650236994</v>
      </c>
      <c r="AX11" s="251">
        <v>40192.000003814697</v>
      </c>
      <c r="AY11" s="251">
        <v>20854330.990842588</v>
      </c>
      <c r="AZ11" s="251">
        <v>956506329.11452925</v>
      </c>
      <c r="BA11" s="251">
        <v>1388604026.6963484</v>
      </c>
      <c r="BB11" s="251">
        <v>448657266.17267752</v>
      </c>
      <c r="BC11" s="251">
        <v>518094307.02535444</v>
      </c>
      <c r="BD11" s="251">
        <v>235929022.62141255</v>
      </c>
      <c r="BE11" s="251">
        <v>63894480.692456596</v>
      </c>
      <c r="BF11" s="251">
        <v>1822736228.9801733</v>
      </c>
      <c r="BG11" s="251">
        <v>500025732.25658208</v>
      </c>
      <c r="BH11" s="251">
        <v>2794043798</v>
      </c>
      <c r="BI11" s="251">
        <v>163635687.68359375</v>
      </c>
      <c r="BJ11" s="251">
        <v>510509340</v>
      </c>
      <c r="BK11" s="251">
        <v>347976618.38447696</v>
      </c>
      <c r="BL11" s="255">
        <f t="shared" si="17"/>
        <v>22349242322.795429</v>
      </c>
      <c r="BM11" s="782"/>
      <c r="BN11" s="252">
        <f t="shared" si="18"/>
        <v>564816061.82721174</v>
      </c>
      <c r="BO11" s="252">
        <f t="shared" si="0"/>
        <v>632523424.66951275</v>
      </c>
      <c r="BP11" s="252">
        <f t="shared" si="0"/>
        <v>310492260.66781545</v>
      </c>
      <c r="BQ11" s="252">
        <f t="shared" si="0"/>
        <v>44821768.494381554</v>
      </c>
      <c r="BR11" s="252">
        <f t="shared" si="0"/>
        <v>587316413.43815589</v>
      </c>
      <c r="BS11" s="252">
        <f t="shared" si="0"/>
        <v>435356026.38676763</v>
      </c>
      <c r="BT11" s="252">
        <f t="shared" si="0"/>
        <v>61464590.4545886</v>
      </c>
      <c r="BU11" s="252">
        <f t="shared" si="0"/>
        <v>390407999.83203125</v>
      </c>
      <c r="BV11" s="252">
        <f t="shared" si="0"/>
        <v>3612891959.7013121</v>
      </c>
      <c r="BW11" s="252">
        <f t="shared" si="0"/>
        <v>5829714912.4145508</v>
      </c>
      <c r="BX11" s="252">
        <f t="shared" si="0"/>
        <v>471089210.61383605</v>
      </c>
      <c r="BY11" s="252">
        <f t="shared" si="0"/>
        <v>446086979.15282732</v>
      </c>
      <c r="BZ11" s="252">
        <f t="shared" si="0"/>
        <v>256604171.51011696</v>
      </c>
      <c r="CA11" s="252">
        <f t="shared" si="0"/>
        <v>3067047421.6792998</v>
      </c>
      <c r="CB11" s="252">
        <f t="shared" si="0"/>
        <v>89118522.315349311</v>
      </c>
      <c r="CC11" s="252">
        <f t="shared" si="0"/>
        <v>123929492.14080104</v>
      </c>
      <c r="CD11" s="252">
        <f t="shared" si="0"/>
        <v>16416692.286979549</v>
      </c>
      <c r="CE11" s="252">
        <f t="shared" si="1"/>
        <v>24855703.813992396</v>
      </c>
      <c r="CF11" s="252">
        <f t="shared" si="1"/>
        <v>1384808607.5958128</v>
      </c>
      <c r="CG11" s="252">
        <f t="shared" si="1"/>
        <v>1760970959.5734515</v>
      </c>
      <c r="CH11" s="252">
        <f t="shared" si="1"/>
        <v>546075318.96508849</v>
      </c>
      <c r="CI11" s="252">
        <f t="shared" si="1"/>
        <v>607409636.17346478</v>
      </c>
      <c r="CJ11" s="252">
        <f t="shared" si="1"/>
        <v>291520697.38748831</v>
      </c>
      <c r="CK11" s="252">
        <f t="shared" si="1"/>
        <v>91616996.216886908</v>
      </c>
      <c r="CL11" s="252">
        <f t="shared" si="1"/>
        <v>2184056439.5727501</v>
      </c>
      <c r="CM11" s="252">
        <f t="shared" si="1"/>
        <v>672665166.56335175</v>
      </c>
      <c r="CN11" s="252">
        <f t="shared" si="1"/>
        <v>3778810264.4472184</v>
      </c>
      <c r="CO11" s="252">
        <f t="shared" si="1"/>
        <v>224972338.38256836</v>
      </c>
      <c r="CP11" s="252">
        <f t="shared" si="1"/>
        <v>748099517.69982505</v>
      </c>
      <c r="CQ11" s="252">
        <f t="shared" si="1"/>
        <v>429108432.00011176</v>
      </c>
      <c r="CR11" s="256">
        <f t="shared" si="1"/>
        <v>29685067985.977547</v>
      </c>
      <c r="CS11" s="783"/>
      <c r="CT11" s="242">
        <v>2277512664.6106577</v>
      </c>
      <c r="CU11" s="242">
        <v>5489756453.072876</v>
      </c>
      <c r="CV11" s="242">
        <v>2847485675.832253</v>
      </c>
      <c r="CW11" s="242">
        <v>63779697379.199402</v>
      </c>
      <c r="CX11" s="242">
        <v>118843976.40667471</v>
      </c>
      <c r="CY11" s="242">
        <v>20377238537.655704</v>
      </c>
      <c r="CZ11" s="242">
        <v>5253622863.745554</v>
      </c>
      <c r="DA11" s="242">
        <v>1103245064.7509658</v>
      </c>
      <c r="DB11" s="242">
        <v>1355680909.3588388</v>
      </c>
      <c r="DC11" s="242">
        <v>262287791.67527077</v>
      </c>
      <c r="DD11" s="242">
        <v>1976440820.0241592</v>
      </c>
      <c r="DE11" s="242">
        <v>136991495.65732908</v>
      </c>
      <c r="DF11" s="242">
        <v>1715513729.586587</v>
      </c>
      <c r="DG11" s="242">
        <v>26270723749.272255</v>
      </c>
      <c r="DH11" s="787"/>
      <c r="DI11" s="242">
        <v>137425284.83879259</v>
      </c>
      <c r="DJ11" s="242">
        <v>609972939.23031938</v>
      </c>
      <c r="DK11" s="242">
        <v>995545754.36658871</v>
      </c>
      <c r="DL11" s="242">
        <v>18351394176.670822</v>
      </c>
      <c r="DM11" s="242">
        <v>48541905.856247433</v>
      </c>
      <c r="DN11" s="242">
        <v>1540912431.7914355</v>
      </c>
      <c r="DO11" s="242">
        <v>1963485771.4254839</v>
      </c>
      <c r="DP11" s="242">
        <v>324154901.64881134</v>
      </c>
      <c r="DQ11" s="242">
        <v>261039568.60480106</v>
      </c>
      <c r="DR11" s="242">
        <v>47176358.205376416</v>
      </c>
      <c r="DS11" s="242">
        <v>686264173.61949956</v>
      </c>
      <c r="DT11" s="242">
        <v>67635957.556594953</v>
      </c>
      <c r="DU11" s="242">
        <v>1138536645.5187273</v>
      </c>
      <c r="DV11" s="242">
        <v>10260475818.868721</v>
      </c>
      <c r="DW11" s="789"/>
      <c r="DX11" s="244">
        <f t="shared" si="2"/>
        <v>2414937949.4494505</v>
      </c>
      <c r="DY11" s="244">
        <f t="shared" si="3"/>
        <v>6099729392.303195</v>
      </c>
      <c r="DZ11" s="244">
        <f t="shared" si="4"/>
        <v>3843031430.1988416</v>
      </c>
      <c r="EA11" s="244">
        <f t="shared" si="5"/>
        <v>82131091555.870224</v>
      </c>
      <c r="EB11" s="244">
        <f t="shared" si="6"/>
        <v>167385882.26292214</v>
      </c>
      <c r="EC11" s="244">
        <f t="shared" si="7"/>
        <v>21918150969.44714</v>
      </c>
      <c r="ED11" s="244">
        <f t="shared" si="8"/>
        <v>7217108635.1710377</v>
      </c>
      <c r="EE11" s="244">
        <f t="shared" si="9"/>
        <v>1427399966.3997772</v>
      </c>
      <c r="EF11" s="244">
        <f t="shared" si="10"/>
        <v>1616720477.9636397</v>
      </c>
      <c r="EG11" s="244">
        <f t="shared" si="11"/>
        <v>309464149.88064718</v>
      </c>
      <c r="EH11" s="244">
        <f t="shared" si="12"/>
        <v>2662704993.6436586</v>
      </c>
      <c r="EI11" s="244">
        <f t="shared" si="13"/>
        <v>204627453.21392405</v>
      </c>
      <c r="EJ11" s="244">
        <f t="shared" si="14"/>
        <v>2854050375.1053143</v>
      </c>
      <c r="EK11" s="244">
        <f t="shared" si="15"/>
        <v>36531199568.140976</v>
      </c>
      <c r="EL11" s="785"/>
    </row>
    <row r="12" spans="1:142" x14ac:dyDescent="0.2">
      <c r="A12" s="245">
        <v>2029</v>
      </c>
      <c r="B12" s="251">
        <v>116093397.38675666</v>
      </c>
      <c r="C12" s="251">
        <v>198357263.24119937</v>
      </c>
      <c r="D12" s="251">
        <v>68036723.581117451</v>
      </c>
      <c r="E12" s="251">
        <v>7425408.3338637985</v>
      </c>
      <c r="F12" s="251">
        <v>195305900.20141035</v>
      </c>
      <c r="G12" s="251">
        <v>99253620.922816589</v>
      </c>
      <c r="H12" s="251">
        <v>15646117.534677919</v>
      </c>
      <c r="I12" s="251">
        <v>101389999.87890625</v>
      </c>
      <c r="J12" s="251">
        <v>982683643.05175793</v>
      </c>
      <c r="K12" s="251">
        <v>1706139686.5844727</v>
      </c>
      <c r="L12" s="251">
        <v>131849577.27143574</v>
      </c>
      <c r="M12" s="251">
        <v>92940690.503190339</v>
      </c>
      <c r="N12" s="251">
        <v>70293136.116639763</v>
      </c>
      <c r="O12" s="251">
        <v>490767295.53420591</v>
      </c>
      <c r="P12" s="251">
        <v>20920641.066558849</v>
      </c>
      <c r="Q12" s="251">
        <v>30393977.853312939</v>
      </c>
      <c r="R12" s="251">
        <v>16212586.584973777</v>
      </c>
      <c r="S12" s="251">
        <v>3992351.3137174333</v>
      </c>
      <c r="T12" s="251">
        <v>431005949.36742616</v>
      </c>
      <c r="U12" s="251">
        <v>369958871.67553616</v>
      </c>
      <c r="V12" s="251">
        <v>96204278.711200252</v>
      </c>
      <c r="W12" s="251">
        <v>89687617.0448948</v>
      </c>
      <c r="X12" s="251">
        <v>55366926.356115982</v>
      </c>
      <c r="Y12" s="251">
        <v>27642615.892710261</v>
      </c>
      <c r="Z12" s="251">
        <v>361085356.77044672</v>
      </c>
      <c r="AA12" s="251">
        <v>171876132.40975827</v>
      </c>
      <c r="AB12" s="251">
        <v>995988717.62450302</v>
      </c>
      <c r="AC12" s="251">
        <v>61709757.574951172</v>
      </c>
      <c r="AD12" s="251">
        <v>237510600.12524953</v>
      </c>
      <c r="AE12" s="251">
        <v>81626506.390405387</v>
      </c>
      <c r="AF12" s="254">
        <f t="shared" si="16"/>
        <v>7327365346.9042139</v>
      </c>
      <c r="AG12" s="781"/>
      <c r="AH12" s="251">
        <v>452251063.57446289</v>
      </c>
      <c r="AI12" s="251">
        <v>435150738.24601096</v>
      </c>
      <c r="AJ12" s="251">
        <v>242747046.67576599</v>
      </c>
      <c r="AK12" s="251">
        <v>37622799.396511629</v>
      </c>
      <c r="AL12" s="251">
        <v>396150972.69624794</v>
      </c>
      <c r="AM12" s="251">
        <v>336102204.47526515</v>
      </c>
      <c r="AN12" s="251">
        <v>45465999.999999978</v>
      </c>
      <c r="AO12" s="251">
        <v>284898499.95703125</v>
      </c>
      <c r="AP12" s="251">
        <v>2625875724.5150428</v>
      </c>
      <c r="AQ12" s="251">
        <v>4119343750</v>
      </c>
      <c r="AR12" s="251">
        <v>339401571.34099865</v>
      </c>
      <c r="AS12" s="251">
        <v>357973641.67364126</v>
      </c>
      <c r="AT12" s="251">
        <v>187087832.69785634</v>
      </c>
      <c r="AU12" s="251">
        <v>2589865787.3000622</v>
      </c>
      <c r="AV12" s="251">
        <v>68668792.434945703</v>
      </c>
      <c r="AW12" s="251">
        <v>93037483.10570839</v>
      </c>
      <c r="AX12" s="251">
        <v>41089.000005722046</v>
      </c>
      <c r="AY12" s="251">
        <v>20823171.584047921</v>
      </c>
      <c r="AZ12" s="251">
        <v>962544303.7982223</v>
      </c>
      <c r="BA12" s="251">
        <v>1397406292.2733269</v>
      </c>
      <c r="BB12" s="251">
        <v>448709270.4067623</v>
      </c>
      <c r="BC12" s="251">
        <v>519969010.88374567</v>
      </c>
      <c r="BD12" s="251">
        <v>238905516.11382568</v>
      </c>
      <c r="BE12" s="251">
        <v>63985329.369931728</v>
      </c>
      <c r="BF12" s="251">
        <v>1829061323.2893691</v>
      </c>
      <c r="BG12" s="251">
        <v>502994169.05178553</v>
      </c>
      <c r="BH12" s="251">
        <v>2807983708</v>
      </c>
      <c r="BI12" s="251">
        <v>164975564.28515625</v>
      </c>
      <c r="BJ12" s="251">
        <v>515204370</v>
      </c>
      <c r="BK12" s="251">
        <v>350098369.53525764</v>
      </c>
      <c r="BL12" s="255">
        <f t="shared" si="17"/>
        <v>22434345395.680988</v>
      </c>
      <c r="BM12" s="782"/>
      <c r="BN12" s="252">
        <f t="shared" si="18"/>
        <v>568344460.96121955</v>
      </c>
      <c r="BO12" s="252">
        <f t="shared" si="0"/>
        <v>633508001.48721027</v>
      </c>
      <c r="BP12" s="252">
        <f t="shared" si="0"/>
        <v>310783770.25688344</v>
      </c>
      <c r="BQ12" s="252">
        <f t="shared" si="0"/>
        <v>45048207.730375424</v>
      </c>
      <c r="BR12" s="252">
        <f t="shared" si="0"/>
        <v>591456872.89765835</v>
      </c>
      <c r="BS12" s="252">
        <f t="shared" si="0"/>
        <v>435355825.39808172</v>
      </c>
      <c r="BT12" s="252">
        <f t="shared" si="0"/>
        <v>61112117.534677893</v>
      </c>
      <c r="BU12" s="252">
        <f t="shared" si="0"/>
        <v>386288499.8359375</v>
      </c>
      <c r="BV12" s="252">
        <f t="shared" si="0"/>
        <v>3608559367.5668006</v>
      </c>
      <c r="BW12" s="252">
        <f t="shared" si="0"/>
        <v>5825483436.5844727</v>
      </c>
      <c r="BX12" s="252">
        <f t="shared" si="0"/>
        <v>471251148.61243439</v>
      </c>
      <c r="BY12" s="252">
        <f t="shared" si="0"/>
        <v>450914332.1768316</v>
      </c>
      <c r="BZ12" s="252">
        <f t="shared" si="0"/>
        <v>257380968.8144961</v>
      </c>
      <c r="CA12" s="252">
        <f t="shared" si="0"/>
        <v>3080633082.8342681</v>
      </c>
      <c r="CB12" s="252">
        <f t="shared" si="0"/>
        <v>89589433.501504555</v>
      </c>
      <c r="CC12" s="252">
        <f t="shared" si="0"/>
        <v>123431460.95902133</v>
      </c>
      <c r="CD12" s="252">
        <f t="shared" si="0"/>
        <v>16253675.584979499</v>
      </c>
      <c r="CE12" s="252">
        <f t="shared" si="1"/>
        <v>24815522.897765353</v>
      </c>
      <c r="CF12" s="252">
        <f t="shared" si="1"/>
        <v>1393550253.1656485</v>
      </c>
      <c r="CG12" s="252">
        <f t="shared" si="1"/>
        <v>1767365163.948863</v>
      </c>
      <c r="CH12" s="252">
        <f t="shared" si="1"/>
        <v>544913549.1179626</v>
      </c>
      <c r="CI12" s="252">
        <f t="shared" si="1"/>
        <v>609656627.92864048</v>
      </c>
      <c r="CJ12" s="252">
        <f t="shared" si="1"/>
        <v>294272442.46994168</v>
      </c>
      <c r="CK12" s="252">
        <f t="shared" si="1"/>
        <v>91627945.262641996</v>
      </c>
      <c r="CL12" s="252">
        <f t="shared" si="1"/>
        <v>2190146680.0598159</v>
      </c>
      <c r="CM12" s="252">
        <f t="shared" si="1"/>
        <v>674870301.4615438</v>
      </c>
      <c r="CN12" s="252">
        <f t="shared" si="1"/>
        <v>3803972425.6245031</v>
      </c>
      <c r="CO12" s="252">
        <f t="shared" si="1"/>
        <v>226685321.86010742</v>
      </c>
      <c r="CP12" s="252">
        <f t="shared" si="1"/>
        <v>752714970.12524951</v>
      </c>
      <c r="CQ12" s="252">
        <f t="shared" si="1"/>
        <v>431724875.92566299</v>
      </c>
      <c r="CR12" s="256">
        <f t="shared" si="1"/>
        <v>29761710742.585201</v>
      </c>
      <c r="CS12" s="783"/>
      <c r="CT12" s="242">
        <v>2313245407.8022366</v>
      </c>
      <c r="CU12" s="242">
        <v>5593731736.8187323</v>
      </c>
      <c r="CV12" s="242">
        <v>2891870717.4178686</v>
      </c>
      <c r="CW12" s="242">
        <v>65154106836.785599</v>
      </c>
      <c r="CX12" s="242">
        <v>119493236.42951173</v>
      </c>
      <c r="CY12" s="242">
        <v>21024148615.698685</v>
      </c>
      <c r="CZ12" s="242">
        <v>5272479656.8719206</v>
      </c>
      <c r="DA12" s="242">
        <v>1126496599.9274938</v>
      </c>
      <c r="DB12" s="242">
        <v>1381357332.0607104</v>
      </c>
      <c r="DC12" s="242">
        <v>266402922.38248947</v>
      </c>
      <c r="DD12" s="242">
        <v>2018095466.5930891</v>
      </c>
      <c r="DE12" s="242">
        <v>137784164.64913419</v>
      </c>
      <c r="DF12" s="242">
        <v>1721671211.4506719</v>
      </c>
      <c r="DG12" s="242">
        <v>26680217351.291821</v>
      </c>
      <c r="DH12" s="787"/>
      <c r="DI12" s="242">
        <v>139581401.24046081</v>
      </c>
      <c r="DJ12" s="242">
        <v>621525748.53541458</v>
      </c>
      <c r="DK12" s="242">
        <v>1011063774.38087</v>
      </c>
      <c r="DL12" s="242">
        <v>18446309648.128113</v>
      </c>
      <c r="DM12" s="242">
        <v>48807096.569800578</v>
      </c>
      <c r="DN12" s="242">
        <v>1589831316.441361</v>
      </c>
      <c r="DO12" s="242">
        <v>1970533297.6675823</v>
      </c>
      <c r="DP12" s="242">
        <v>330986655.84300089</v>
      </c>
      <c r="DQ12" s="242">
        <v>265983624.58371207</v>
      </c>
      <c r="DR12" s="242">
        <v>47916525.633931562</v>
      </c>
      <c r="DS12" s="242">
        <v>700727592.56704462</v>
      </c>
      <c r="DT12" s="242">
        <v>68027317.078796729</v>
      </c>
      <c r="DU12" s="242">
        <v>1142623187.4247878</v>
      </c>
      <c r="DV12" s="242">
        <v>10420410476.231163</v>
      </c>
      <c r="DW12" s="789"/>
      <c r="DX12" s="244">
        <f t="shared" si="2"/>
        <v>2452826809.0426974</v>
      </c>
      <c r="DY12" s="244">
        <f t="shared" si="3"/>
        <v>6215257485.354147</v>
      </c>
      <c r="DZ12" s="244">
        <f t="shared" si="4"/>
        <v>3902934491.7987385</v>
      </c>
      <c r="EA12" s="244">
        <f t="shared" si="5"/>
        <v>83600416484.913712</v>
      </c>
      <c r="EB12" s="244">
        <f t="shared" si="6"/>
        <v>168300332.99931231</v>
      </c>
      <c r="EC12" s="244">
        <f t="shared" si="7"/>
        <v>22613979932.140045</v>
      </c>
      <c r="ED12" s="244">
        <f t="shared" si="8"/>
        <v>7243012954.5395031</v>
      </c>
      <c r="EE12" s="244">
        <f t="shared" si="9"/>
        <v>1457483255.7704947</v>
      </c>
      <c r="EF12" s="244">
        <f t="shared" si="10"/>
        <v>1647340956.6444225</v>
      </c>
      <c r="EG12" s="244">
        <f t="shared" si="11"/>
        <v>314319448.01642102</v>
      </c>
      <c r="EH12" s="244">
        <f t="shared" si="12"/>
        <v>2718823059.1601338</v>
      </c>
      <c r="EI12" s="244">
        <f t="shared" si="13"/>
        <v>205811481.7279309</v>
      </c>
      <c r="EJ12" s="244">
        <f t="shared" si="14"/>
        <v>2864294398.8754597</v>
      </c>
      <c r="EK12" s="244">
        <f t="shared" si="15"/>
        <v>37100627827.52298</v>
      </c>
      <c r="EL12" s="785"/>
    </row>
    <row r="13" spans="1:142" x14ac:dyDescent="0.2">
      <c r="A13" s="237">
        <v>2030</v>
      </c>
      <c r="B13" s="251">
        <v>115395679.80890816</v>
      </c>
      <c r="C13" s="251">
        <v>197642581.85641837</v>
      </c>
      <c r="D13" s="251">
        <v>68012331.682056054</v>
      </c>
      <c r="E13" s="251">
        <v>7397461.9215390272</v>
      </c>
      <c r="F13" s="251">
        <v>196790225.04294106</v>
      </c>
      <c r="G13" s="251">
        <v>98084765.432080358</v>
      </c>
      <c r="H13" s="251">
        <v>15612941.857379256</v>
      </c>
      <c r="I13" s="251">
        <v>100000000</v>
      </c>
      <c r="J13" s="251">
        <v>979550984.85605609</v>
      </c>
      <c r="K13" s="251">
        <v>1685470523.7353024</v>
      </c>
      <c r="L13" s="251">
        <v>130915159.16617426</v>
      </c>
      <c r="M13" s="251">
        <v>92160379.489070371</v>
      </c>
      <c r="N13" s="251">
        <v>70025894.585904136</v>
      </c>
      <c r="O13" s="251">
        <v>494361763.50080639</v>
      </c>
      <c r="P13" s="251">
        <v>20935556.689615332</v>
      </c>
      <c r="Q13" s="251">
        <v>30262688.217765208</v>
      </c>
      <c r="R13" s="251">
        <v>16055586.714691039</v>
      </c>
      <c r="S13" s="251">
        <v>3982278.8022924312</v>
      </c>
      <c r="T13" s="251">
        <v>433607594.93670887</v>
      </c>
      <c r="U13" s="251">
        <v>367489507.46877813</v>
      </c>
      <c r="V13" s="251">
        <v>94992429.55037953</v>
      </c>
      <c r="W13" s="251">
        <v>90034077.780526444</v>
      </c>
      <c r="X13" s="251">
        <v>55107588.226036355</v>
      </c>
      <c r="Y13" s="251">
        <v>27554821.205677159</v>
      </c>
      <c r="Z13" s="251">
        <v>360769122.18244469</v>
      </c>
      <c r="AA13" s="251">
        <v>171019693.52917016</v>
      </c>
      <c r="AB13" s="251">
        <v>1007338855.8956084</v>
      </c>
      <c r="AC13" s="251">
        <v>62077026</v>
      </c>
      <c r="AD13" s="251">
        <v>237454458.68861216</v>
      </c>
      <c r="AE13" s="251">
        <v>82082167.195429206</v>
      </c>
      <c r="AF13" s="254">
        <f t="shared" si="16"/>
        <v>7312184146.0183697</v>
      </c>
      <c r="AG13" s="781"/>
      <c r="AH13" s="251">
        <v>456405269.79999995</v>
      </c>
      <c r="AI13" s="251">
        <v>436722751.25937599</v>
      </c>
      <c r="AJ13" s="251">
        <v>242973194.44444445</v>
      </c>
      <c r="AK13" s="251">
        <v>37885816.348450072</v>
      </c>
      <c r="AL13" s="251">
        <v>398839287.66702425</v>
      </c>
      <c r="AM13" s="251">
        <v>337078972.59950715</v>
      </c>
      <c r="AN13" s="251">
        <v>45142666.666666642</v>
      </c>
      <c r="AO13" s="251">
        <v>282000000</v>
      </c>
      <c r="AP13" s="251">
        <v>2624340947.4065099</v>
      </c>
      <c r="AQ13" s="251">
        <v>4132136577.3682318</v>
      </c>
      <c r="AR13" s="251">
        <v>340846859.25306535</v>
      </c>
      <c r="AS13" s="251">
        <v>363469850.82331866</v>
      </c>
      <c r="AT13" s="251">
        <v>187988219.44333616</v>
      </c>
      <c r="AU13" s="251">
        <v>2600676604.7708497</v>
      </c>
      <c r="AV13" s="251">
        <v>69026696.933341831</v>
      </c>
      <c r="AW13" s="251">
        <v>92604714.486458763</v>
      </c>
      <c r="AX13" s="251">
        <v>42000</v>
      </c>
      <c r="AY13" s="251">
        <v>20901070.101034593</v>
      </c>
      <c r="AZ13" s="251">
        <v>968354430.37974679</v>
      </c>
      <c r="BA13" s="251">
        <v>1404433260.2004414</v>
      </c>
      <c r="BB13" s="251">
        <v>448228369.67350835</v>
      </c>
      <c r="BC13" s="251">
        <v>521555584.17974263</v>
      </c>
      <c r="BD13" s="251">
        <v>241384366.8036426</v>
      </c>
      <c r="BE13" s="251">
        <v>64069061.406520195</v>
      </c>
      <c r="BF13" s="251">
        <v>1833956124.9717577</v>
      </c>
      <c r="BG13" s="251">
        <v>505806655.10875213</v>
      </c>
      <c r="BH13" s="251">
        <v>2821479269</v>
      </c>
      <c r="BI13" s="251">
        <v>166272175</v>
      </c>
      <c r="BJ13" s="251">
        <v>519899400</v>
      </c>
      <c r="BK13" s="251">
        <v>352052711.47581524</v>
      </c>
      <c r="BL13" s="255">
        <f t="shared" si="17"/>
        <v>22516572907.571541</v>
      </c>
      <c r="BM13" s="782"/>
      <c r="BN13" s="252">
        <f t="shared" si="18"/>
        <v>571800949.60890818</v>
      </c>
      <c r="BO13" s="252">
        <f t="shared" si="0"/>
        <v>634365333.11579442</v>
      </c>
      <c r="BP13" s="252">
        <f t="shared" si="0"/>
        <v>310985526.12650049</v>
      </c>
      <c r="BQ13" s="252">
        <f t="shared" si="0"/>
        <v>45283278.269989103</v>
      </c>
      <c r="BR13" s="252">
        <f t="shared" si="0"/>
        <v>595629512.70996535</v>
      </c>
      <c r="BS13" s="252">
        <f t="shared" si="0"/>
        <v>435163738.03158748</v>
      </c>
      <c r="BT13" s="252">
        <f t="shared" si="0"/>
        <v>60755608.5240459</v>
      </c>
      <c r="BU13" s="252">
        <f t="shared" si="0"/>
        <v>382000000</v>
      </c>
      <c r="BV13" s="252">
        <f t="shared" si="0"/>
        <v>3603891932.2625661</v>
      </c>
      <c r="BW13" s="252">
        <f t="shared" si="0"/>
        <v>5817607101.1035347</v>
      </c>
      <c r="BX13" s="252">
        <f t="shared" si="0"/>
        <v>471762018.41923964</v>
      </c>
      <c r="BY13" s="252">
        <f t="shared" si="0"/>
        <v>455630230.31238902</v>
      </c>
      <c r="BZ13" s="252">
        <f t="shared" si="0"/>
        <v>258014114.02924031</v>
      </c>
      <c r="CA13" s="252">
        <f t="shared" si="0"/>
        <v>3095038368.271656</v>
      </c>
      <c r="CB13" s="252">
        <f t="shared" si="0"/>
        <v>89962253.62295717</v>
      </c>
      <c r="CC13" s="252">
        <f t="shared" si="0"/>
        <v>122867402.70422398</v>
      </c>
      <c r="CD13" s="252">
        <f t="shared" si="0"/>
        <v>16097586.714691039</v>
      </c>
      <c r="CE13" s="252">
        <f t="shared" si="1"/>
        <v>24883348.903327025</v>
      </c>
      <c r="CF13" s="252">
        <f t="shared" si="1"/>
        <v>1401962025.3164556</v>
      </c>
      <c r="CG13" s="252">
        <f t="shared" si="1"/>
        <v>1771922767.6692195</v>
      </c>
      <c r="CH13" s="252">
        <f t="shared" si="1"/>
        <v>543220799.22388792</v>
      </c>
      <c r="CI13" s="252">
        <f t="shared" si="1"/>
        <v>611589661.96026909</v>
      </c>
      <c r="CJ13" s="252">
        <f t="shared" si="1"/>
        <v>296491955.02967894</v>
      </c>
      <c r="CK13" s="252">
        <f t="shared" si="1"/>
        <v>91623882.612197354</v>
      </c>
      <c r="CL13" s="252">
        <f t="shared" si="1"/>
        <v>2194725247.1542025</v>
      </c>
      <c r="CM13" s="252">
        <f t="shared" si="1"/>
        <v>676826348.63792229</v>
      </c>
      <c r="CN13" s="252">
        <f t="shared" si="1"/>
        <v>3828818124.8956084</v>
      </c>
      <c r="CO13" s="252">
        <f t="shared" si="1"/>
        <v>228349201</v>
      </c>
      <c r="CP13" s="252">
        <f t="shared" si="1"/>
        <v>757353858.68861222</v>
      </c>
      <c r="CQ13" s="252">
        <f t="shared" si="1"/>
        <v>434134878.67124444</v>
      </c>
      <c r="CR13" s="256">
        <f t="shared" si="1"/>
        <v>29828757053.589912</v>
      </c>
      <c r="CS13" s="783"/>
      <c r="CT13" s="242">
        <v>2349114480.5811167</v>
      </c>
      <c r="CU13" s="242">
        <v>5698616045.7350264</v>
      </c>
      <c r="CV13" s="242">
        <v>2936018058.5296311</v>
      </c>
      <c r="CW13" s="242">
        <v>66497264585.502167</v>
      </c>
      <c r="CX13" s="242">
        <v>120083396.27520916</v>
      </c>
      <c r="CY13" s="242">
        <v>21704868200.091438</v>
      </c>
      <c r="CZ13" s="242">
        <v>5289223971.0388565</v>
      </c>
      <c r="DA13" s="242">
        <v>1150071363.9577012</v>
      </c>
      <c r="DB13" s="242">
        <v>1407258236.13625</v>
      </c>
      <c r="DC13" s="242">
        <v>270533753.36964464</v>
      </c>
      <c r="DD13" s="242">
        <v>2060329170.9987884</v>
      </c>
      <c r="DE13" s="242">
        <v>138524765.11873215</v>
      </c>
      <c r="DF13" s="242">
        <v>1727138886.1564672</v>
      </c>
      <c r="DG13" s="242">
        <v>27087517943.690067</v>
      </c>
      <c r="DH13" s="787"/>
      <c r="DI13" s="242">
        <v>141745743.77964211</v>
      </c>
      <c r="DJ13" s="242">
        <v>633179560.63722503</v>
      </c>
      <c r="DK13" s="242">
        <v>1026498688.9033259</v>
      </c>
      <c r="DL13" s="242">
        <v>18531788787.238297</v>
      </c>
      <c r="DM13" s="242">
        <v>49048147.77438122</v>
      </c>
      <c r="DN13" s="242">
        <v>1641306852.1581533</v>
      </c>
      <c r="DO13" s="242">
        <v>1976791307.3252487</v>
      </c>
      <c r="DP13" s="242">
        <v>337913380.97394973</v>
      </c>
      <c r="DQ13" s="242">
        <v>270970904.98257148</v>
      </c>
      <c r="DR13" s="242">
        <v>48659516.991215818</v>
      </c>
      <c r="DS13" s="242">
        <v>715392073.26346803</v>
      </c>
      <c r="DT13" s="242">
        <v>68392969.133968249</v>
      </c>
      <c r="DU13" s="242">
        <v>1146251924.3512034</v>
      </c>
      <c r="DV13" s="242">
        <v>10579488616.567091</v>
      </c>
      <c r="DW13" s="789"/>
      <c r="DX13" s="244">
        <f t="shared" si="2"/>
        <v>2490860224.3607588</v>
      </c>
      <c r="DY13" s="244">
        <f t="shared" si="3"/>
        <v>6331795606.3722515</v>
      </c>
      <c r="DZ13" s="244">
        <f t="shared" si="4"/>
        <v>3962516747.4329572</v>
      </c>
      <c r="EA13" s="244">
        <f t="shared" si="5"/>
        <v>85029053372.740463</v>
      </c>
      <c r="EB13" s="244">
        <f t="shared" si="6"/>
        <v>169131544.04959038</v>
      </c>
      <c r="EC13" s="244">
        <f t="shared" si="7"/>
        <v>23346175052.249592</v>
      </c>
      <c r="ED13" s="244">
        <f t="shared" si="8"/>
        <v>7266015278.3641052</v>
      </c>
      <c r="EE13" s="244">
        <f t="shared" si="9"/>
        <v>1487984744.9316509</v>
      </c>
      <c r="EF13" s="244">
        <f t="shared" si="10"/>
        <v>1678229141.1188216</v>
      </c>
      <c r="EG13" s="244">
        <f t="shared" si="11"/>
        <v>319193270.36086047</v>
      </c>
      <c r="EH13" s="244">
        <f t="shared" si="12"/>
        <v>2775721244.2622566</v>
      </c>
      <c r="EI13" s="244">
        <f t="shared" si="13"/>
        <v>206917734.25270039</v>
      </c>
      <c r="EJ13" s="244">
        <f t="shared" si="14"/>
        <v>2873390810.5076704</v>
      </c>
      <c r="EK13" s="244">
        <f t="shared" si="15"/>
        <v>37667006560.257156</v>
      </c>
      <c r="EL13" s="785"/>
    </row>
    <row r="14" spans="1:142" x14ac:dyDescent="0.2">
      <c r="A14" s="245">
        <v>2031</v>
      </c>
      <c r="B14" s="251">
        <v>114679052.55668175</v>
      </c>
      <c r="C14" s="251">
        <v>196892476.66370723</v>
      </c>
      <c r="D14" s="251">
        <v>67964058.93458581</v>
      </c>
      <c r="E14" s="251">
        <v>7365431.3776031882</v>
      </c>
      <c r="F14" s="251">
        <v>198285830.75326741</v>
      </c>
      <c r="G14" s="251">
        <v>96914928.932594523</v>
      </c>
      <c r="H14" s="251">
        <v>15576304.037933705</v>
      </c>
      <c r="I14" s="251">
        <v>98559999.87890625</v>
      </c>
      <c r="J14" s="251">
        <v>975934187.9252578</v>
      </c>
      <c r="K14" s="251">
        <v>1674431541.4428711</v>
      </c>
      <c r="L14" s="251">
        <v>129941117.05753045</v>
      </c>
      <c r="M14" s="251">
        <v>91314979.612398967</v>
      </c>
      <c r="N14" s="251">
        <v>69730237.556413785</v>
      </c>
      <c r="O14" s="251">
        <v>497815574.15762645</v>
      </c>
      <c r="P14" s="251">
        <v>20945195.214625988</v>
      </c>
      <c r="Q14" s="251">
        <v>30115417.481466133</v>
      </c>
      <c r="R14" s="251">
        <v>15903866.403629823</v>
      </c>
      <c r="S14" s="251">
        <v>3971121.6343747051</v>
      </c>
      <c r="T14" s="251">
        <v>436107215.1902017</v>
      </c>
      <c r="U14" s="251">
        <v>364960068.57952374</v>
      </c>
      <c r="V14" s="251">
        <v>93783572.987997219</v>
      </c>
      <c r="W14" s="251">
        <v>90357518.69085139</v>
      </c>
      <c r="X14" s="251">
        <v>54820715.171863869</v>
      </c>
      <c r="Y14" s="251">
        <v>27461062.813673079</v>
      </c>
      <c r="Z14" s="251">
        <v>360378019.69812721</v>
      </c>
      <c r="AA14" s="251">
        <v>170089027.76136053</v>
      </c>
      <c r="AB14" s="251">
        <v>1018818338.642704</v>
      </c>
      <c r="AC14" s="251">
        <v>62437505.612548828</v>
      </c>
      <c r="AD14" s="251">
        <v>237430103.76544076</v>
      </c>
      <c r="AE14" s="251">
        <v>82503003.815127969</v>
      </c>
      <c r="AF14" s="254">
        <f t="shared" si="16"/>
        <v>7305487474.3508949</v>
      </c>
      <c r="AG14" s="781"/>
      <c r="AH14" s="251">
        <v>460508604.58227539</v>
      </c>
      <c r="AI14" s="251">
        <v>438215645.83751535</v>
      </c>
      <c r="AJ14" s="251">
        <v>243135375.17578125</v>
      </c>
      <c r="AK14" s="251">
        <v>38161597.042924792</v>
      </c>
      <c r="AL14" s="251">
        <v>401548766.33206385</v>
      </c>
      <c r="AM14" s="251">
        <v>337886715.35386235</v>
      </c>
      <c r="AN14" s="251">
        <v>44819333.333333306</v>
      </c>
      <c r="AO14" s="251">
        <v>279001499.95703125</v>
      </c>
      <c r="AP14" s="251">
        <v>2623133127.827364</v>
      </c>
      <c r="AQ14" s="251">
        <v>4141593750</v>
      </c>
      <c r="AR14" s="251">
        <v>342626854.38342446</v>
      </c>
      <c r="AS14" s="251">
        <v>365541176.08078194</v>
      </c>
      <c r="AT14" s="251">
        <v>188787564.07428506</v>
      </c>
      <c r="AU14" s="251">
        <v>2612368637.1440654</v>
      </c>
      <c r="AV14" s="251">
        <v>69297358.601028711</v>
      </c>
      <c r="AW14" s="251">
        <v>92137178.526335582</v>
      </c>
      <c r="AX14" s="251">
        <v>42921.000005722046</v>
      </c>
      <c r="AY14" s="251">
        <v>21072446.838405266</v>
      </c>
      <c r="AZ14" s="251">
        <v>973936708.86149263</v>
      </c>
      <c r="BA14" s="251">
        <v>1409782374.9024785</v>
      </c>
      <c r="BB14" s="251">
        <v>447255149.81623071</v>
      </c>
      <c r="BC14" s="251">
        <v>522855200.2516495</v>
      </c>
      <c r="BD14" s="251">
        <v>243371744.02764866</v>
      </c>
      <c r="BE14" s="251">
        <v>64144872.086364254</v>
      </c>
      <c r="BF14" s="251">
        <v>1837358043.3910277</v>
      </c>
      <c r="BG14" s="251">
        <v>508476867.12422806</v>
      </c>
      <c r="BH14" s="251">
        <v>2835197473</v>
      </c>
      <c r="BI14" s="251">
        <v>167529759.02734375</v>
      </c>
      <c r="BJ14" s="251">
        <v>524594430</v>
      </c>
      <c r="BK14" s="251">
        <v>353857691.5112536</v>
      </c>
      <c r="BL14" s="255">
        <f t="shared" si="17"/>
        <v>22588238866.090206</v>
      </c>
      <c r="BM14" s="782"/>
      <c r="BN14" s="252">
        <f t="shared" si="18"/>
        <v>575187657.13895714</v>
      </c>
      <c r="BO14" s="252">
        <f t="shared" si="0"/>
        <v>635108122.50122261</v>
      </c>
      <c r="BP14" s="252">
        <f t="shared" si="0"/>
        <v>311099434.11036706</v>
      </c>
      <c r="BQ14" s="252">
        <f t="shared" si="0"/>
        <v>45527028.42052798</v>
      </c>
      <c r="BR14" s="252">
        <f t="shared" si="0"/>
        <v>599834597.0853312</v>
      </c>
      <c r="BS14" s="252">
        <f t="shared" si="0"/>
        <v>434801644.28645688</v>
      </c>
      <c r="BT14" s="252">
        <f t="shared" si="0"/>
        <v>60395637.371267013</v>
      </c>
      <c r="BU14" s="252">
        <f t="shared" si="0"/>
        <v>377561499.8359375</v>
      </c>
      <c r="BV14" s="252">
        <f t="shared" si="0"/>
        <v>3599067315.7526217</v>
      </c>
      <c r="BW14" s="252">
        <f t="shared" si="0"/>
        <v>5816025291.4428711</v>
      </c>
      <c r="BX14" s="252">
        <f t="shared" si="0"/>
        <v>472567971.44095492</v>
      </c>
      <c r="BY14" s="252">
        <f t="shared" si="0"/>
        <v>456856155.69318092</v>
      </c>
      <c r="BZ14" s="252">
        <f t="shared" si="0"/>
        <v>258517801.63069886</v>
      </c>
      <c r="CA14" s="252">
        <f t="shared" si="0"/>
        <v>3110184211.301692</v>
      </c>
      <c r="CB14" s="252">
        <f t="shared" si="0"/>
        <v>90242553.815654695</v>
      </c>
      <c r="CC14" s="252">
        <f t="shared" si="0"/>
        <v>122252596.00780171</v>
      </c>
      <c r="CD14" s="252">
        <f t="shared" si="0"/>
        <v>15946787.403635545</v>
      </c>
      <c r="CE14" s="252">
        <f t="shared" si="1"/>
        <v>25043568.472779971</v>
      </c>
      <c r="CF14" s="252">
        <f t="shared" si="1"/>
        <v>1410043924.0516944</v>
      </c>
      <c r="CG14" s="252">
        <f t="shared" si="1"/>
        <v>1774742443.4820023</v>
      </c>
      <c r="CH14" s="252">
        <f t="shared" si="1"/>
        <v>541038722.80422795</v>
      </c>
      <c r="CI14" s="252">
        <f t="shared" si="1"/>
        <v>613212718.94250083</v>
      </c>
      <c r="CJ14" s="252">
        <f t="shared" si="1"/>
        <v>298192459.19951254</v>
      </c>
      <c r="CK14" s="252">
        <f t="shared" si="1"/>
        <v>91605934.900037333</v>
      </c>
      <c r="CL14" s="252">
        <f t="shared" si="1"/>
        <v>2197736063.0891547</v>
      </c>
      <c r="CM14" s="252">
        <f t="shared" si="1"/>
        <v>678565894.88558865</v>
      </c>
      <c r="CN14" s="252">
        <f t="shared" si="1"/>
        <v>3854015811.642704</v>
      </c>
      <c r="CO14" s="252">
        <f t="shared" si="1"/>
        <v>229967264.63989258</v>
      </c>
      <c r="CP14" s="252">
        <f t="shared" si="1"/>
        <v>762024533.7654407</v>
      </c>
      <c r="CQ14" s="252">
        <f t="shared" si="1"/>
        <v>436360695.32638156</v>
      </c>
      <c r="CR14" s="256">
        <f t="shared" si="1"/>
        <v>29893726340.441101</v>
      </c>
      <c r="CS14" s="783"/>
      <c r="CT14" s="242">
        <v>2385119882.947403</v>
      </c>
      <c r="CU14" s="242">
        <v>5804409379.8219862</v>
      </c>
      <c r="CV14" s="242">
        <v>2979927699.1676488</v>
      </c>
      <c r="CW14" s="242">
        <v>67796680803.039108</v>
      </c>
      <c r="CX14" s="242">
        <v>120608803.0140788</v>
      </c>
      <c r="CY14" s="242">
        <v>22419397290.845158</v>
      </c>
      <c r="CZ14" s="242">
        <v>5303989432.5470409</v>
      </c>
      <c r="DA14" s="242">
        <v>1173969356.8417695</v>
      </c>
      <c r="DB14" s="242">
        <v>1433383621.5855141</v>
      </c>
      <c r="DC14" s="242">
        <v>274680284.63674837</v>
      </c>
      <c r="DD14" s="242">
        <v>2103141933.2415829</v>
      </c>
      <c r="DE14" s="242">
        <v>139214476.47056898</v>
      </c>
      <c r="DF14" s="242">
        <v>1731960387.927326</v>
      </c>
      <c r="DG14" s="242">
        <v>27492625526.467995</v>
      </c>
      <c r="DH14" s="787"/>
      <c r="DI14" s="242">
        <v>143918312.45634279</v>
      </c>
      <c r="DJ14" s="242">
        <v>644934375.53577614</v>
      </c>
      <c r="DK14" s="242">
        <v>1041850497.9339945</v>
      </c>
      <c r="DL14" s="242">
        <v>18620321416.389542</v>
      </c>
      <c r="DM14" s="242">
        <v>49262750.526877269</v>
      </c>
      <c r="DN14" s="242">
        <v>1695339038.9426587</v>
      </c>
      <c r="DO14" s="242">
        <v>1982309741.8097489</v>
      </c>
      <c r="DP14" s="242">
        <v>344935077.04171127</v>
      </c>
      <c r="DQ14" s="242">
        <v>276001409.80139011</v>
      </c>
      <c r="DR14" s="242">
        <v>49405332.277231365</v>
      </c>
      <c r="DS14" s="242">
        <v>730257615.70888281</v>
      </c>
      <c r="DT14" s="242">
        <v>68733496.022117749</v>
      </c>
      <c r="DU14" s="242">
        <v>1149451815.0649192</v>
      </c>
      <c r="DV14" s="242">
        <v>10737710239.876896</v>
      </c>
      <c r="DW14" s="789"/>
      <c r="DX14" s="244">
        <f t="shared" si="2"/>
        <v>2529038195.4037457</v>
      </c>
      <c r="DY14" s="244">
        <f t="shared" si="3"/>
        <v>6449343755.3577623</v>
      </c>
      <c r="DZ14" s="244">
        <f t="shared" si="4"/>
        <v>4021778197.1016436</v>
      </c>
      <c r="EA14" s="244">
        <f t="shared" si="5"/>
        <v>86417002219.42865</v>
      </c>
      <c r="EB14" s="244">
        <f t="shared" si="6"/>
        <v>169871553.54095608</v>
      </c>
      <c r="EC14" s="244">
        <f t="shared" si="7"/>
        <v>24114736329.787815</v>
      </c>
      <c r="ED14" s="244">
        <f t="shared" si="8"/>
        <v>7286299174.3567896</v>
      </c>
      <c r="EE14" s="244">
        <f t="shared" si="9"/>
        <v>1518904433.8834808</v>
      </c>
      <c r="EF14" s="244">
        <f t="shared" si="10"/>
        <v>1709385031.3869042</v>
      </c>
      <c r="EG14" s="244">
        <f t="shared" si="11"/>
        <v>324085616.91397977</v>
      </c>
      <c r="EH14" s="244">
        <f t="shared" si="12"/>
        <v>2833399548.9504657</v>
      </c>
      <c r="EI14" s="244">
        <f t="shared" si="13"/>
        <v>207947972.49268675</v>
      </c>
      <c r="EJ14" s="244">
        <f t="shared" si="14"/>
        <v>2881412202.9922452</v>
      </c>
      <c r="EK14" s="244">
        <f t="shared" si="15"/>
        <v>38230335766.344894</v>
      </c>
      <c r="EL14" s="785"/>
    </row>
    <row r="15" spans="1:142" x14ac:dyDescent="0.2">
      <c r="A15" s="237">
        <v>2032</v>
      </c>
      <c r="B15" s="251">
        <v>113942320.57919554</v>
      </c>
      <c r="C15" s="251">
        <v>196106418.3588559</v>
      </c>
      <c r="D15" s="251">
        <v>67893819.850302383</v>
      </c>
      <c r="E15" s="251">
        <v>7330271.7387083881</v>
      </c>
      <c r="F15" s="251">
        <v>199792803.06699225</v>
      </c>
      <c r="G15" s="251">
        <v>95743063.413723215</v>
      </c>
      <c r="H15" s="251">
        <v>15536574.408257246</v>
      </c>
      <c r="I15" s="251">
        <v>97079999.87109375</v>
      </c>
      <c r="J15" s="251">
        <v>971939639.58669865</v>
      </c>
      <c r="K15" s="251">
        <v>1658516075.1342773</v>
      </c>
      <c r="L15" s="251">
        <v>128931213.67438436</v>
      </c>
      <c r="M15" s="251">
        <v>90423252.759913415</v>
      </c>
      <c r="N15" s="251">
        <v>69411004.518299624</v>
      </c>
      <c r="O15" s="251">
        <v>501139899.47057378</v>
      </c>
      <c r="P15" s="251">
        <v>20949834.076930583</v>
      </c>
      <c r="Q15" s="251">
        <v>29956263.556519382</v>
      </c>
      <c r="R15" s="251">
        <v>15754857.80500938</v>
      </c>
      <c r="S15" s="251">
        <v>3958819.5123182465</v>
      </c>
      <c r="T15" s="251">
        <v>438504810.12688059</v>
      </c>
      <c r="U15" s="251">
        <v>362366542.62459695</v>
      </c>
      <c r="V15" s="251">
        <v>92576756.400088266</v>
      </c>
      <c r="W15" s="251">
        <v>90659090.808213919</v>
      </c>
      <c r="X15" s="251">
        <v>54513874.198929563</v>
      </c>
      <c r="Y15" s="251">
        <v>27362949.970420346</v>
      </c>
      <c r="Z15" s="251">
        <v>359913837.30483663</v>
      </c>
      <c r="AA15" s="251">
        <v>169104860.87222254</v>
      </c>
      <c r="AB15" s="251">
        <v>1030428639.856068</v>
      </c>
      <c r="AC15" s="251">
        <v>62790245.981689453</v>
      </c>
      <c r="AD15" s="251">
        <v>237442119.11834869</v>
      </c>
      <c r="AE15" s="251">
        <v>82893008.435445681</v>
      </c>
      <c r="AF15" s="254">
        <f t="shared" si="16"/>
        <v>7292962867.0797939</v>
      </c>
      <c r="AG15" s="781"/>
      <c r="AH15" s="251">
        <v>464562312.04125977</v>
      </c>
      <c r="AI15" s="251">
        <v>439640125.0150519</v>
      </c>
      <c r="AJ15" s="251">
        <v>243233588.86743164</v>
      </c>
      <c r="AK15" s="251">
        <v>38449465.638160467</v>
      </c>
      <c r="AL15" s="251">
        <v>404279589.4010855</v>
      </c>
      <c r="AM15" s="251">
        <v>338546351.1839934</v>
      </c>
      <c r="AN15" s="251">
        <v>44495999.99999997</v>
      </c>
      <c r="AO15" s="251">
        <v>275911999.9609375</v>
      </c>
      <c r="AP15" s="251">
        <v>2622286884.8101277</v>
      </c>
      <c r="AQ15" s="251">
        <v>4152656250</v>
      </c>
      <c r="AR15" s="251">
        <v>344682791.34260476</v>
      </c>
      <c r="AS15" s="251">
        <v>367521632.77841908</v>
      </c>
      <c r="AT15" s="251">
        <v>189495714.99392399</v>
      </c>
      <c r="AU15" s="251">
        <v>2624851288.0060811</v>
      </c>
      <c r="AV15" s="251">
        <v>69485826.663318276</v>
      </c>
      <c r="AW15" s="251">
        <v>91643816.512330323</v>
      </c>
      <c r="AX15" s="251">
        <v>43848.000003814697</v>
      </c>
      <c r="AY15" s="251">
        <v>21306142.389365278</v>
      </c>
      <c r="AZ15" s="251">
        <v>979291139.24117243</v>
      </c>
      <c r="BA15" s="251">
        <v>1413551528.8680038</v>
      </c>
      <c r="BB15" s="251">
        <v>445844735.37005174</v>
      </c>
      <c r="BC15" s="251">
        <v>523884120.53523475</v>
      </c>
      <c r="BD15" s="251">
        <v>244886020.33695632</v>
      </c>
      <c r="BE15" s="251">
        <v>64212285.233930513</v>
      </c>
      <c r="BF15" s="251">
        <v>1839259299.9200594</v>
      </c>
      <c r="BG15" s="251">
        <v>511018543.84265012</v>
      </c>
      <c r="BH15" s="251">
        <v>2848848004</v>
      </c>
      <c r="BI15" s="251">
        <v>168752555.52539062</v>
      </c>
      <c r="BJ15" s="251">
        <v>529289460</v>
      </c>
      <c r="BK15" s="251">
        <v>355530432.23877418</v>
      </c>
      <c r="BL15" s="255">
        <f t="shared" si="17"/>
        <v>22657461752.716324</v>
      </c>
      <c r="BM15" s="782"/>
      <c r="BN15" s="252">
        <f t="shared" si="18"/>
        <v>578504632.62045527</v>
      </c>
      <c r="BO15" s="252">
        <f t="shared" si="0"/>
        <v>635746543.3739078</v>
      </c>
      <c r="BP15" s="252">
        <f t="shared" si="0"/>
        <v>311127408.71773404</v>
      </c>
      <c r="BQ15" s="252">
        <f t="shared" si="0"/>
        <v>45779737.376868859</v>
      </c>
      <c r="BR15" s="252">
        <f t="shared" si="0"/>
        <v>604072392.46807778</v>
      </c>
      <c r="BS15" s="252">
        <f t="shared" si="0"/>
        <v>434289414.59771663</v>
      </c>
      <c r="BT15" s="252">
        <f t="shared" si="0"/>
        <v>60032574.408257216</v>
      </c>
      <c r="BU15" s="252">
        <f t="shared" si="0"/>
        <v>372991999.83203125</v>
      </c>
      <c r="BV15" s="252">
        <f t="shared" si="0"/>
        <v>3594226524.3968263</v>
      </c>
      <c r="BW15" s="252">
        <f t="shared" si="0"/>
        <v>5811172325.1342773</v>
      </c>
      <c r="BX15" s="252">
        <f t="shared" si="0"/>
        <v>473614005.01698911</v>
      </c>
      <c r="BY15" s="252">
        <f t="shared" si="0"/>
        <v>457944885.53833246</v>
      </c>
      <c r="BZ15" s="252">
        <f t="shared" si="0"/>
        <v>258906719.5122236</v>
      </c>
      <c r="CA15" s="252">
        <f t="shared" si="0"/>
        <v>3125991187.476655</v>
      </c>
      <c r="CB15" s="252">
        <f t="shared" si="0"/>
        <v>90435660.740248859</v>
      </c>
      <c r="CC15" s="252">
        <f t="shared" si="0"/>
        <v>121600080.06884971</v>
      </c>
      <c r="CD15" s="252">
        <f t="shared" si="0"/>
        <v>15798705.805013195</v>
      </c>
      <c r="CE15" s="252">
        <f t="shared" si="1"/>
        <v>25264961.901683524</v>
      </c>
      <c r="CF15" s="252">
        <f t="shared" si="1"/>
        <v>1417795949.368053</v>
      </c>
      <c r="CG15" s="252">
        <f t="shared" si="1"/>
        <v>1775918071.4926009</v>
      </c>
      <c r="CH15" s="252">
        <f t="shared" si="1"/>
        <v>538421491.77014005</v>
      </c>
      <c r="CI15" s="252">
        <f t="shared" si="1"/>
        <v>614543211.34344864</v>
      </c>
      <c r="CJ15" s="252">
        <f t="shared" si="1"/>
        <v>299399894.53588587</v>
      </c>
      <c r="CK15" s="252">
        <f t="shared" si="1"/>
        <v>91575235.204350859</v>
      </c>
      <c r="CL15" s="252">
        <f t="shared" si="1"/>
        <v>2199173137.224896</v>
      </c>
      <c r="CM15" s="252">
        <f t="shared" si="1"/>
        <v>680123404.7148726</v>
      </c>
      <c r="CN15" s="252">
        <f t="shared" si="1"/>
        <v>3879276643.8560681</v>
      </c>
      <c r="CO15" s="252">
        <f t="shared" si="1"/>
        <v>231542801.50708008</v>
      </c>
      <c r="CP15" s="252">
        <f t="shared" si="1"/>
        <v>766731579.11834872</v>
      </c>
      <c r="CQ15" s="252">
        <f t="shared" si="1"/>
        <v>438423440.67421985</v>
      </c>
      <c r="CR15" s="256">
        <f t="shared" si="1"/>
        <v>29950424619.79612</v>
      </c>
      <c r="CS15" s="783"/>
      <c r="CT15" s="242">
        <v>2421261614.9010601</v>
      </c>
      <c r="CU15" s="242">
        <v>5911111739.0791578</v>
      </c>
      <c r="CV15" s="242">
        <v>3023599639.3320298</v>
      </c>
      <c r="CW15" s="242">
        <v>69066912496.154312</v>
      </c>
      <c r="CX15" s="242">
        <v>121075741.02008255</v>
      </c>
      <c r="CY15" s="242">
        <v>23167735887.937458</v>
      </c>
      <c r="CZ15" s="242">
        <v>5316909667.3017216</v>
      </c>
      <c r="DA15" s="242">
        <v>1198190578.579608</v>
      </c>
      <c r="DB15" s="242">
        <v>1459733488.4083905</v>
      </c>
      <c r="DC15" s="242">
        <v>278842516.18379658</v>
      </c>
      <c r="DD15" s="242">
        <v>2146533753.3213098</v>
      </c>
      <c r="DE15" s="242">
        <v>139860680.90284348</v>
      </c>
      <c r="DF15" s="242">
        <v>1736179350.8574769</v>
      </c>
      <c r="DG15" s="242">
        <v>27895540099.626602</v>
      </c>
      <c r="DH15" s="787"/>
      <c r="DI15" s="242">
        <v>146099107.27056074</v>
      </c>
      <c r="DJ15" s="242">
        <v>656790193.23101747</v>
      </c>
      <c r="DK15" s="242">
        <v>1057119201.4729135</v>
      </c>
      <c r="DL15" s="242">
        <v>18697350528.745789</v>
      </c>
      <c r="DM15" s="242">
        <v>49453471.684259079</v>
      </c>
      <c r="DN15" s="242">
        <v>1751927876.7931845</v>
      </c>
      <c r="DO15" s="242">
        <v>1987138542.3845594</v>
      </c>
      <c r="DP15" s="242">
        <v>352051744.04625881</v>
      </c>
      <c r="DQ15" s="242">
        <v>281075139.04014635</v>
      </c>
      <c r="DR15" s="242">
        <v>50153971.491977468</v>
      </c>
      <c r="DS15" s="242">
        <v>745324219.90323246</v>
      </c>
      <c r="DT15" s="242">
        <v>69052542.509963453</v>
      </c>
      <c r="DU15" s="242">
        <v>1152251818.2471843</v>
      </c>
      <c r="DV15" s="242">
        <v>10895075346.160967</v>
      </c>
      <c r="DW15" s="789"/>
      <c r="DX15" s="244">
        <f t="shared" si="2"/>
        <v>2567360722.1716208</v>
      </c>
      <c r="DY15" s="244">
        <f t="shared" si="3"/>
        <v>6567901932.3101749</v>
      </c>
      <c r="DZ15" s="244">
        <f t="shared" si="4"/>
        <v>4080718840.8049431</v>
      </c>
      <c r="EA15" s="244">
        <f t="shared" si="5"/>
        <v>87764263024.900101</v>
      </c>
      <c r="EB15" s="244">
        <f t="shared" si="6"/>
        <v>170529212.70434162</v>
      </c>
      <c r="EC15" s="244">
        <f t="shared" si="7"/>
        <v>24919663764.730644</v>
      </c>
      <c r="ED15" s="244">
        <f t="shared" si="8"/>
        <v>7304048209.6862812</v>
      </c>
      <c r="EE15" s="244">
        <f t="shared" si="9"/>
        <v>1550242322.6258669</v>
      </c>
      <c r="EF15" s="244">
        <f t="shared" si="10"/>
        <v>1740808627.4485369</v>
      </c>
      <c r="EG15" s="244">
        <f t="shared" si="11"/>
        <v>328996487.67577404</v>
      </c>
      <c r="EH15" s="244">
        <f t="shared" si="12"/>
        <v>2891857973.2245421</v>
      </c>
      <c r="EI15" s="244">
        <f t="shared" si="13"/>
        <v>208913223.41280693</v>
      </c>
      <c r="EJ15" s="244">
        <f t="shared" si="14"/>
        <v>2888431169.104661</v>
      </c>
      <c r="EK15" s="244">
        <f t="shared" si="15"/>
        <v>38790615445.787567</v>
      </c>
      <c r="EL15" s="785"/>
    </row>
    <row r="16" spans="1:142" x14ac:dyDescent="0.2">
      <c r="A16" s="245">
        <v>2033</v>
      </c>
      <c r="B16" s="251">
        <v>113183404.15009154</v>
      </c>
      <c r="C16" s="251">
        <v>195282914.99653944</v>
      </c>
      <c r="D16" s="251">
        <v>67803537.631447449</v>
      </c>
      <c r="E16" s="251">
        <v>7293026.9455468794</v>
      </c>
      <c r="F16" s="251">
        <v>201311228.3703014</v>
      </c>
      <c r="G16" s="251">
        <v>94567182.206329823</v>
      </c>
      <c r="H16" s="251">
        <v>15493996.781177124</v>
      </c>
      <c r="I16" s="251">
        <v>95569999.87890625</v>
      </c>
      <c r="J16" s="251">
        <v>967673787.52424502</v>
      </c>
      <c r="K16" s="251">
        <v>1642837776.184082</v>
      </c>
      <c r="L16" s="251">
        <v>127889228.76390934</v>
      </c>
      <c r="M16" s="251">
        <v>89505774.317553461</v>
      </c>
      <c r="N16" s="251">
        <v>69073082.003121212</v>
      </c>
      <c r="O16" s="251">
        <v>504345962.17419428</v>
      </c>
      <c r="P16" s="251">
        <v>20949609.080903824</v>
      </c>
      <c r="Q16" s="251">
        <v>29789526.878122196</v>
      </c>
      <c r="R16" s="251">
        <v>15605690.850662433</v>
      </c>
      <c r="S16" s="251">
        <v>3945314.9430187233</v>
      </c>
      <c r="T16" s="251">
        <v>440800379.74714786</v>
      </c>
      <c r="U16" s="251">
        <v>359703092.2842465</v>
      </c>
      <c r="V16" s="251">
        <v>91370126.998615488</v>
      </c>
      <c r="W16" s="251">
        <v>90938944.48159264</v>
      </c>
      <c r="X16" s="251">
        <v>54194392.158447087</v>
      </c>
      <c r="Y16" s="251">
        <v>27261815.319948759</v>
      </c>
      <c r="Z16" s="251">
        <v>359376254.63412732</v>
      </c>
      <c r="AA16" s="251">
        <v>168087664.45536321</v>
      </c>
      <c r="AB16" s="251">
        <v>1042171250.3233513</v>
      </c>
      <c r="AC16" s="251">
        <v>63134296.722900391</v>
      </c>
      <c r="AD16" s="251">
        <v>237492145.14486536</v>
      </c>
      <c r="AE16" s="251">
        <v>83255945.40559338</v>
      </c>
      <c r="AF16" s="254">
        <f t="shared" si="16"/>
        <v>7279907351.3563509</v>
      </c>
      <c r="AG16" s="781"/>
      <c r="AH16" s="251">
        <v>468567636.20825195</v>
      </c>
      <c r="AI16" s="251">
        <v>441006939.95786458</v>
      </c>
      <c r="AJ16" s="251">
        <v>243267835.52023315</v>
      </c>
      <c r="AK16" s="251">
        <v>38748743.186569095</v>
      </c>
      <c r="AL16" s="251">
        <v>407031939.18549871</v>
      </c>
      <c r="AM16" s="251">
        <v>339078892.71367097</v>
      </c>
      <c r="AN16" s="251">
        <v>44172666.666666634</v>
      </c>
      <c r="AO16" s="251">
        <v>272740499.95703125</v>
      </c>
      <c r="AP16" s="251">
        <v>2621809911.4731402</v>
      </c>
      <c r="AQ16" s="251">
        <v>4163781250</v>
      </c>
      <c r="AR16" s="251">
        <v>346959204.97134089</v>
      </c>
      <c r="AS16" s="251">
        <v>369417754.32751352</v>
      </c>
      <c r="AT16" s="251">
        <v>190122565.13767618</v>
      </c>
      <c r="AU16" s="251">
        <v>2638033551.7770619</v>
      </c>
      <c r="AV16" s="251">
        <v>69597173.491609588</v>
      </c>
      <c r="AW16" s="251">
        <v>91131840.134179682</v>
      </c>
      <c r="AX16" s="251">
        <v>44777.000003814697</v>
      </c>
      <c r="AY16" s="251">
        <v>21633316.160709295</v>
      </c>
      <c r="AZ16" s="251">
        <v>984417721.51968503</v>
      </c>
      <c r="BA16" s="251">
        <v>1415839062.8741868</v>
      </c>
      <c r="BB16" s="251">
        <v>444059913.77806354</v>
      </c>
      <c r="BC16" s="251">
        <v>524676148.98083788</v>
      </c>
      <c r="BD16" s="251">
        <v>245954834.17024589</v>
      </c>
      <c r="BE16" s="251">
        <v>64271117.86473453</v>
      </c>
      <c r="BF16" s="251">
        <v>1839698922.3489647</v>
      </c>
      <c r="BG16" s="251">
        <v>513445486.15313327</v>
      </c>
      <c r="BH16" s="251">
        <v>2862230501</v>
      </c>
      <c r="BI16" s="251">
        <v>169944803.67578125</v>
      </c>
      <c r="BJ16" s="251">
        <v>533984490</v>
      </c>
      <c r="BK16" s="251">
        <v>357087079.05745649</v>
      </c>
      <c r="BL16" s="255">
        <f t="shared" si="17"/>
        <v>22722756579.29211</v>
      </c>
      <c r="BM16" s="782"/>
      <c r="BN16" s="252">
        <f t="shared" si="18"/>
        <v>581751040.35834348</v>
      </c>
      <c r="BO16" s="252">
        <f t="shared" si="0"/>
        <v>636289854.954404</v>
      </c>
      <c r="BP16" s="252">
        <f t="shared" si="0"/>
        <v>311071373.15168059</v>
      </c>
      <c r="BQ16" s="252">
        <f t="shared" si="0"/>
        <v>46041770.132115975</v>
      </c>
      <c r="BR16" s="252">
        <f t="shared" si="0"/>
        <v>608343167.55580008</v>
      </c>
      <c r="BS16" s="252">
        <f t="shared" si="0"/>
        <v>433646074.92000079</v>
      </c>
      <c r="BT16" s="252">
        <f t="shared" si="0"/>
        <v>59666663.44784376</v>
      </c>
      <c r="BU16" s="252">
        <f t="shared" si="0"/>
        <v>368310499.8359375</v>
      </c>
      <c r="BV16" s="252">
        <f t="shared" si="0"/>
        <v>3589483698.997385</v>
      </c>
      <c r="BW16" s="252">
        <f t="shared" si="0"/>
        <v>5806619026.184082</v>
      </c>
      <c r="BX16" s="252">
        <f t="shared" si="0"/>
        <v>474848433.73525023</v>
      </c>
      <c r="BY16" s="252">
        <f t="shared" si="0"/>
        <v>458923528.64506698</v>
      </c>
      <c r="BZ16" s="252">
        <f t="shared" si="0"/>
        <v>259195647.14079738</v>
      </c>
      <c r="CA16" s="252">
        <f t="shared" si="0"/>
        <v>3142379513.9512563</v>
      </c>
      <c r="CB16" s="252">
        <f t="shared" si="0"/>
        <v>90546782.572513416</v>
      </c>
      <c r="CC16" s="252">
        <f t="shared" si="0"/>
        <v>120921367.01230188</v>
      </c>
      <c r="CD16" s="252">
        <f t="shared" si="0"/>
        <v>15650467.850666247</v>
      </c>
      <c r="CE16" s="252">
        <f t="shared" si="1"/>
        <v>25578631.103728019</v>
      </c>
      <c r="CF16" s="252">
        <f t="shared" si="1"/>
        <v>1425218101.2668328</v>
      </c>
      <c r="CG16" s="252">
        <f t="shared" si="1"/>
        <v>1775542155.1584332</v>
      </c>
      <c r="CH16" s="252">
        <f t="shared" si="1"/>
        <v>535430040.77667904</v>
      </c>
      <c r="CI16" s="252">
        <f t="shared" si="1"/>
        <v>615615093.46243048</v>
      </c>
      <c r="CJ16" s="252">
        <f t="shared" si="1"/>
        <v>300149226.32869297</v>
      </c>
      <c r="CK16" s="252">
        <f t="shared" si="1"/>
        <v>91532933.184683293</v>
      </c>
      <c r="CL16" s="252">
        <f t="shared" si="1"/>
        <v>2199075176.9830918</v>
      </c>
      <c r="CM16" s="252">
        <f t="shared" si="1"/>
        <v>681533150.60849643</v>
      </c>
      <c r="CN16" s="252">
        <f t="shared" si="1"/>
        <v>3904401751.3233514</v>
      </c>
      <c r="CO16" s="252">
        <f t="shared" si="1"/>
        <v>233079100.39868164</v>
      </c>
      <c r="CP16" s="252">
        <f t="shared" si="1"/>
        <v>771476635.14486539</v>
      </c>
      <c r="CQ16" s="252">
        <f t="shared" si="1"/>
        <v>440343024.46304989</v>
      </c>
      <c r="CR16" s="256">
        <f t="shared" si="1"/>
        <v>30002663930.64846</v>
      </c>
      <c r="CS16" s="783"/>
      <c r="CT16" s="242">
        <v>2457539676.4420891</v>
      </c>
      <c r="CU16" s="242">
        <v>6018723123.5074492</v>
      </c>
      <c r="CV16" s="242">
        <v>3067033879.022666</v>
      </c>
      <c r="CW16" s="242">
        <v>70291563577.185669</v>
      </c>
      <c r="CX16" s="242">
        <v>121488419.92171167</v>
      </c>
      <c r="CY16" s="242">
        <v>23949883991.368343</v>
      </c>
      <c r="CZ16" s="242">
        <v>5328118301.4341049</v>
      </c>
      <c r="DA16" s="242">
        <v>1222735029.1709437</v>
      </c>
      <c r="DB16" s="242">
        <v>1486307836.6051033</v>
      </c>
      <c r="DC16" s="242">
        <v>283020448.01078939</v>
      </c>
      <c r="DD16" s="242">
        <v>2190504631.2374802</v>
      </c>
      <c r="DE16" s="242">
        <v>140462199.01110965</v>
      </c>
      <c r="DF16" s="242">
        <v>1739839409.114934</v>
      </c>
      <c r="DG16" s="242">
        <v>28296261663.16489</v>
      </c>
      <c r="DH16" s="787"/>
      <c r="DI16" s="242">
        <v>148288128.222296</v>
      </c>
      <c r="DJ16" s="242">
        <v>668747013.72304988</v>
      </c>
      <c r="DK16" s="242">
        <v>1072304799.5200452</v>
      </c>
      <c r="DL16" s="242">
        <v>18779272211.953537</v>
      </c>
      <c r="DM16" s="242">
        <v>49622030.672248438</v>
      </c>
      <c r="DN16" s="242">
        <v>1811073365.7097311</v>
      </c>
      <c r="DO16" s="242">
        <v>1991327650.3976076</v>
      </c>
      <c r="DP16" s="242">
        <v>359263381.98751217</v>
      </c>
      <c r="DQ16" s="242">
        <v>286192092.69888341</v>
      </c>
      <c r="DR16" s="242">
        <v>50905434.635454141</v>
      </c>
      <c r="DS16" s="242">
        <v>760591885.84634721</v>
      </c>
      <c r="DT16" s="242">
        <v>69349526.297497109</v>
      </c>
      <c r="DU16" s="242">
        <v>1154680892.6282167</v>
      </c>
      <c r="DV16" s="242">
        <v>11051583935.418915</v>
      </c>
      <c r="DW16" s="789"/>
      <c r="DX16" s="244">
        <f t="shared" si="2"/>
        <v>2605827804.6643848</v>
      </c>
      <c r="DY16" s="244">
        <f t="shared" si="3"/>
        <v>6687470137.2304993</v>
      </c>
      <c r="DZ16" s="244">
        <f t="shared" si="4"/>
        <v>4139338678.5427113</v>
      </c>
      <c r="EA16" s="244">
        <f t="shared" si="5"/>
        <v>89070835789.139206</v>
      </c>
      <c r="EB16" s="244">
        <f t="shared" si="6"/>
        <v>171110450.59396011</v>
      </c>
      <c r="EC16" s="244">
        <f t="shared" si="7"/>
        <v>25760957357.078075</v>
      </c>
      <c r="ED16" s="244">
        <f t="shared" si="8"/>
        <v>7319445951.8317127</v>
      </c>
      <c r="EE16" s="244">
        <f t="shared" si="9"/>
        <v>1581998411.1584558</v>
      </c>
      <c r="EF16" s="244">
        <f t="shared" si="10"/>
        <v>1772499929.3039865</v>
      </c>
      <c r="EG16" s="244">
        <f t="shared" si="11"/>
        <v>333925882.64624351</v>
      </c>
      <c r="EH16" s="244">
        <f t="shared" si="12"/>
        <v>2951096517.0838275</v>
      </c>
      <c r="EI16" s="244">
        <f t="shared" si="13"/>
        <v>209811725.30860674</v>
      </c>
      <c r="EJ16" s="244">
        <f t="shared" si="14"/>
        <v>2894520301.7431507</v>
      </c>
      <c r="EK16" s="244">
        <f t="shared" si="15"/>
        <v>39347845598.583801</v>
      </c>
      <c r="EL16" s="785"/>
    </row>
    <row r="17" spans="1:142" x14ac:dyDescent="0.2">
      <c r="A17" s="237">
        <v>2034</v>
      </c>
      <c r="B17" s="251">
        <v>112400315.74069463</v>
      </c>
      <c r="C17" s="251">
        <v>194420785.28848338</v>
      </c>
      <c r="D17" s="251">
        <v>67695144.192999944</v>
      </c>
      <c r="E17" s="251">
        <v>7254706.5771266865</v>
      </c>
      <c r="F17" s="251">
        <v>202841193.70591569</v>
      </c>
      <c r="G17" s="251">
        <v>93385293.58453159</v>
      </c>
      <c r="H17" s="251">
        <v>15448764.230094373</v>
      </c>
      <c r="I17" s="251">
        <v>94039999.87109375</v>
      </c>
      <c r="J17" s="251">
        <v>963233921.99477637</v>
      </c>
      <c r="K17" s="251">
        <v>1627564491.2719727</v>
      </c>
      <c r="L17" s="251">
        <v>126818959.12308253</v>
      </c>
      <c r="M17" s="251">
        <v>88582287.763697729</v>
      </c>
      <c r="N17" s="251">
        <v>68721068.516848773</v>
      </c>
      <c r="O17" s="251">
        <v>507445035.87001485</v>
      </c>
      <c r="P17" s="251">
        <v>20944615.692987353</v>
      </c>
      <c r="Q17" s="251">
        <v>29619253.438196361</v>
      </c>
      <c r="R17" s="251">
        <v>15453694.193333393</v>
      </c>
      <c r="S17" s="251">
        <v>3930571.467434362</v>
      </c>
      <c r="T17" s="251">
        <v>442993924.05091202</v>
      </c>
      <c r="U17" s="251">
        <v>356964796.42294282</v>
      </c>
      <c r="V17" s="251">
        <v>90161837.360758066</v>
      </c>
      <c r="W17" s="251">
        <v>91196787.228821531</v>
      </c>
      <c r="X17" s="251">
        <v>53868753.928463377</v>
      </c>
      <c r="Y17" s="251">
        <v>27158756.695393562</v>
      </c>
      <c r="Z17" s="251">
        <v>358764921.49014664</v>
      </c>
      <c r="AA17" s="251">
        <v>167055960.37773857</v>
      </c>
      <c r="AB17" s="251">
        <v>1054047677.8209974</v>
      </c>
      <c r="AC17" s="251">
        <v>63468707.438720703</v>
      </c>
      <c r="AD17" s="251">
        <v>237579601.5060879</v>
      </c>
      <c r="AE17" s="251">
        <v>83731111.765464514</v>
      </c>
      <c r="AF17" s="254">
        <f t="shared" si="16"/>
        <v>7266792938.6097326</v>
      </c>
      <c r="AG17" s="781"/>
      <c r="AH17" s="251">
        <v>472525821.13842773</v>
      </c>
      <c r="AI17" s="251">
        <v>442326890.07781148</v>
      </c>
      <c r="AJ17" s="251">
        <v>243238115.1341095</v>
      </c>
      <c r="AK17" s="251">
        <v>39058747.630439438</v>
      </c>
      <c r="AL17" s="251">
        <v>409805999.61282516</v>
      </c>
      <c r="AM17" s="251">
        <v>339505446.96141875</v>
      </c>
      <c r="AN17" s="251">
        <v>43849333.333333299</v>
      </c>
      <c r="AO17" s="251">
        <v>269495999.9609375</v>
      </c>
      <c r="AP17" s="251">
        <v>2621663742.2247086</v>
      </c>
      <c r="AQ17" s="251">
        <v>4175281250</v>
      </c>
      <c r="AR17" s="251">
        <v>349401694.70075643</v>
      </c>
      <c r="AS17" s="251">
        <v>371236233.23094946</v>
      </c>
      <c r="AT17" s="251">
        <v>190678052.07696983</v>
      </c>
      <c r="AU17" s="251">
        <v>2651824012.9389834</v>
      </c>
      <c r="AV17" s="251">
        <v>69636494.644399151</v>
      </c>
      <c r="AW17" s="251">
        <v>90607767.293876454</v>
      </c>
      <c r="AX17" s="251">
        <v>45704.000005722046</v>
      </c>
      <c r="AY17" s="251">
        <v>21991649.338847984</v>
      </c>
      <c r="AZ17" s="251">
        <v>989316455.69682586</v>
      </c>
      <c r="BA17" s="251">
        <v>1416743767.3732104</v>
      </c>
      <c r="BB17" s="251">
        <v>441965319.28803855</v>
      </c>
      <c r="BC17" s="251">
        <v>525283668.13323045</v>
      </c>
      <c r="BD17" s="251">
        <v>246612437.70436165</v>
      </c>
      <c r="BE17" s="251">
        <v>64321436.518588819</v>
      </c>
      <c r="BF17" s="251">
        <v>1838754745.2213113</v>
      </c>
      <c r="BG17" s="251">
        <v>515771557.22889006</v>
      </c>
      <c r="BH17" s="251">
        <v>2875176337</v>
      </c>
      <c r="BI17" s="251">
        <v>171110742.65625</v>
      </c>
      <c r="BJ17" s="251">
        <v>538679520</v>
      </c>
      <c r="BK17" s="251">
        <v>359125080.86845207</v>
      </c>
      <c r="BL17" s="255">
        <f t="shared" si="17"/>
        <v>22785034021.987961</v>
      </c>
      <c r="BM17" s="782"/>
      <c r="BN17" s="252">
        <f t="shared" si="18"/>
        <v>584926136.87912238</v>
      </c>
      <c r="BO17" s="252">
        <f t="shared" si="0"/>
        <v>636747675.36629486</v>
      </c>
      <c r="BP17" s="252">
        <f t="shared" si="0"/>
        <v>310933259.32710946</v>
      </c>
      <c r="BQ17" s="252">
        <f t="shared" si="0"/>
        <v>46313454.207566127</v>
      </c>
      <c r="BR17" s="252">
        <f t="shared" si="0"/>
        <v>612647193.31874084</v>
      </c>
      <c r="BS17" s="252">
        <f t="shared" si="0"/>
        <v>432890740.54595035</v>
      </c>
      <c r="BT17" s="252">
        <f t="shared" si="0"/>
        <v>59298097.563427672</v>
      </c>
      <c r="BU17" s="252">
        <f t="shared" si="0"/>
        <v>363535999.83203125</v>
      </c>
      <c r="BV17" s="252">
        <f t="shared" si="0"/>
        <v>3584897664.2194848</v>
      </c>
      <c r="BW17" s="252">
        <f t="shared" si="0"/>
        <v>5802845741.2719727</v>
      </c>
      <c r="BX17" s="252">
        <f t="shared" si="0"/>
        <v>476220653.82383895</v>
      </c>
      <c r="BY17" s="252">
        <f t="shared" si="0"/>
        <v>459818520.9946472</v>
      </c>
      <c r="BZ17" s="252">
        <f t="shared" si="0"/>
        <v>259399120.5938186</v>
      </c>
      <c r="CA17" s="252">
        <f t="shared" si="0"/>
        <v>3159269048.8089981</v>
      </c>
      <c r="CB17" s="252">
        <f t="shared" si="0"/>
        <v>90581110.337386504</v>
      </c>
      <c r="CC17" s="252">
        <f t="shared" si="0"/>
        <v>120227020.73207282</v>
      </c>
      <c r="CD17" s="252">
        <f t="shared" si="0"/>
        <v>15499398.193339115</v>
      </c>
      <c r="CE17" s="252">
        <f t="shared" si="1"/>
        <v>25922220.806282345</v>
      </c>
      <c r="CF17" s="252">
        <f t="shared" si="1"/>
        <v>1432310379.7477379</v>
      </c>
      <c r="CG17" s="252">
        <f t="shared" si="1"/>
        <v>1773708563.7961533</v>
      </c>
      <c r="CH17" s="252">
        <f t="shared" si="1"/>
        <v>532127156.64879662</v>
      </c>
      <c r="CI17" s="252">
        <f t="shared" si="1"/>
        <v>616480455.36205196</v>
      </c>
      <c r="CJ17" s="252">
        <f t="shared" si="1"/>
        <v>300481191.63282502</v>
      </c>
      <c r="CK17" s="252">
        <f t="shared" si="1"/>
        <v>91480193.213982373</v>
      </c>
      <c r="CL17" s="252">
        <f t="shared" si="1"/>
        <v>2197519666.7114582</v>
      </c>
      <c r="CM17" s="252">
        <f t="shared" si="1"/>
        <v>682827517.60662866</v>
      </c>
      <c r="CN17" s="252">
        <f t="shared" si="1"/>
        <v>3929224014.8209972</v>
      </c>
      <c r="CO17" s="252">
        <f t="shared" si="1"/>
        <v>234579450.0949707</v>
      </c>
      <c r="CP17" s="252">
        <f t="shared" si="1"/>
        <v>776259121.5060879</v>
      </c>
      <c r="CQ17" s="252">
        <f t="shared" si="1"/>
        <v>442856192.63391662</v>
      </c>
      <c r="CR17" s="256">
        <f t="shared" si="1"/>
        <v>30051826960.597694</v>
      </c>
      <c r="CS17" s="783"/>
      <c r="CT17" s="242">
        <v>2493954067.5703835</v>
      </c>
      <c r="CU17" s="242">
        <v>6127243533.1061783</v>
      </c>
      <c r="CV17" s="242">
        <v>3110230418.2397742</v>
      </c>
      <c r="CW17" s="242">
        <v>71467534818.337433</v>
      </c>
      <c r="CX17" s="242">
        <v>121854462.15341279</v>
      </c>
      <c r="CY17" s="242">
        <v>24765841601.160194</v>
      </c>
      <c r="CZ17" s="242">
        <v>5337748961.5838156</v>
      </c>
      <c r="DA17" s="242">
        <v>1247602708.6162314</v>
      </c>
      <c r="DB17" s="242">
        <v>1513106666.1754842</v>
      </c>
      <c r="DC17" s="242">
        <v>287214080.11771452</v>
      </c>
      <c r="DD17" s="242">
        <v>2235054566.9909086</v>
      </c>
      <c r="DE17" s="242">
        <v>141017305.37034473</v>
      </c>
      <c r="DF17" s="242">
        <v>1742984197.0337288</v>
      </c>
      <c r="DG17" s="242">
        <v>28694790217.084862</v>
      </c>
      <c r="DH17" s="787"/>
      <c r="DI17" s="242">
        <v>150485375.31154218</v>
      </c>
      <c r="DJ17" s="242">
        <v>680804837.01179755</v>
      </c>
      <c r="DK17" s="242">
        <v>1087407292.0754652</v>
      </c>
      <c r="DL17" s="242">
        <v>18869185693.917923</v>
      </c>
      <c r="DM17" s="242">
        <v>49771540.879562981</v>
      </c>
      <c r="DN17" s="242">
        <v>1872775505.6939909</v>
      </c>
      <c r="DO17" s="242">
        <v>1994927007.3868358</v>
      </c>
      <c r="DP17" s="242">
        <v>366569990.86560494</v>
      </c>
      <c r="DQ17" s="242">
        <v>291352270.77756888</v>
      </c>
      <c r="DR17" s="242">
        <v>51659721.707659192</v>
      </c>
      <c r="DS17" s="242">
        <v>776060613.53850985</v>
      </c>
      <c r="DT17" s="242">
        <v>69623595.501373351</v>
      </c>
      <c r="DU17" s="242">
        <v>1156767997.0484159</v>
      </c>
      <c r="DV17" s="242">
        <v>11207236007.651522</v>
      </c>
      <c r="DW17" s="789"/>
      <c r="DX17" s="244">
        <f t="shared" si="2"/>
        <v>2644439442.8819256</v>
      </c>
      <c r="DY17" s="244">
        <f t="shared" si="3"/>
        <v>6808048370.1179762</v>
      </c>
      <c r="DZ17" s="244">
        <f t="shared" si="4"/>
        <v>4197637710.3152394</v>
      </c>
      <c r="EA17" s="244">
        <f t="shared" si="5"/>
        <v>90336720512.255356</v>
      </c>
      <c r="EB17" s="244">
        <f t="shared" si="6"/>
        <v>171626003.03297576</v>
      </c>
      <c r="EC17" s="244">
        <f t="shared" si="7"/>
        <v>26638617106.854187</v>
      </c>
      <c r="ED17" s="244">
        <f t="shared" si="8"/>
        <v>7332675968.9706516</v>
      </c>
      <c r="EE17" s="244">
        <f t="shared" si="9"/>
        <v>1614172699.4818363</v>
      </c>
      <c r="EF17" s="244">
        <f t="shared" si="10"/>
        <v>1804458936.953053</v>
      </c>
      <c r="EG17" s="244">
        <f t="shared" si="11"/>
        <v>338873801.82537371</v>
      </c>
      <c r="EH17" s="244">
        <f t="shared" si="12"/>
        <v>3011115180.5294185</v>
      </c>
      <c r="EI17" s="244">
        <f t="shared" si="13"/>
        <v>210640900.87171808</v>
      </c>
      <c r="EJ17" s="244">
        <f t="shared" si="14"/>
        <v>2899752194.0821447</v>
      </c>
      <c r="EK17" s="244">
        <f t="shared" si="15"/>
        <v>39902026224.736382</v>
      </c>
      <c r="EL17" s="785"/>
    </row>
    <row r="18" spans="1:142" x14ac:dyDescent="0.2">
      <c r="A18" s="245">
        <v>2035</v>
      </c>
      <c r="B18" s="251">
        <v>111591912.38125677</v>
      </c>
      <c r="C18" s="251">
        <v>193520101.45750517</v>
      </c>
      <c r="D18" s="251">
        <v>67570580.18096666</v>
      </c>
      <c r="E18" s="251">
        <v>7216186.5836838381</v>
      </c>
      <c r="F18" s="251">
        <v>204382786.77808064</v>
      </c>
      <c r="G18" s="251">
        <v>92196121.352023467</v>
      </c>
      <c r="H18" s="251">
        <v>15401068.510502856</v>
      </c>
      <c r="I18" s="251">
        <v>92499999.875</v>
      </c>
      <c r="J18" s="251">
        <v>958701092.87751937</v>
      </c>
      <c r="K18" s="251">
        <v>1612932265.7536588</v>
      </c>
      <c r="L18" s="251">
        <v>125724218.63536115</v>
      </c>
      <c r="M18" s="251">
        <v>87669600.693924323</v>
      </c>
      <c r="N18" s="251">
        <v>68359007.971767724</v>
      </c>
      <c r="O18" s="251">
        <v>510448445.14523292</v>
      </c>
      <c r="P18" s="251">
        <v>20934988.372958109</v>
      </c>
      <c r="Q18" s="251">
        <v>29448871.344115067</v>
      </c>
      <c r="R18" s="251">
        <v>15296793.6835065</v>
      </c>
      <c r="S18" s="251">
        <v>3914591.1889714189</v>
      </c>
      <c r="T18" s="251">
        <v>445085443.03826463</v>
      </c>
      <c r="U18" s="251">
        <v>354149722.75490046</v>
      </c>
      <c r="V18" s="251">
        <v>88950723.234573722</v>
      </c>
      <c r="W18" s="251">
        <v>91432351.215108126</v>
      </c>
      <c r="X18" s="251">
        <v>53542147.913230568</v>
      </c>
      <c r="Y18" s="251">
        <v>27054666.624029331</v>
      </c>
      <c r="Z18" s="251">
        <v>358081011.63659638</v>
      </c>
      <c r="AA18" s="251">
        <v>166024993.07800674</v>
      </c>
      <c r="AB18" s="251">
        <v>1066059447.3078444</v>
      </c>
      <c r="AC18" s="251">
        <v>63792527.733642578</v>
      </c>
      <c r="AD18" s="251">
        <v>237702337.5941028</v>
      </c>
      <c r="AE18" s="251">
        <v>84187448.720273584</v>
      </c>
      <c r="AF18" s="254">
        <f t="shared" si="16"/>
        <v>7253871453.6366091</v>
      </c>
      <c r="AG18" s="781"/>
      <c r="AH18" s="251">
        <v>476438110.88500977</v>
      </c>
      <c r="AI18" s="251">
        <v>443610823.12128741</v>
      </c>
      <c r="AJ18" s="251">
        <v>243144427.7091217</v>
      </c>
      <c r="AK18" s="251">
        <v>39378793.793231338</v>
      </c>
      <c r="AL18" s="251">
        <v>412601956.24125099</v>
      </c>
      <c r="AM18" s="251">
        <v>339847215.5259465</v>
      </c>
      <c r="AN18" s="251">
        <v>43525999.999999963</v>
      </c>
      <c r="AO18" s="251">
        <v>266187499.94921875</v>
      </c>
      <c r="AP18" s="251">
        <v>2621796448.5160475</v>
      </c>
      <c r="AQ18" s="251">
        <v>4188319163.7757063</v>
      </c>
      <c r="AR18" s="251">
        <v>351957989.14275301</v>
      </c>
      <c r="AS18" s="251">
        <v>372983921.45388943</v>
      </c>
      <c r="AT18" s="251">
        <v>191172158.09792724</v>
      </c>
      <c r="AU18" s="251">
        <v>2666130845.0994005</v>
      </c>
      <c r="AV18" s="251">
        <v>69608908.921445519</v>
      </c>
      <c r="AW18" s="251">
        <v>90078207.488986373</v>
      </c>
      <c r="AX18" s="251">
        <v>46625.000005722046</v>
      </c>
      <c r="AY18" s="251">
        <v>22303243.406794667</v>
      </c>
      <c r="AZ18" s="251">
        <v>993987341.77279949</v>
      </c>
      <c r="BA18" s="251">
        <v>1416364883.166743</v>
      </c>
      <c r="BB18" s="251">
        <v>439622685.92818552</v>
      </c>
      <c r="BC18" s="251">
        <v>525777276.06089574</v>
      </c>
      <c r="BD18" s="251">
        <v>246897323.94106844</v>
      </c>
      <c r="BE18" s="251">
        <v>64363514.632535473</v>
      </c>
      <c r="BF18" s="251">
        <v>1836535406.7828143</v>
      </c>
      <c r="BG18" s="251">
        <v>518010682.64644438</v>
      </c>
      <c r="BH18" s="251">
        <v>2887801881</v>
      </c>
      <c r="BI18" s="251">
        <v>172254611.6484375</v>
      </c>
      <c r="BJ18" s="251">
        <v>543374550</v>
      </c>
      <c r="BK18" s="251">
        <v>361082322.83435494</v>
      </c>
      <c r="BL18" s="255">
        <f t="shared" si="17"/>
        <v>22845204818.542309</v>
      </c>
      <c r="BM18" s="782"/>
      <c r="BN18" s="252">
        <f t="shared" si="18"/>
        <v>588030023.26626658</v>
      </c>
      <c r="BO18" s="252">
        <f t="shared" si="0"/>
        <v>637130924.57879257</v>
      </c>
      <c r="BP18" s="252">
        <f t="shared" si="0"/>
        <v>310715007.89008838</v>
      </c>
      <c r="BQ18" s="252">
        <f t="shared" si="0"/>
        <v>46594980.376915179</v>
      </c>
      <c r="BR18" s="252">
        <f t="shared" si="0"/>
        <v>616984743.01933169</v>
      </c>
      <c r="BS18" s="252">
        <f t="shared" si="0"/>
        <v>432043336.87796998</v>
      </c>
      <c r="BT18" s="252">
        <f t="shared" si="0"/>
        <v>58927068.510502815</v>
      </c>
      <c r="BU18" s="252">
        <f t="shared" si="0"/>
        <v>358687499.82421875</v>
      </c>
      <c r="BV18" s="252">
        <f t="shared" si="0"/>
        <v>3580497541.3935671</v>
      </c>
      <c r="BW18" s="252">
        <f t="shared" si="0"/>
        <v>5801251429.5293655</v>
      </c>
      <c r="BX18" s="252">
        <f t="shared" si="0"/>
        <v>477682207.77811414</v>
      </c>
      <c r="BY18" s="252">
        <f t="shared" si="0"/>
        <v>460653522.14781374</v>
      </c>
      <c r="BZ18" s="252">
        <f t="shared" si="0"/>
        <v>259531166.06969497</v>
      </c>
      <c r="CA18" s="252">
        <f t="shared" si="0"/>
        <v>3176579290.2446337</v>
      </c>
      <c r="CB18" s="252">
        <f t="shared" si="0"/>
        <v>90543897.294403628</v>
      </c>
      <c r="CC18" s="252">
        <f t="shared" si="0"/>
        <v>119527078.83310144</v>
      </c>
      <c r="CD18" s="252">
        <f t="shared" ref="CD18:CG33" si="19">AX18+R18</f>
        <v>15343418.683512222</v>
      </c>
      <c r="CE18" s="252">
        <f t="shared" si="1"/>
        <v>26217834.595766086</v>
      </c>
      <c r="CF18" s="252">
        <f t="shared" si="1"/>
        <v>1439072784.8110642</v>
      </c>
      <c r="CG18" s="252">
        <f t="shared" si="1"/>
        <v>1770514605.9216435</v>
      </c>
      <c r="CH18" s="252">
        <f t="shared" si="1"/>
        <v>528573409.16275924</v>
      </c>
      <c r="CI18" s="252">
        <f t="shared" si="1"/>
        <v>617209627.27600384</v>
      </c>
      <c r="CJ18" s="252">
        <f t="shared" si="1"/>
        <v>300439471.85429901</v>
      </c>
      <c r="CK18" s="252">
        <f t="shared" si="1"/>
        <v>91418181.256564796</v>
      </c>
      <c r="CL18" s="252">
        <f t="shared" si="1"/>
        <v>2194616418.4194107</v>
      </c>
      <c r="CM18" s="252">
        <f t="shared" si="1"/>
        <v>684035675.72445107</v>
      </c>
      <c r="CN18" s="252">
        <f t="shared" si="1"/>
        <v>3953861328.3078442</v>
      </c>
      <c r="CO18" s="252">
        <f t="shared" si="1"/>
        <v>236047139.38208008</v>
      </c>
      <c r="CP18" s="252">
        <f t="shared" si="1"/>
        <v>781076887.59410286</v>
      </c>
      <c r="CQ18" s="252">
        <f t="shared" si="1"/>
        <v>445269771.55462849</v>
      </c>
      <c r="CR18" s="256">
        <f t="shared" si="1"/>
        <v>30099076272.178917</v>
      </c>
      <c r="CS18" s="783"/>
      <c r="CT18" s="242">
        <v>2530504788.2861195</v>
      </c>
      <c r="CU18" s="242">
        <v>6236672967.8755732</v>
      </c>
      <c r="CV18" s="242">
        <v>3153189256.9830289</v>
      </c>
      <c r="CW18" s="242">
        <v>72605773897.128036</v>
      </c>
      <c r="CX18" s="242">
        <v>122180573.05199696</v>
      </c>
      <c r="CY18" s="242">
        <v>25615608717.268246</v>
      </c>
      <c r="CZ18" s="242">
        <v>5345935273.4301376</v>
      </c>
      <c r="DA18" s="242">
        <v>1272793616.9152894</v>
      </c>
      <c r="DB18" s="242">
        <v>1540129977.1195893</v>
      </c>
      <c r="DC18" s="242">
        <v>291423412.5045923</v>
      </c>
      <c r="DD18" s="242">
        <v>2280183560.5812693</v>
      </c>
      <c r="DE18" s="242">
        <v>141525366.59667957</v>
      </c>
      <c r="DF18" s="242">
        <v>1745657348.6343048</v>
      </c>
      <c r="DG18" s="242">
        <v>29091125761.383511</v>
      </c>
      <c r="DH18" s="787"/>
      <c r="DI18" s="242">
        <v>152690848.53830987</v>
      </c>
      <c r="DJ18" s="242">
        <v>692963663.09728587</v>
      </c>
      <c r="DK18" s="242">
        <v>1102426679.13906</v>
      </c>
      <c r="DL18" s="242">
        <v>18956143297.026749</v>
      </c>
      <c r="DM18" s="242">
        <v>49904741.105745248</v>
      </c>
      <c r="DN18" s="242">
        <v>1937034296.742579</v>
      </c>
      <c r="DO18" s="242">
        <v>1997986554.5312698</v>
      </c>
      <c r="DP18" s="242">
        <v>373971570.6804837</v>
      </c>
      <c r="DQ18" s="242">
        <v>296555673.27621353</v>
      </c>
      <c r="DR18" s="242">
        <v>52416832.708596259</v>
      </c>
      <c r="DS18" s="242">
        <v>791730402.97960734</v>
      </c>
      <c r="DT18" s="242">
        <v>69874437.404921085</v>
      </c>
      <c r="DU18" s="242">
        <v>1158542090.1400614</v>
      </c>
      <c r="DV18" s="242">
        <v>11362031562.857613</v>
      </c>
      <c r="DW18" s="789"/>
      <c r="DX18" s="244">
        <f t="shared" si="2"/>
        <v>2683195636.8244295</v>
      </c>
      <c r="DY18" s="244">
        <f t="shared" si="3"/>
        <v>6929636630.9728594</v>
      </c>
      <c r="DZ18" s="244">
        <f t="shared" si="4"/>
        <v>4255615936.1220889</v>
      </c>
      <c r="EA18" s="244">
        <f t="shared" si="5"/>
        <v>91561917194.154785</v>
      </c>
      <c r="EB18" s="244">
        <f t="shared" si="6"/>
        <v>172085314.1577422</v>
      </c>
      <c r="EC18" s="244">
        <f t="shared" si="7"/>
        <v>27552643014.010826</v>
      </c>
      <c r="ED18" s="244">
        <f t="shared" si="8"/>
        <v>7343921827.9614077</v>
      </c>
      <c r="EE18" s="244">
        <f t="shared" si="9"/>
        <v>1646765187.5957732</v>
      </c>
      <c r="EF18" s="244">
        <f t="shared" si="10"/>
        <v>1836685650.395803</v>
      </c>
      <c r="EG18" s="244">
        <f t="shared" si="11"/>
        <v>343840245.21318853</v>
      </c>
      <c r="EH18" s="244">
        <f t="shared" si="12"/>
        <v>3071913963.5608768</v>
      </c>
      <c r="EI18" s="244">
        <f t="shared" si="13"/>
        <v>211399804.00160065</v>
      </c>
      <c r="EJ18" s="244">
        <f t="shared" si="14"/>
        <v>2904199438.7743664</v>
      </c>
      <c r="EK18" s="244">
        <f t="shared" si="15"/>
        <v>40453157324.241119</v>
      </c>
      <c r="EL18" s="785"/>
    </row>
    <row r="19" spans="1:142" x14ac:dyDescent="0.2">
      <c r="A19" s="237">
        <v>2036</v>
      </c>
      <c r="B19" s="251">
        <v>110758429.14067936</v>
      </c>
      <c r="C19" s="251">
        <v>192582787.79648072</v>
      </c>
      <c r="D19" s="251">
        <v>67431794.983546615</v>
      </c>
      <c r="E19" s="251">
        <v>7178135.6545018759</v>
      </c>
      <c r="F19" s="251">
        <v>205936095.95759407</v>
      </c>
      <c r="G19" s="251">
        <v>90999603.56366533</v>
      </c>
      <c r="H19" s="251">
        <v>15351135.643482963</v>
      </c>
      <c r="I19" s="251">
        <v>90959999.875</v>
      </c>
      <c r="J19" s="251">
        <v>954135173.85107946</v>
      </c>
      <c r="K19" s="251">
        <v>1598741310.1196289</v>
      </c>
      <c r="L19" s="251">
        <v>124608838.30219302</v>
      </c>
      <c r="M19" s="251">
        <v>86780026.229350865</v>
      </c>
      <c r="N19" s="251">
        <v>67990190.792017177</v>
      </c>
      <c r="O19" s="251">
        <v>513367565.65240836</v>
      </c>
      <c r="P19" s="251">
        <v>20920958.839831695</v>
      </c>
      <c r="Q19" s="251">
        <v>29280920.902525567</v>
      </c>
      <c r="R19" s="251">
        <v>15133780.435635637</v>
      </c>
      <c r="S19" s="251">
        <v>3897424.5893800412</v>
      </c>
      <c r="T19" s="251">
        <v>447074936.70911413</v>
      </c>
      <c r="U19" s="251">
        <v>351260327.09974593</v>
      </c>
      <c r="V19" s="251">
        <v>87736773.889629811</v>
      </c>
      <c r="W19" s="251">
        <v>91645765.428373963</v>
      </c>
      <c r="X19" s="251">
        <v>53218167.105095699</v>
      </c>
      <c r="Y19" s="251">
        <v>26950240.932904825</v>
      </c>
      <c r="Z19" s="251">
        <v>357328246.87104017</v>
      </c>
      <c r="AA19" s="251">
        <v>165005777.2247977</v>
      </c>
      <c r="AB19" s="251">
        <v>1078208101.1209331</v>
      </c>
      <c r="AC19" s="251">
        <v>64104807.210693359</v>
      </c>
      <c r="AD19" s="251">
        <v>237857187.46200532</v>
      </c>
      <c r="AE19" s="251">
        <v>84627915.605359524</v>
      </c>
      <c r="AF19" s="254">
        <f t="shared" si="16"/>
        <v>7241072418.9886942</v>
      </c>
      <c r="AG19" s="781"/>
      <c r="AH19" s="251">
        <v>480305749.50366211</v>
      </c>
      <c r="AI19" s="251">
        <v>444869635.25677598</v>
      </c>
      <c r="AJ19" s="251">
        <v>242986773.245224</v>
      </c>
      <c r="AK19" s="251">
        <v>39708193.375180602</v>
      </c>
      <c r="AL19" s="251">
        <v>415419996.27431047</v>
      </c>
      <c r="AM19" s="251">
        <v>340125494.75689608</v>
      </c>
      <c r="AN19" s="251">
        <v>43202666.666666627</v>
      </c>
      <c r="AO19" s="251">
        <v>262823999.953125</v>
      </c>
      <c r="AP19" s="251">
        <v>2622136869.0025268</v>
      </c>
      <c r="AQ19" s="251">
        <v>4197718750</v>
      </c>
      <c r="AR19" s="251">
        <v>354578904.22136009</v>
      </c>
      <c r="AS19" s="251">
        <v>374667830.67403096</v>
      </c>
      <c r="AT19" s="251">
        <v>191614910.29261079</v>
      </c>
      <c r="AU19" s="251">
        <v>2680861810.2605295</v>
      </c>
      <c r="AV19" s="251">
        <v>69519558.404779673</v>
      </c>
      <c r="AW19" s="251">
        <v>89550417.232611611</v>
      </c>
      <c r="AX19" s="251">
        <v>47536.000005722046</v>
      </c>
      <c r="AY19" s="251">
        <v>22723895.398522694</v>
      </c>
      <c r="AZ19" s="251">
        <v>998430379.74740124</v>
      </c>
      <c r="BA19" s="251">
        <v>1414802102.3614371</v>
      </c>
      <c r="BB19" s="251">
        <v>437087163.29628575</v>
      </c>
      <c r="BC19" s="251">
        <v>526244004.94806236</v>
      </c>
      <c r="BD19" s="251">
        <v>246850146.10059711</v>
      </c>
      <c r="BE19" s="251">
        <v>64397794.072517075</v>
      </c>
      <c r="BF19" s="251">
        <v>1833172350.1644435</v>
      </c>
      <c r="BG19" s="251">
        <v>520176850.527071</v>
      </c>
      <c r="BH19" s="251">
        <v>2900636000</v>
      </c>
      <c r="BI19" s="251">
        <v>173380649.83007812</v>
      </c>
      <c r="BJ19" s="251">
        <v>548069580</v>
      </c>
      <c r="BK19" s="251">
        <v>362971497.62722576</v>
      </c>
      <c r="BL19" s="255">
        <f t="shared" si="17"/>
        <v>22899081509.193935</v>
      </c>
      <c r="BM19" s="782"/>
      <c r="BN19" s="252">
        <f t="shared" si="18"/>
        <v>591064178.64434147</v>
      </c>
      <c r="BO19" s="252">
        <f t="shared" si="18"/>
        <v>637452423.05325675</v>
      </c>
      <c r="BP19" s="252">
        <f t="shared" si="18"/>
        <v>310418568.22877061</v>
      </c>
      <c r="BQ19" s="252">
        <f t="shared" si="18"/>
        <v>46886329.02968248</v>
      </c>
      <c r="BR19" s="252">
        <f t="shared" si="18"/>
        <v>621356092.23190451</v>
      </c>
      <c r="BS19" s="252">
        <f t="shared" si="18"/>
        <v>431125098.32056141</v>
      </c>
      <c r="BT19" s="252">
        <f t="shared" si="18"/>
        <v>58553802.310149588</v>
      </c>
      <c r="BU19" s="252">
        <f t="shared" si="18"/>
        <v>353783999.828125</v>
      </c>
      <c r="BV19" s="252">
        <f t="shared" si="18"/>
        <v>3576272042.8536062</v>
      </c>
      <c r="BW19" s="252">
        <f t="shared" si="18"/>
        <v>5796460060.1196289</v>
      </c>
      <c r="BX19" s="252">
        <f t="shared" si="18"/>
        <v>479187742.52355313</v>
      </c>
      <c r="BY19" s="252">
        <f t="shared" si="18"/>
        <v>461447856.90338182</v>
      </c>
      <c r="BZ19" s="252">
        <f t="shared" si="18"/>
        <v>259605101.08462799</v>
      </c>
      <c r="CA19" s="252">
        <f t="shared" si="18"/>
        <v>3194229375.9129381</v>
      </c>
      <c r="CB19" s="252">
        <f t="shared" si="18"/>
        <v>90440517.244611368</v>
      </c>
      <c r="CC19" s="252">
        <f t="shared" si="18"/>
        <v>118831338.13513717</v>
      </c>
      <c r="CD19" s="252">
        <f t="shared" si="19"/>
        <v>15181316.43564136</v>
      </c>
      <c r="CE19" s="252">
        <f t="shared" si="1"/>
        <v>26621319.987902734</v>
      </c>
      <c r="CF19" s="252">
        <f t="shared" si="1"/>
        <v>1445505316.4565153</v>
      </c>
      <c r="CG19" s="252">
        <f t="shared" si="1"/>
        <v>1766062429.4611831</v>
      </c>
      <c r="CH19" s="252">
        <f t="shared" si="1"/>
        <v>524823937.18591559</v>
      </c>
      <c r="CI19" s="252">
        <f t="shared" si="1"/>
        <v>617889770.37643635</v>
      </c>
      <c r="CJ19" s="252">
        <f t="shared" si="1"/>
        <v>300068313.20569283</v>
      </c>
      <c r="CK19" s="252">
        <f t="shared" si="1"/>
        <v>91348035.005421907</v>
      </c>
      <c r="CL19" s="252">
        <f t="shared" si="1"/>
        <v>2190500597.0354838</v>
      </c>
      <c r="CM19" s="252">
        <f t="shared" si="1"/>
        <v>685182627.75186872</v>
      </c>
      <c r="CN19" s="252">
        <f t="shared" si="1"/>
        <v>3978844101.1209331</v>
      </c>
      <c r="CO19" s="252">
        <f t="shared" si="1"/>
        <v>237485457.04077148</v>
      </c>
      <c r="CP19" s="252">
        <f t="shared" si="1"/>
        <v>785926767.46200538</v>
      </c>
      <c r="CQ19" s="252">
        <f t="shared" si="1"/>
        <v>447599413.23258531</v>
      </c>
      <c r="CR19" s="256">
        <f t="shared" si="1"/>
        <v>30140153928.182629</v>
      </c>
      <c r="CS19" s="783"/>
      <c r="CT19" s="242">
        <v>2567191838.5892262</v>
      </c>
      <c r="CU19" s="242">
        <v>6347011427.8156328</v>
      </c>
      <c r="CV19" s="242">
        <v>3195910395.2525387</v>
      </c>
      <c r="CW19" s="242">
        <v>73686525366.169861</v>
      </c>
      <c r="CX19" s="242">
        <v>122467369.0273504</v>
      </c>
      <c r="CY19" s="242">
        <v>26499185339.72607</v>
      </c>
      <c r="CZ19" s="242">
        <v>5352810863.2737513</v>
      </c>
      <c r="DA19" s="242">
        <v>1298307754.0681176</v>
      </c>
      <c r="DB19" s="242">
        <v>1567377769.4374187</v>
      </c>
      <c r="DC19" s="242">
        <v>295648445.17141461</v>
      </c>
      <c r="DD19" s="242">
        <v>2325891612.0085626</v>
      </c>
      <c r="DE19" s="242">
        <v>141985465.37554508</v>
      </c>
      <c r="DF19" s="242">
        <v>1747902498.1400146</v>
      </c>
      <c r="DG19" s="242">
        <v>29485268296.06184</v>
      </c>
      <c r="DH19" s="787"/>
      <c r="DI19" s="242">
        <v>154904547.90259483</v>
      </c>
      <c r="DJ19" s="242">
        <v>705223491.97951472</v>
      </c>
      <c r="DK19" s="242">
        <v>1117362960.7108674</v>
      </c>
      <c r="DL19" s="242">
        <v>19059900468.667618</v>
      </c>
      <c r="DM19" s="242">
        <v>50021883.123847358</v>
      </c>
      <c r="DN19" s="242">
        <v>2003849738.8580337</v>
      </c>
      <c r="DO19" s="242">
        <v>2000556233.2421751</v>
      </c>
      <c r="DP19" s="242">
        <v>381468121.43214846</v>
      </c>
      <c r="DQ19" s="242">
        <v>301802300.19481736</v>
      </c>
      <c r="DR19" s="242">
        <v>53176767.638263889</v>
      </c>
      <c r="DS19" s="242">
        <v>807601254.16963971</v>
      </c>
      <c r="DT19" s="242">
        <v>70101599.108133897</v>
      </c>
      <c r="DU19" s="242">
        <v>1160032130.6700983</v>
      </c>
      <c r="DV19" s="242">
        <v>11515970601.03758</v>
      </c>
      <c r="DW19" s="789"/>
      <c r="DX19" s="244">
        <f t="shared" si="2"/>
        <v>2722096386.4918213</v>
      </c>
      <c r="DY19" s="244">
        <f t="shared" si="3"/>
        <v>7052234919.7951479</v>
      </c>
      <c r="DZ19" s="244">
        <f t="shared" si="4"/>
        <v>4313273355.9634056</v>
      </c>
      <c r="EA19" s="244">
        <f t="shared" si="5"/>
        <v>92746425834.837479</v>
      </c>
      <c r="EB19" s="244">
        <f t="shared" si="6"/>
        <v>172489252.15119776</v>
      </c>
      <c r="EC19" s="244">
        <f t="shared" si="7"/>
        <v>28503035078.584103</v>
      </c>
      <c r="ED19" s="244">
        <f t="shared" si="8"/>
        <v>7353367096.5159264</v>
      </c>
      <c r="EE19" s="244">
        <f t="shared" si="9"/>
        <v>1679775875.5002661</v>
      </c>
      <c r="EF19" s="244">
        <f t="shared" si="10"/>
        <v>1869180069.632236</v>
      </c>
      <c r="EG19" s="244">
        <f t="shared" si="11"/>
        <v>348825212.80967849</v>
      </c>
      <c r="EH19" s="244">
        <f t="shared" si="12"/>
        <v>3133492866.1782022</v>
      </c>
      <c r="EI19" s="244">
        <f t="shared" si="13"/>
        <v>212087064.483679</v>
      </c>
      <c r="EJ19" s="244">
        <f t="shared" si="14"/>
        <v>2907934628.810113</v>
      </c>
      <c r="EK19" s="244">
        <f t="shared" si="15"/>
        <v>41001238897.099419</v>
      </c>
      <c r="EL19" s="785"/>
    </row>
    <row r="20" spans="1:142" x14ac:dyDescent="0.2">
      <c r="A20" s="245">
        <v>2037</v>
      </c>
      <c r="B20" s="251">
        <v>109901789.50191888</v>
      </c>
      <c r="C20" s="251">
        <v>191612892.74060211</v>
      </c>
      <c r="D20" s="251">
        <v>67280746.756785408</v>
      </c>
      <c r="E20" s="251">
        <v>7140965.0389444148</v>
      </c>
      <c r="F20" s="251">
        <v>207501210.28687179</v>
      </c>
      <c r="G20" s="251">
        <v>89797175.071172118</v>
      </c>
      <c r="H20" s="251">
        <v>15299247.002216408</v>
      </c>
      <c r="I20" s="251">
        <v>89429999.875</v>
      </c>
      <c r="J20" s="251">
        <v>949572065.87417817</v>
      </c>
      <c r="K20" s="251">
        <v>1585364112.8540039</v>
      </c>
      <c r="L20" s="251">
        <v>123476666.2760769</v>
      </c>
      <c r="M20" s="251">
        <v>85920369.314546883</v>
      </c>
      <c r="N20" s="251">
        <v>67617026.819203943</v>
      </c>
      <c r="O20" s="251">
        <v>516213824.2349351</v>
      </c>
      <c r="P20" s="251">
        <v>20902886.549411807</v>
      </c>
      <c r="Q20" s="251">
        <v>29116878.915952213</v>
      </c>
      <c r="R20" s="251">
        <v>14964465.043851851</v>
      </c>
      <c r="S20" s="251">
        <v>3879176.1378376135</v>
      </c>
      <c r="T20" s="251">
        <v>448962405.06364369</v>
      </c>
      <c r="U20" s="251">
        <v>348304179.64121395</v>
      </c>
      <c r="V20" s="251">
        <v>86521372.359467566</v>
      </c>
      <c r="W20" s="251">
        <v>91837843.231945828</v>
      </c>
      <c r="X20" s="251">
        <v>52898654.238860846</v>
      </c>
      <c r="Y20" s="251">
        <v>26845992.271983538</v>
      </c>
      <c r="Z20" s="251">
        <v>356513386.96768171</v>
      </c>
      <c r="AA20" s="251">
        <v>164004516.98129949</v>
      </c>
      <c r="AB20" s="251">
        <v>1090495199.1735461</v>
      </c>
      <c r="AC20" s="251">
        <v>64404595.473388672</v>
      </c>
      <c r="AD20" s="251">
        <v>238040439.38006955</v>
      </c>
      <c r="AE20" s="251">
        <v>85055229.988231644</v>
      </c>
      <c r="AF20" s="254">
        <f t="shared" si="16"/>
        <v>7228875313.0648422</v>
      </c>
      <c r="AG20" s="781"/>
      <c r="AH20" s="251">
        <v>484129981.04760742</v>
      </c>
      <c r="AI20" s="251">
        <v>446114271.18353397</v>
      </c>
      <c r="AJ20" s="251">
        <v>242765151.74243164</v>
      </c>
      <c r="AK20" s="251">
        <v>40046254.946621865</v>
      </c>
      <c r="AL20" s="251">
        <v>418260308.57570332</v>
      </c>
      <c r="AM20" s="251">
        <v>340361675.98066562</v>
      </c>
      <c r="AN20" s="251">
        <v>42879333.333333291</v>
      </c>
      <c r="AO20" s="251">
        <v>259414499.94921875</v>
      </c>
      <c r="AP20" s="251">
        <v>2622602302.6620064</v>
      </c>
      <c r="AQ20" s="251">
        <v>4208218750</v>
      </c>
      <c r="AR20" s="251">
        <v>357218556.09081304</v>
      </c>
      <c r="AS20" s="251">
        <v>376295132.59433466</v>
      </c>
      <c r="AT20" s="251">
        <v>192016380.65194315</v>
      </c>
      <c r="AU20" s="251">
        <v>2695924258.0801182</v>
      </c>
      <c r="AV20" s="251">
        <v>69373608.503584251</v>
      </c>
      <c r="AW20" s="251">
        <v>89032616.740212068</v>
      </c>
      <c r="AX20" s="251">
        <v>48433.000005722046</v>
      </c>
      <c r="AY20" s="251">
        <v>23113387.983456049</v>
      </c>
      <c r="AZ20" s="251">
        <v>1002645569.6210405</v>
      </c>
      <c r="BA20" s="251">
        <v>1412155569.2401202</v>
      </c>
      <c r="BB20" s="251">
        <v>434404692.02937764</v>
      </c>
      <c r="BC20" s="251">
        <v>526784134.63256717</v>
      </c>
      <c r="BD20" s="251">
        <v>246511910.31015563</v>
      </c>
      <c r="BE20" s="251">
        <v>64424843.545993805</v>
      </c>
      <c r="BF20" s="251">
        <v>1828811818.6373484</v>
      </c>
      <c r="BG20" s="251">
        <v>522284111.62974232</v>
      </c>
      <c r="BH20" s="251">
        <v>2913073365</v>
      </c>
      <c r="BI20" s="251">
        <v>174493096.37890625</v>
      </c>
      <c r="BJ20" s="251">
        <v>552764610</v>
      </c>
      <c r="BK20" s="251">
        <v>364804260.97014004</v>
      </c>
      <c r="BL20" s="255">
        <f t="shared" si="17"/>
        <v>22950972885.060978</v>
      </c>
      <c r="BM20" s="782"/>
      <c r="BN20" s="252">
        <f t="shared" si="18"/>
        <v>594031770.54952633</v>
      </c>
      <c r="BO20" s="252">
        <f t="shared" si="18"/>
        <v>637727163.92413604</v>
      </c>
      <c r="BP20" s="252">
        <f t="shared" si="18"/>
        <v>310045898.49921703</v>
      </c>
      <c r="BQ20" s="252">
        <f t="shared" si="18"/>
        <v>47187219.985566281</v>
      </c>
      <c r="BR20" s="252">
        <f t="shared" si="18"/>
        <v>625761518.86257505</v>
      </c>
      <c r="BS20" s="252">
        <f t="shared" si="18"/>
        <v>430158851.05183774</v>
      </c>
      <c r="BT20" s="252">
        <f t="shared" si="18"/>
        <v>58178580.335549697</v>
      </c>
      <c r="BU20" s="252">
        <f t="shared" si="18"/>
        <v>348844499.82421875</v>
      </c>
      <c r="BV20" s="252">
        <f t="shared" si="18"/>
        <v>3572174368.5361843</v>
      </c>
      <c r="BW20" s="252">
        <f t="shared" si="18"/>
        <v>5793582862.8540039</v>
      </c>
      <c r="BX20" s="252">
        <f t="shared" si="18"/>
        <v>480695222.36688995</v>
      </c>
      <c r="BY20" s="252">
        <f t="shared" si="18"/>
        <v>462215501.90888155</v>
      </c>
      <c r="BZ20" s="252">
        <f t="shared" si="18"/>
        <v>259633407.47114709</v>
      </c>
      <c r="CA20" s="252">
        <f t="shared" si="18"/>
        <v>3212138082.3150535</v>
      </c>
      <c r="CB20" s="252">
        <f t="shared" si="18"/>
        <v>90276495.052996054</v>
      </c>
      <c r="CC20" s="252">
        <f t="shared" si="18"/>
        <v>118149495.65616429</v>
      </c>
      <c r="CD20" s="252">
        <f t="shared" si="19"/>
        <v>15012898.043857573</v>
      </c>
      <c r="CE20" s="252">
        <f t="shared" si="1"/>
        <v>26992564.121293664</v>
      </c>
      <c r="CF20" s="252">
        <f t="shared" si="1"/>
        <v>1451607974.6846843</v>
      </c>
      <c r="CG20" s="252">
        <f t="shared" si="1"/>
        <v>1760459748.8813341</v>
      </c>
      <c r="CH20" s="252">
        <f t="shared" si="1"/>
        <v>520926064.38884521</v>
      </c>
      <c r="CI20" s="252">
        <f t="shared" si="1"/>
        <v>618621977.86451304</v>
      </c>
      <c r="CJ20" s="252">
        <f t="shared" si="1"/>
        <v>299410564.54901648</v>
      </c>
      <c r="CK20" s="252">
        <f t="shared" si="1"/>
        <v>91270835.817977339</v>
      </c>
      <c r="CL20" s="252">
        <f t="shared" si="1"/>
        <v>2185325205.6050301</v>
      </c>
      <c r="CM20" s="252">
        <f t="shared" si="1"/>
        <v>686288628.61104178</v>
      </c>
      <c r="CN20" s="252">
        <f t="shared" si="1"/>
        <v>4003568564.1735458</v>
      </c>
      <c r="CO20" s="252">
        <f t="shared" si="1"/>
        <v>238897691.85229492</v>
      </c>
      <c r="CP20" s="252">
        <f t="shared" si="1"/>
        <v>790805049.38006949</v>
      </c>
      <c r="CQ20" s="252">
        <f t="shared" si="1"/>
        <v>449859490.9583717</v>
      </c>
      <c r="CR20" s="256">
        <f t="shared" si="1"/>
        <v>30179848198.12582</v>
      </c>
      <c r="CS20" s="783"/>
      <c r="CT20" s="242">
        <v>2604015218.4796338</v>
      </c>
      <c r="CU20" s="242">
        <v>6458258912.9259043</v>
      </c>
      <c r="CV20" s="242">
        <v>3238393833.048737</v>
      </c>
      <c r="CW20" s="242">
        <v>74742580637.863327</v>
      </c>
      <c r="CX20" s="242">
        <v>122714368.97907414</v>
      </c>
      <c r="CY20" s="242">
        <v>27416571468.567245</v>
      </c>
      <c r="CZ20" s="242">
        <v>5358509357.189373</v>
      </c>
      <c r="DA20" s="242">
        <v>1324145120.0744431</v>
      </c>
      <c r="DB20" s="242">
        <v>1594850043.1288605</v>
      </c>
      <c r="DC20" s="242">
        <v>299889178.1181733</v>
      </c>
      <c r="DD20" s="242">
        <v>2372178721.2722993</v>
      </c>
      <c r="DE20" s="242">
        <v>142397492.50282592</v>
      </c>
      <c r="DF20" s="242">
        <v>1749763279.7004263</v>
      </c>
      <c r="DG20" s="242">
        <v>29877217821.123848</v>
      </c>
      <c r="DH20" s="787"/>
      <c r="DI20" s="242">
        <v>157126473.40439284</v>
      </c>
      <c r="DJ20" s="242">
        <v>717584323.65843379</v>
      </c>
      <c r="DK20" s="242">
        <v>1132216136.791039</v>
      </c>
      <c r="DL20" s="242">
        <v>19147665796.487015</v>
      </c>
      <c r="DM20" s="242">
        <v>50122770.428072542</v>
      </c>
      <c r="DN20" s="242">
        <v>2073221832.0428944</v>
      </c>
      <c r="DO20" s="242">
        <v>2002685984.8463664</v>
      </c>
      <c r="DP20" s="242">
        <v>389059643.12051904</v>
      </c>
      <c r="DQ20" s="242">
        <v>307092151.53335887</v>
      </c>
      <c r="DR20" s="242">
        <v>53939526.49666062</v>
      </c>
      <c r="DS20" s="242">
        <v>823673167.10843718</v>
      </c>
      <c r="DT20" s="242">
        <v>70305026.694344357</v>
      </c>
      <c r="DU20" s="242">
        <v>1161267077.3565028</v>
      </c>
      <c r="DV20" s="242">
        <v>11669053122.192987</v>
      </c>
      <c r="DW20" s="789"/>
      <c r="DX20" s="244">
        <f t="shared" si="2"/>
        <v>2761141691.8840265</v>
      </c>
      <c r="DY20" s="244">
        <f t="shared" si="3"/>
        <v>7175843236.5843382</v>
      </c>
      <c r="DZ20" s="244">
        <f t="shared" si="4"/>
        <v>4370609969.839776</v>
      </c>
      <c r="EA20" s="244">
        <f t="shared" si="5"/>
        <v>93890246434.350342</v>
      </c>
      <c r="EB20" s="244">
        <f t="shared" si="6"/>
        <v>172837139.40714669</v>
      </c>
      <c r="EC20" s="244">
        <f t="shared" si="7"/>
        <v>29489793300.610138</v>
      </c>
      <c r="ED20" s="244">
        <f t="shared" si="8"/>
        <v>7361195342.0357399</v>
      </c>
      <c r="EE20" s="244">
        <f t="shared" si="9"/>
        <v>1713204763.194962</v>
      </c>
      <c r="EF20" s="244">
        <f t="shared" si="10"/>
        <v>1901942194.6622193</v>
      </c>
      <c r="EG20" s="244">
        <f t="shared" si="11"/>
        <v>353828704.61483395</v>
      </c>
      <c r="EH20" s="244">
        <f t="shared" si="12"/>
        <v>3195851888.3807364</v>
      </c>
      <c r="EI20" s="244">
        <f t="shared" si="13"/>
        <v>212702519.19717026</v>
      </c>
      <c r="EJ20" s="244">
        <f t="shared" si="14"/>
        <v>2911030357.0569291</v>
      </c>
      <c r="EK20" s="244">
        <f t="shared" si="15"/>
        <v>41546270943.316833</v>
      </c>
      <c r="EL20" s="785"/>
    </row>
    <row r="21" spans="1:142" x14ac:dyDescent="0.2">
      <c r="A21" s="237">
        <v>2038</v>
      </c>
      <c r="B21" s="251">
        <v>109025692.63307606</v>
      </c>
      <c r="C21" s="251">
        <v>190616511.69779158</v>
      </c>
      <c r="D21" s="251">
        <v>67119402.433364227</v>
      </c>
      <c r="E21" s="251">
        <v>7104796.3664651494</v>
      </c>
      <c r="F21" s="251">
        <v>209078219.48505202</v>
      </c>
      <c r="G21" s="251">
        <v>88591825.04360114</v>
      </c>
      <c r="H21" s="251">
        <v>15245741.288846988</v>
      </c>
      <c r="I21" s="251">
        <v>87919999.87890625</v>
      </c>
      <c r="J21" s="251">
        <v>945023045.55866325</v>
      </c>
      <c r="K21" s="251">
        <v>1572737312.3168945</v>
      </c>
      <c r="L21" s="251">
        <v>122331567.89827181</v>
      </c>
      <c r="M21" s="251">
        <v>85091456.917004913</v>
      </c>
      <c r="N21" s="251">
        <v>67240985.891650543</v>
      </c>
      <c r="O21" s="251">
        <v>518998698.99147254</v>
      </c>
      <c r="P21" s="251">
        <v>20881274.381264221</v>
      </c>
      <c r="Q21" s="251">
        <v>28957075.129126288</v>
      </c>
      <c r="R21" s="251">
        <v>14789718.98215328</v>
      </c>
      <c r="S21" s="251">
        <v>3860002.1875425051</v>
      </c>
      <c r="T21" s="251">
        <v>450747848.10162431</v>
      </c>
      <c r="U21" s="251">
        <v>345294021.07904172</v>
      </c>
      <c r="V21" s="251">
        <v>85307327.036764979</v>
      </c>
      <c r="W21" s="251">
        <v>92010268.863015577</v>
      </c>
      <c r="X21" s="251">
        <v>52583703.942417026</v>
      </c>
      <c r="Y21" s="251">
        <v>26742236.591003165</v>
      </c>
      <c r="Z21" s="251">
        <v>355646193.77400428</v>
      </c>
      <c r="AA21" s="251">
        <v>163022395.80370539</v>
      </c>
      <c r="AB21" s="251">
        <v>1102922319.1555042</v>
      </c>
      <c r="AC21" s="251">
        <v>64690942.125244141</v>
      </c>
      <c r="AD21" s="251">
        <v>238248219.00171414</v>
      </c>
      <c r="AE21" s="251">
        <v>85471854.496356025</v>
      </c>
      <c r="AF21" s="254">
        <f t="shared" si="16"/>
        <v>7217300657.0515413</v>
      </c>
      <c r="AG21" s="781"/>
      <c r="AH21" s="251">
        <v>487912049.5715332</v>
      </c>
      <c r="AI21" s="251">
        <v>447355724.21209908</v>
      </c>
      <c r="AJ21" s="251">
        <v>242479563.20079041</v>
      </c>
      <c r="AK21" s="251">
        <v>40392283.941395916</v>
      </c>
      <c r="AL21" s="251">
        <v>421123083.68424594</v>
      </c>
      <c r="AM21" s="251">
        <v>340577245.62892818</v>
      </c>
      <c r="AN21" s="251">
        <v>42555999.999999955</v>
      </c>
      <c r="AO21" s="251">
        <v>255967999.953125</v>
      </c>
      <c r="AP21" s="251">
        <v>2623106201.9131789</v>
      </c>
      <c r="AQ21" s="251">
        <v>4218156250</v>
      </c>
      <c r="AR21" s="251">
        <v>359834467.59459192</v>
      </c>
      <c r="AS21" s="251">
        <v>377873159.14306581</v>
      </c>
      <c r="AT21" s="251">
        <v>192386686.14690769</v>
      </c>
      <c r="AU21" s="251">
        <v>2711225124.9023628</v>
      </c>
      <c r="AV21" s="251">
        <v>69176248.006036833</v>
      </c>
      <c r="AW21" s="251">
        <v>88534067.88328445</v>
      </c>
      <c r="AX21" s="251">
        <v>49312.000005722046</v>
      </c>
      <c r="AY21" s="251">
        <v>23378242.941210732</v>
      </c>
      <c r="AZ21" s="251">
        <v>1006632911.3932056</v>
      </c>
      <c r="BA21" s="251">
        <v>1408525881.1329861</v>
      </c>
      <c r="BB21" s="251">
        <v>431610455.40135914</v>
      </c>
      <c r="BC21" s="251">
        <v>527506589.28237015</v>
      </c>
      <c r="BD21" s="251">
        <v>245922453.46979544</v>
      </c>
      <c r="BE21" s="251">
        <v>64445319.093929797</v>
      </c>
      <c r="BF21" s="251">
        <v>1823606855.1021979</v>
      </c>
      <c r="BG21" s="251">
        <v>524346579.48448586</v>
      </c>
      <c r="BH21" s="251">
        <v>2925166966</v>
      </c>
      <c r="BI21" s="251">
        <v>175596190.47460938</v>
      </c>
      <c r="BJ21" s="251">
        <v>557459640</v>
      </c>
      <c r="BK21" s="251">
        <v>366591175.1411956</v>
      </c>
      <c r="BL21" s="255">
        <f t="shared" si="17"/>
        <v>22999494726.698898</v>
      </c>
      <c r="BM21" s="782"/>
      <c r="BN21" s="252">
        <f t="shared" si="18"/>
        <v>596937742.20460927</v>
      </c>
      <c r="BO21" s="252">
        <f t="shared" si="18"/>
        <v>637972235.90989065</v>
      </c>
      <c r="BP21" s="252">
        <f t="shared" si="18"/>
        <v>309598965.63415462</v>
      </c>
      <c r="BQ21" s="252">
        <f t="shared" si="18"/>
        <v>47497080.307861067</v>
      </c>
      <c r="BR21" s="252">
        <f t="shared" si="18"/>
        <v>630201303.16929793</v>
      </c>
      <c r="BS21" s="252">
        <f t="shared" si="18"/>
        <v>429169070.67252934</v>
      </c>
      <c r="BT21" s="252">
        <f t="shared" si="18"/>
        <v>57801741.28884694</v>
      </c>
      <c r="BU21" s="252">
        <f t="shared" si="18"/>
        <v>343887999.83203125</v>
      </c>
      <c r="BV21" s="252">
        <f t="shared" si="18"/>
        <v>3568129247.4718423</v>
      </c>
      <c r="BW21" s="252">
        <f t="shared" si="18"/>
        <v>5790893562.3168945</v>
      </c>
      <c r="BX21" s="252">
        <f t="shared" si="18"/>
        <v>482166035.49286371</v>
      </c>
      <c r="BY21" s="252">
        <f t="shared" si="18"/>
        <v>462964616.06007075</v>
      </c>
      <c r="BZ21" s="252">
        <f t="shared" si="18"/>
        <v>259627672.03855824</v>
      </c>
      <c r="CA21" s="252">
        <f t="shared" si="18"/>
        <v>3230223823.8938355</v>
      </c>
      <c r="CB21" s="252">
        <f t="shared" si="18"/>
        <v>90057522.387301058</v>
      </c>
      <c r="CC21" s="252">
        <f t="shared" si="18"/>
        <v>117491143.01241073</v>
      </c>
      <c r="CD21" s="252">
        <f t="shared" si="19"/>
        <v>14839030.982159002</v>
      </c>
      <c r="CE21" s="252">
        <f t="shared" si="1"/>
        <v>27238245.128753237</v>
      </c>
      <c r="CF21" s="252">
        <f t="shared" si="1"/>
        <v>1457380759.4948299</v>
      </c>
      <c r="CG21" s="252">
        <f t="shared" si="1"/>
        <v>1753819902.2120278</v>
      </c>
      <c r="CH21" s="252">
        <f t="shared" ref="CH21:CR33" si="20">BB21+V21</f>
        <v>516917782.43812412</v>
      </c>
      <c r="CI21" s="252">
        <f t="shared" si="20"/>
        <v>619516858.14538574</v>
      </c>
      <c r="CJ21" s="252">
        <f t="shared" si="20"/>
        <v>298506157.41221249</v>
      </c>
      <c r="CK21" s="252">
        <f t="shared" si="20"/>
        <v>91187555.684932962</v>
      </c>
      <c r="CL21" s="252">
        <f t="shared" si="20"/>
        <v>2179253048.8762021</v>
      </c>
      <c r="CM21" s="252">
        <f t="shared" si="20"/>
        <v>687368975.28819132</v>
      </c>
      <c r="CN21" s="252">
        <f t="shared" si="20"/>
        <v>4028089285.1555042</v>
      </c>
      <c r="CO21" s="252">
        <f t="shared" si="20"/>
        <v>240287132.59985352</v>
      </c>
      <c r="CP21" s="252">
        <f t="shared" si="20"/>
        <v>795707859.00171411</v>
      </c>
      <c r="CQ21" s="252">
        <f t="shared" si="20"/>
        <v>452063029.63755161</v>
      </c>
      <c r="CR21" s="256">
        <f t="shared" si="20"/>
        <v>30216795383.750439</v>
      </c>
      <c r="CS21" s="783"/>
      <c r="CT21" s="242">
        <v>2640974927.9574475</v>
      </c>
      <c r="CU21" s="242">
        <v>6570415423.2070675</v>
      </c>
      <c r="CV21" s="242">
        <v>3280639570.3709741</v>
      </c>
      <c r="CW21" s="242">
        <v>75762278106.373459</v>
      </c>
      <c r="CX21" s="242">
        <v>122926474.11748295</v>
      </c>
      <c r="CY21" s="242">
        <v>28367767103.713425</v>
      </c>
      <c r="CZ21" s="242">
        <v>5363164381.5341749</v>
      </c>
      <c r="DA21" s="242">
        <v>1350305714.9347205</v>
      </c>
      <c r="DB21" s="242">
        <v>1622546798.1940825</v>
      </c>
      <c r="DC21" s="242">
        <v>304145611.34488052</v>
      </c>
      <c r="DD21" s="242">
        <v>2419044888.3732944</v>
      </c>
      <c r="DE21" s="242">
        <v>142761076.68452984</v>
      </c>
      <c r="DF21" s="242">
        <v>1751283327.5573399</v>
      </c>
      <c r="DG21" s="242">
        <v>30266974336.563538</v>
      </c>
      <c r="DH21" s="787"/>
      <c r="DI21" s="242">
        <v>159356625.04371023</v>
      </c>
      <c r="DJ21" s="242">
        <v>730046158.13411868</v>
      </c>
      <c r="DK21" s="242">
        <v>1146986207.3793473</v>
      </c>
      <c r="DL21" s="242">
        <v>19231100886.319885</v>
      </c>
      <c r="DM21" s="242">
        <v>50209404.921225436</v>
      </c>
      <c r="DN21" s="242">
        <v>2145150576.2912364</v>
      </c>
      <c r="DO21" s="242">
        <v>2004425750.7762227</v>
      </c>
      <c r="DP21" s="242">
        <v>396746135.74572909</v>
      </c>
      <c r="DQ21" s="242">
        <v>312425227.29187036</v>
      </c>
      <c r="DR21" s="242">
        <v>54705109.283788636</v>
      </c>
      <c r="DS21" s="242">
        <v>839946141.79628265</v>
      </c>
      <c r="DT21" s="242">
        <v>70484536.846883222</v>
      </c>
      <c r="DU21" s="242">
        <v>1162275888.9784625</v>
      </c>
      <c r="DV21" s="242">
        <v>11821279126.321489</v>
      </c>
      <c r="DW21" s="789"/>
      <c r="DX21" s="244">
        <f t="shared" si="2"/>
        <v>2800331553.0011578</v>
      </c>
      <c r="DY21" s="244">
        <f t="shared" si="3"/>
        <v>7300461581.3411865</v>
      </c>
      <c r="DZ21" s="244">
        <f t="shared" si="4"/>
        <v>4427625777.7503214</v>
      </c>
      <c r="EA21" s="244">
        <f t="shared" si="5"/>
        <v>94993378992.693344</v>
      </c>
      <c r="EB21" s="244">
        <f t="shared" si="6"/>
        <v>173135879.03870839</v>
      </c>
      <c r="EC21" s="244">
        <f t="shared" si="7"/>
        <v>30512917680.004662</v>
      </c>
      <c r="ED21" s="244">
        <f t="shared" si="8"/>
        <v>7367590132.3103981</v>
      </c>
      <c r="EE21" s="244">
        <f t="shared" si="9"/>
        <v>1747051850.6804495</v>
      </c>
      <c r="EF21" s="244">
        <f t="shared" si="10"/>
        <v>1934972025.4859529</v>
      </c>
      <c r="EG21" s="244">
        <f t="shared" si="11"/>
        <v>358850720.62866914</v>
      </c>
      <c r="EH21" s="244">
        <f t="shared" si="12"/>
        <v>3258991030.1695771</v>
      </c>
      <c r="EI21" s="244">
        <f t="shared" si="13"/>
        <v>213245613.53141308</v>
      </c>
      <c r="EJ21" s="244">
        <f t="shared" si="14"/>
        <v>2913559216.5358024</v>
      </c>
      <c r="EK21" s="244">
        <f t="shared" si="15"/>
        <v>42088253462.885025</v>
      </c>
      <c r="EL21" s="785"/>
    </row>
    <row r="22" spans="1:142" x14ac:dyDescent="0.2">
      <c r="A22" s="245">
        <v>2039</v>
      </c>
      <c r="B22" s="251">
        <v>108135478.96176663</v>
      </c>
      <c r="C22" s="251">
        <v>189601384.3817606</v>
      </c>
      <c r="D22" s="251">
        <v>66949737.747066453</v>
      </c>
      <c r="E22" s="251">
        <v>7069463.282878533</v>
      </c>
      <c r="F22" s="251">
        <v>210667213.95313841</v>
      </c>
      <c r="G22" s="251">
        <v>87387941.472408459</v>
      </c>
      <c r="H22" s="251">
        <v>15191000.696455248</v>
      </c>
      <c r="I22" s="251">
        <v>86439999.87890625</v>
      </c>
      <c r="J22" s="251">
        <v>940476246.13994098</v>
      </c>
      <c r="K22" s="251">
        <v>1560865806.5795898</v>
      </c>
      <c r="L22" s="251">
        <v>121177425.72772481</v>
      </c>
      <c r="M22" s="251">
        <v>84288213.116183937</v>
      </c>
      <c r="N22" s="251">
        <v>66862606.097277388</v>
      </c>
      <c r="O22" s="251">
        <v>521733719.42854697</v>
      </c>
      <c r="P22" s="251">
        <v>20856753.399942063</v>
      </c>
      <c r="Q22" s="251">
        <v>28800704.607307516</v>
      </c>
      <c r="R22" s="251">
        <v>14611390.769020546</v>
      </c>
      <c r="S22" s="251">
        <v>3840102.562089046</v>
      </c>
      <c r="T22" s="251">
        <v>452431265.82310176</v>
      </c>
      <c r="U22" s="251">
        <v>342247146.19677305</v>
      </c>
      <c r="V22" s="251">
        <v>84098677.333278716</v>
      </c>
      <c r="W22" s="251">
        <v>92165694.378976077</v>
      </c>
      <c r="X22" s="251">
        <v>52271809.338287503</v>
      </c>
      <c r="Y22" s="251">
        <v>26639082.07508789</v>
      </c>
      <c r="Z22" s="251">
        <v>354738860.07116252</v>
      </c>
      <c r="AA22" s="251">
        <v>162055738.38220626</v>
      </c>
      <c r="AB22" s="251">
        <v>1115491056.7357454</v>
      </c>
      <c r="AC22" s="251">
        <v>64962896.770263672</v>
      </c>
      <c r="AD22" s="251">
        <v>238476793.25375083</v>
      </c>
      <c r="AE22" s="251">
        <v>85879987.361411214</v>
      </c>
      <c r="AF22" s="254">
        <f t="shared" si="16"/>
        <v>7206414196.522047</v>
      </c>
      <c r="AG22" s="781"/>
      <c r="AH22" s="251">
        <v>491653199.13012695</v>
      </c>
      <c r="AI22" s="251">
        <v>448605036.37599307</v>
      </c>
      <c r="AJ22" s="251">
        <v>242130007.620224</v>
      </c>
      <c r="AK22" s="251">
        <v>40745582.651186801</v>
      </c>
      <c r="AL22" s="251">
        <v>424008513.82895809</v>
      </c>
      <c r="AM22" s="251">
        <v>340793785.46996421</v>
      </c>
      <c r="AN22" s="251">
        <v>42232666.666666619</v>
      </c>
      <c r="AO22" s="251">
        <v>252493499.94921875</v>
      </c>
      <c r="AP22" s="251">
        <v>2623579328.6909971</v>
      </c>
      <c r="AQ22" s="251">
        <v>4227281250</v>
      </c>
      <c r="AR22" s="251">
        <v>362389165.15100503</v>
      </c>
      <c r="AS22" s="251">
        <v>379409402.73743826</v>
      </c>
      <c r="AT22" s="251">
        <v>192735988.81895736</v>
      </c>
      <c r="AU22" s="251">
        <v>2726670933.0269904</v>
      </c>
      <c r="AV22" s="251">
        <v>68932689.116451383</v>
      </c>
      <c r="AW22" s="251">
        <v>88064914.384320185</v>
      </c>
      <c r="AX22" s="251">
        <v>50169.000005722046</v>
      </c>
      <c r="AY22" s="251">
        <v>23736576.119349416</v>
      </c>
      <c r="AZ22" s="251">
        <v>1010392405.0639989</v>
      </c>
      <c r="BA22" s="251">
        <v>1404014089.2981534</v>
      </c>
      <c r="BB22" s="251">
        <v>428728383.552266</v>
      </c>
      <c r="BC22" s="251">
        <v>528522933.4455902</v>
      </c>
      <c r="BD22" s="251">
        <v>245119214.61330587</v>
      </c>
      <c r="BE22" s="251">
        <v>64459919.384356588</v>
      </c>
      <c r="BF22" s="251">
        <v>1817709301.5785229</v>
      </c>
      <c r="BG22" s="251">
        <v>526378430.53584474</v>
      </c>
      <c r="BH22" s="251">
        <v>2936694856</v>
      </c>
      <c r="BI22" s="251">
        <v>176694171.2890625</v>
      </c>
      <c r="BJ22" s="251">
        <v>562154670</v>
      </c>
      <c r="BK22" s="251">
        <v>368341668.41756064</v>
      </c>
      <c r="BL22" s="255">
        <f t="shared" si="17"/>
        <v>23044722751.916512</v>
      </c>
      <c r="BM22" s="782"/>
      <c r="BN22" s="252">
        <f t="shared" si="18"/>
        <v>599788678.09189355</v>
      </c>
      <c r="BO22" s="252">
        <f t="shared" si="18"/>
        <v>638206420.75775361</v>
      </c>
      <c r="BP22" s="252">
        <f t="shared" si="18"/>
        <v>309079745.36729044</v>
      </c>
      <c r="BQ22" s="252">
        <f t="shared" si="18"/>
        <v>47815045.934065334</v>
      </c>
      <c r="BR22" s="252">
        <f t="shared" si="18"/>
        <v>634675727.78209651</v>
      </c>
      <c r="BS22" s="252">
        <f t="shared" si="18"/>
        <v>428181726.94237268</v>
      </c>
      <c r="BT22" s="252">
        <f t="shared" si="18"/>
        <v>57423667.363121867</v>
      </c>
      <c r="BU22" s="252">
        <f t="shared" si="18"/>
        <v>338933499.828125</v>
      </c>
      <c r="BV22" s="252">
        <f t="shared" si="18"/>
        <v>3564055574.8309383</v>
      </c>
      <c r="BW22" s="252">
        <f t="shared" si="18"/>
        <v>5788147056.5795898</v>
      </c>
      <c r="BX22" s="252">
        <f t="shared" si="18"/>
        <v>483566590.87872982</v>
      </c>
      <c r="BY22" s="252">
        <f t="shared" si="18"/>
        <v>463697615.8536222</v>
      </c>
      <c r="BZ22" s="252">
        <f t="shared" si="18"/>
        <v>259598594.91623473</v>
      </c>
      <c r="CA22" s="252">
        <f t="shared" si="18"/>
        <v>3248404652.4555373</v>
      </c>
      <c r="CB22" s="252">
        <f t="shared" si="18"/>
        <v>89789442.516393453</v>
      </c>
      <c r="CC22" s="252">
        <f t="shared" si="18"/>
        <v>116865618.99162769</v>
      </c>
      <c r="CD22" s="252">
        <f t="shared" si="19"/>
        <v>14661559.769026268</v>
      </c>
      <c r="CE22" s="252">
        <f t="shared" si="19"/>
        <v>27576678.681438461</v>
      </c>
      <c r="CF22" s="252">
        <f t="shared" si="19"/>
        <v>1462823670.8871007</v>
      </c>
      <c r="CG22" s="252">
        <f t="shared" si="19"/>
        <v>1746261235.4949265</v>
      </c>
      <c r="CH22" s="252">
        <f t="shared" si="20"/>
        <v>512827060.88554472</v>
      </c>
      <c r="CI22" s="252">
        <f t="shared" si="20"/>
        <v>620688627.82456625</v>
      </c>
      <c r="CJ22" s="252">
        <f t="shared" si="20"/>
        <v>297391023.9515934</v>
      </c>
      <c r="CK22" s="252">
        <f t="shared" si="20"/>
        <v>91099001.459444478</v>
      </c>
      <c r="CL22" s="252">
        <f t="shared" si="20"/>
        <v>2172448161.6496854</v>
      </c>
      <c r="CM22" s="252">
        <f t="shared" si="20"/>
        <v>688434168.918051</v>
      </c>
      <c r="CN22" s="252">
        <f t="shared" si="20"/>
        <v>4052185912.7357454</v>
      </c>
      <c r="CO22" s="252">
        <f t="shared" si="20"/>
        <v>241657068.05932617</v>
      </c>
      <c r="CP22" s="252">
        <f t="shared" si="20"/>
        <v>800631463.2537508</v>
      </c>
      <c r="CQ22" s="252">
        <f t="shared" si="20"/>
        <v>454221655.77897185</v>
      </c>
      <c r="CR22" s="256">
        <f t="shared" si="20"/>
        <v>30251136948.43856</v>
      </c>
      <c r="CS22" s="783"/>
      <c r="CT22" s="242">
        <v>2678070967.0226326</v>
      </c>
      <c r="CU22" s="242">
        <v>6683480958.6591234</v>
      </c>
      <c r="CV22" s="242">
        <v>3322647607.2194662</v>
      </c>
      <c r="CW22" s="242">
        <v>76750252934.006577</v>
      </c>
      <c r="CX22" s="242">
        <v>123109247.16594028</v>
      </c>
      <c r="CY22" s="242">
        <v>29352772245.198185</v>
      </c>
      <c r="CZ22" s="242">
        <v>5366909562.2134027</v>
      </c>
      <c r="DA22" s="242">
        <v>1376789538.6486771</v>
      </c>
      <c r="DB22" s="242">
        <v>1650468034.633085</v>
      </c>
      <c r="DC22" s="242">
        <v>308417744.85153228</v>
      </c>
      <c r="DD22" s="242">
        <v>2466490113.311058</v>
      </c>
      <c r="DE22" s="242">
        <v>143075999.51242608</v>
      </c>
      <c r="DF22" s="242">
        <v>1752506275.8049834</v>
      </c>
      <c r="DG22" s="242">
        <v>30654537842.382908</v>
      </c>
      <c r="DH22" s="787"/>
      <c r="DI22" s="242">
        <v>161595002.8205449</v>
      </c>
      <c r="DJ22" s="242">
        <v>742608995.40656936</v>
      </c>
      <c r="DK22" s="242">
        <v>1161673172.4758682</v>
      </c>
      <c r="DL22" s="242">
        <v>19305570575.813065</v>
      </c>
      <c r="DM22" s="242">
        <v>50284058.701581247</v>
      </c>
      <c r="DN22" s="242">
        <v>2219635971.6055989</v>
      </c>
      <c r="DO22" s="242">
        <v>2005825472.2952199</v>
      </c>
      <c r="DP22" s="242">
        <v>404527599.30769831</v>
      </c>
      <c r="DQ22" s="242">
        <v>317801527.47035182</v>
      </c>
      <c r="DR22" s="242">
        <v>55473515.999647215</v>
      </c>
      <c r="DS22" s="242">
        <v>856420178.23300624</v>
      </c>
      <c r="DT22" s="242">
        <v>70640021.732415617</v>
      </c>
      <c r="DU22" s="242">
        <v>1163087524.2172258</v>
      </c>
      <c r="DV22" s="242">
        <v>11972648613.423868</v>
      </c>
      <c r="DW22" s="789"/>
      <c r="DX22" s="244">
        <f t="shared" si="2"/>
        <v>2839665969.8431773</v>
      </c>
      <c r="DY22" s="244">
        <f t="shared" si="3"/>
        <v>7426089954.0656929</v>
      </c>
      <c r="DZ22" s="244">
        <f t="shared" si="4"/>
        <v>4484320779.6953344</v>
      </c>
      <c r="EA22" s="244">
        <f t="shared" si="5"/>
        <v>96055823509.819641</v>
      </c>
      <c r="EB22" s="244">
        <f t="shared" si="6"/>
        <v>173393305.86752152</v>
      </c>
      <c r="EC22" s="244">
        <f t="shared" si="7"/>
        <v>31572408216.803783</v>
      </c>
      <c r="ED22" s="244">
        <f t="shared" si="8"/>
        <v>7372735034.5086231</v>
      </c>
      <c r="EE22" s="244">
        <f t="shared" si="9"/>
        <v>1781317137.9563754</v>
      </c>
      <c r="EF22" s="244">
        <f t="shared" si="10"/>
        <v>1968269562.1034369</v>
      </c>
      <c r="EG22" s="244">
        <f t="shared" si="11"/>
        <v>363891260.85117948</v>
      </c>
      <c r="EH22" s="244">
        <f t="shared" si="12"/>
        <v>3322910291.5440645</v>
      </c>
      <c r="EI22" s="244">
        <f t="shared" si="13"/>
        <v>213716021.24484169</v>
      </c>
      <c r="EJ22" s="244">
        <f t="shared" si="14"/>
        <v>2915593800.0222092</v>
      </c>
      <c r="EK22" s="244">
        <f t="shared" si="15"/>
        <v>42627186455.806778</v>
      </c>
      <c r="EL22" s="785"/>
    </row>
    <row r="23" spans="1:142" x14ac:dyDescent="0.2">
      <c r="A23" s="237">
        <v>2040</v>
      </c>
      <c r="B23" s="251">
        <v>107237778.97936749</v>
      </c>
      <c r="C23" s="251">
        <v>188576147.84999353</v>
      </c>
      <c r="D23" s="251">
        <v>66773737.24560485</v>
      </c>
      <c r="E23" s="251">
        <v>7034526.1767958747</v>
      </c>
      <c r="F23" s="251">
        <v>212268284.77918226</v>
      </c>
      <c r="G23" s="251">
        <v>86190931.283395708</v>
      </c>
      <c r="H23" s="251">
        <v>15135421.915100653</v>
      </c>
      <c r="I23" s="251">
        <v>85000000</v>
      </c>
      <c r="J23" s="251">
        <v>935900295.63453054</v>
      </c>
      <c r="K23" s="251">
        <v>1554923577.2609267</v>
      </c>
      <c r="L23" s="251">
        <v>120018139.58084662</v>
      </c>
      <c r="M23" s="251">
        <v>83500278.588118657</v>
      </c>
      <c r="N23" s="251">
        <v>66481572.175983876</v>
      </c>
      <c r="O23" s="251">
        <v>524430466.5131135</v>
      </c>
      <c r="P23" s="251">
        <v>20830052.377436377</v>
      </c>
      <c r="Q23" s="251">
        <v>28645931.920490067</v>
      </c>
      <c r="R23" s="251">
        <v>14432110.351519294</v>
      </c>
      <c r="S23" s="251">
        <v>3819712.8429779173</v>
      </c>
      <c r="T23" s="251">
        <v>454012658.22784811</v>
      </c>
      <c r="U23" s="251">
        <v>339184114.43258989</v>
      </c>
      <c r="V23" s="251">
        <v>82900282.942727879</v>
      </c>
      <c r="W23" s="251">
        <v>92307747.051633194</v>
      </c>
      <c r="X23" s="251">
        <v>51960161.698615998</v>
      </c>
      <c r="Y23" s="251">
        <v>26536395.951585308</v>
      </c>
      <c r="Z23" s="251">
        <v>353804915.35003287</v>
      </c>
      <c r="AA23" s="251">
        <v>161096544.72452873</v>
      </c>
      <c r="AB23" s="251">
        <v>1128203025.7672114</v>
      </c>
      <c r="AC23" s="251">
        <v>65219509</v>
      </c>
      <c r="AD23" s="251">
        <v>238722771.57474327</v>
      </c>
      <c r="AE23" s="251">
        <v>86281547.835503861</v>
      </c>
      <c r="AF23" s="254">
        <f t="shared" si="16"/>
        <v>7201428640.0324049</v>
      </c>
      <c r="AG23" s="781"/>
      <c r="AH23" s="251">
        <v>495354673.79999995</v>
      </c>
      <c r="AI23" s="251">
        <v>449873298.51826757</v>
      </c>
      <c r="AJ23" s="251">
        <v>241716485</v>
      </c>
      <c r="AK23" s="251">
        <v>41105450.218591094</v>
      </c>
      <c r="AL23" s="251">
        <v>426916792.94428658</v>
      </c>
      <c r="AM23" s="251">
        <v>341032972.79042304</v>
      </c>
      <c r="AN23" s="251">
        <v>41909333.333333284</v>
      </c>
      <c r="AO23" s="251">
        <v>249000000</v>
      </c>
      <c r="AP23" s="251">
        <v>2623954368.2099996</v>
      </c>
      <c r="AQ23" s="251">
        <v>4237097832.124804</v>
      </c>
      <c r="AR23" s="251">
        <v>364848688.32664412</v>
      </c>
      <c r="AS23" s="251">
        <v>380911516.39446551</v>
      </c>
      <c r="AT23" s="251">
        <v>193074495.87293491</v>
      </c>
      <c r="AU23" s="251">
        <v>2742167789.8551521</v>
      </c>
      <c r="AV23" s="251">
        <v>68648167.517954469</v>
      </c>
      <c r="AW23" s="251">
        <v>87635785.227463007</v>
      </c>
      <c r="AX23" s="251">
        <v>51000</v>
      </c>
      <c r="AY23" s="251">
        <v>23892373.15332276</v>
      </c>
      <c r="AZ23" s="251">
        <v>1013924050.6329114</v>
      </c>
      <c r="BA23" s="251">
        <v>1398721700.1019886</v>
      </c>
      <c r="BB23" s="251">
        <v>425771729.14621878</v>
      </c>
      <c r="BC23" s="251">
        <v>529939952.7150895</v>
      </c>
      <c r="BD23" s="251">
        <v>244136275.99935704</v>
      </c>
      <c r="BE23" s="251">
        <v>64469348.283728562</v>
      </c>
      <c r="BF23" s="251">
        <v>1811261797.8471737</v>
      </c>
      <c r="BG23" s="251">
        <v>528393904.24592686</v>
      </c>
      <c r="BH23" s="251">
        <v>2948472716</v>
      </c>
      <c r="BI23" s="251">
        <v>177791278</v>
      </c>
      <c r="BJ23" s="251">
        <v>566849700</v>
      </c>
      <c r="BK23" s="251">
        <v>370063972.52521467</v>
      </c>
      <c r="BL23" s="255">
        <f t="shared" si="17"/>
        <v>23088987448.785248</v>
      </c>
      <c r="BM23" s="782"/>
      <c r="BN23" s="252">
        <f t="shared" si="18"/>
        <v>602592452.77936745</v>
      </c>
      <c r="BO23" s="252">
        <f t="shared" si="18"/>
        <v>638449446.3682611</v>
      </c>
      <c r="BP23" s="252">
        <f t="shared" si="18"/>
        <v>308490222.24560487</v>
      </c>
      <c r="BQ23" s="252">
        <f t="shared" si="18"/>
        <v>48139976.395386972</v>
      </c>
      <c r="BR23" s="252">
        <f t="shared" si="18"/>
        <v>639185077.72346878</v>
      </c>
      <c r="BS23" s="252">
        <f t="shared" si="18"/>
        <v>427223904.07381874</v>
      </c>
      <c r="BT23" s="252">
        <f t="shared" si="18"/>
        <v>57044755.248433933</v>
      </c>
      <c r="BU23" s="252">
        <f t="shared" si="18"/>
        <v>334000000</v>
      </c>
      <c r="BV23" s="252">
        <f t="shared" si="18"/>
        <v>3559854663.8445301</v>
      </c>
      <c r="BW23" s="252">
        <f t="shared" si="18"/>
        <v>5792021409.3857307</v>
      </c>
      <c r="BX23" s="252">
        <f t="shared" si="18"/>
        <v>484866827.90749073</v>
      </c>
      <c r="BY23" s="252">
        <f t="shared" si="18"/>
        <v>464411794.98258418</v>
      </c>
      <c r="BZ23" s="252">
        <f t="shared" si="18"/>
        <v>259556068.04891878</v>
      </c>
      <c r="CA23" s="252">
        <f t="shared" si="18"/>
        <v>3266598256.3682656</v>
      </c>
      <c r="CB23" s="252">
        <f t="shared" si="18"/>
        <v>89478219.895390838</v>
      </c>
      <c r="CC23" s="252">
        <f t="shared" si="18"/>
        <v>116281717.14795308</v>
      </c>
      <c r="CD23" s="252">
        <f t="shared" si="19"/>
        <v>14483110.351519294</v>
      </c>
      <c r="CE23" s="252">
        <f t="shared" si="19"/>
        <v>27712085.996300679</v>
      </c>
      <c r="CF23" s="252">
        <f t="shared" si="19"/>
        <v>1467936708.8607595</v>
      </c>
      <c r="CG23" s="252">
        <f t="shared" si="19"/>
        <v>1737905814.5345783</v>
      </c>
      <c r="CH23" s="252">
        <f t="shared" si="20"/>
        <v>508672012.08894664</v>
      </c>
      <c r="CI23" s="252">
        <f t="shared" si="20"/>
        <v>622247699.76672268</v>
      </c>
      <c r="CJ23" s="252">
        <f t="shared" si="20"/>
        <v>296096437.69797301</v>
      </c>
      <c r="CK23" s="252">
        <f t="shared" si="20"/>
        <v>91005744.235313863</v>
      </c>
      <c r="CL23" s="252">
        <f t="shared" si="20"/>
        <v>2165066713.1972065</v>
      </c>
      <c r="CM23" s="252">
        <f t="shared" si="20"/>
        <v>689490448.97045565</v>
      </c>
      <c r="CN23" s="252">
        <f t="shared" si="20"/>
        <v>4076675741.7672114</v>
      </c>
      <c r="CO23" s="252">
        <f t="shared" si="20"/>
        <v>243010787</v>
      </c>
      <c r="CP23" s="252">
        <f t="shared" si="20"/>
        <v>805572471.57474327</v>
      </c>
      <c r="CQ23" s="252">
        <f t="shared" si="20"/>
        <v>456345520.36071855</v>
      </c>
      <c r="CR23" s="256">
        <f t="shared" si="20"/>
        <v>30290416088.817654</v>
      </c>
      <c r="CS23" s="783"/>
      <c r="CT23" s="242">
        <v>2715303335.6751189</v>
      </c>
      <c r="CU23" s="242">
        <v>6797455519.2816191</v>
      </c>
      <c r="CV23" s="242">
        <v>3364417943.5943222</v>
      </c>
      <c r="CW23" s="242">
        <v>77705187188.665573</v>
      </c>
      <c r="CX23" s="242">
        <v>123267905.05689777</v>
      </c>
      <c r="CY23" s="242">
        <v>30371586893.055103</v>
      </c>
      <c r="CZ23" s="242">
        <v>5369878525.358264</v>
      </c>
      <c r="DA23" s="242">
        <v>1403596591.2163129</v>
      </c>
      <c r="DB23" s="242">
        <v>1678613752.445756</v>
      </c>
      <c r="DC23" s="242">
        <v>312705578.63812053</v>
      </c>
      <c r="DD23" s="242">
        <v>2514514396.0855913</v>
      </c>
      <c r="DE23" s="242">
        <v>143342523.07639152</v>
      </c>
      <c r="DF23" s="242">
        <v>1753475758.6113708</v>
      </c>
      <c r="DG23" s="242">
        <v>31039908338.582958</v>
      </c>
      <c r="DH23" s="787"/>
      <c r="DI23" s="242">
        <v>163841606.73489264</v>
      </c>
      <c r="DJ23" s="242">
        <v>755272835.47573555</v>
      </c>
      <c r="DK23" s="242">
        <v>1176277032.0806396</v>
      </c>
      <c r="DL23" s="242">
        <v>19372392797.094894</v>
      </c>
      <c r="DM23" s="242">
        <v>50348862.628873743</v>
      </c>
      <c r="DN23" s="242">
        <v>2296678017.9885211</v>
      </c>
      <c r="DO23" s="242">
        <v>2006935090.7512858</v>
      </c>
      <c r="DP23" s="242">
        <v>412404033.80642682</v>
      </c>
      <c r="DQ23" s="242">
        <v>323221052.06878173</v>
      </c>
      <c r="DR23" s="242">
        <v>56244746.644234911</v>
      </c>
      <c r="DS23" s="242">
        <v>873095276.41860819</v>
      </c>
      <c r="DT23" s="242">
        <v>70771610.750943378</v>
      </c>
      <c r="DU23" s="242">
        <v>1163730941.8030114</v>
      </c>
      <c r="DV23" s="242">
        <v>12123161583.500515</v>
      </c>
      <c r="DW23" s="789"/>
      <c r="DX23" s="244">
        <f t="shared" si="2"/>
        <v>2879144942.4100118</v>
      </c>
      <c r="DY23" s="244">
        <f t="shared" si="3"/>
        <v>7552728354.7573547</v>
      </c>
      <c r="DZ23" s="244">
        <f t="shared" si="4"/>
        <v>4540694975.674962</v>
      </c>
      <c r="EA23" s="244">
        <f t="shared" si="5"/>
        <v>97077579985.760468</v>
      </c>
      <c r="EB23" s="244">
        <f t="shared" si="6"/>
        <v>173616767.68577152</v>
      </c>
      <c r="EC23" s="244">
        <f t="shared" si="7"/>
        <v>32668264911.043625</v>
      </c>
      <c r="ED23" s="244">
        <f t="shared" si="8"/>
        <v>7376813616.1095495</v>
      </c>
      <c r="EE23" s="244">
        <f t="shared" si="9"/>
        <v>1816000625.0227396</v>
      </c>
      <c r="EF23" s="244">
        <f t="shared" si="10"/>
        <v>2001834804.5145378</v>
      </c>
      <c r="EG23" s="244">
        <f t="shared" si="11"/>
        <v>368950325.28235543</v>
      </c>
      <c r="EH23" s="244">
        <f t="shared" si="12"/>
        <v>3387609672.5041995</v>
      </c>
      <c r="EI23" s="244">
        <f t="shared" si="13"/>
        <v>214114133.82733488</v>
      </c>
      <c r="EJ23" s="244">
        <f t="shared" si="14"/>
        <v>2917206700.414382</v>
      </c>
      <c r="EK23" s="244">
        <f t="shared" si="15"/>
        <v>43163069922.083473</v>
      </c>
      <c r="EL23" s="785"/>
    </row>
    <row r="24" spans="1:142" x14ac:dyDescent="0.2">
      <c r="A24" s="245">
        <v>2041</v>
      </c>
      <c r="B24" s="251">
        <v>106339931.19915612</v>
      </c>
      <c r="C24" s="251">
        <v>187549256.129547</v>
      </c>
      <c r="D24" s="251">
        <v>66593394.309862331</v>
      </c>
      <c r="E24" s="251">
        <v>6999317.9952043081</v>
      </c>
      <c r="F24" s="251">
        <v>213881523.74350405</v>
      </c>
      <c r="G24" s="251">
        <v>85006624.272759855</v>
      </c>
      <c r="H24" s="251">
        <v>15079366.710302548</v>
      </c>
      <c r="I24" s="251">
        <v>83609999.87890625</v>
      </c>
      <c r="J24" s="251">
        <v>931250082.00647402</v>
      </c>
      <c r="K24" s="251">
        <v>1539244941.7114258</v>
      </c>
      <c r="L24" s="251">
        <v>118857626.55888967</v>
      </c>
      <c r="M24" s="251">
        <v>82713175.967614532</v>
      </c>
      <c r="N24" s="251">
        <v>66096863.246239983</v>
      </c>
      <c r="O24" s="251">
        <v>527100572.80481076</v>
      </c>
      <c r="P24" s="251">
        <v>20801938.182675004</v>
      </c>
      <c r="Q24" s="251">
        <v>28490089.540388968</v>
      </c>
      <c r="R24" s="251">
        <v>14254973.428851951</v>
      </c>
      <c r="S24" s="251">
        <v>3799081.2321473383</v>
      </c>
      <c r="T24" s="251">
        <v>455492025.31677622</v>
      </c>
      <c r="U24" s="251">
        <v>336126790.75622404</v>
      </c>
      <c r="V24" s="251">
        <v>81717196.110484079</v>
      </c>
      <c r="W24" s="251">
        <v>92440942.279819369</v>
      </c>
      <c r="X24" s="251">
        <v>51645101.719843954</v>
      </c>
      <c r="Y24" s="251">
        <v>26433767.608774055</v>
      </c>
      <c r="Z24" s="251">
        <v>352857594.69393706</v>
      </c>
      <c r="AA24" s="251">
        <v>160133399.59938937</v>
      </c>
      <c r="AB24" s="251">
        <v>1141059858.4940708</v>
      </c>
      <c r="AC24" s="251">
        <v>65459828.453369141</v>
      </c>
      <c r="AD24" s="251">
        <v>238983241.09026805</v>
      </c>
      <c r="AE24" s="251">
        <v>86678167.099966034</v>
      </c>
      <c r="AF24" s="254">
        <f t="shared" si="16"/>
        <v>7186696672.1416826</v>
      </c>
      <c r="AG24" s="781"/>
      <c r="AH24" s="251">
        <v>499017717.56811523</v>
      </c>
      <c r="AI24" s="251">
        <v>451171650.3871063</v>
      </c>
      <c r="AJ24" s="251">
        <v>241238995.342453</v>
      </c>
      <c r="AK24" s="251">
        <v>41471182.632046618</v>
      </c>
      <c r="AL24" s="251">
        <v>429848116.68546677</v>
      </c>
      <c r="AM24" s="251">
        <v>341316580.56423223</v>
      </c>
      <c r="AN24" s="251">
        <v>41585999.999999948</v>
      </c>
      <c r="AO24" s="251">
        <v>245496499.94921875</v>
      </c>
      <c r="AP24" s="251">
        <v>2624194778.1580777</v>
      </c>
      <c r="AQ24" s="251">
        <v>4242468750</v>
      </c>
      <c r="AR24" s="251">
        <v>367184719.01716262</v>
      </c>
      <c r="AS24" s="251">
        <v>381944030.86937964</v>
      </c>
      <c r="AT24" s="251">
        <v>193412459.76245889</v>
      </c>
      <c r="AU24" s="251">
        <v>2757621387.1420808</v>
      </c>
      <c r="AV24" s="251">
        <v>68327942.39956753</v>
      </c>
      <c r="AW24" s="251">
        <v>87257156.412761435</v>
      </c>
      <c r="AX24" s="251">
        <v>51801.000005722046</v>
      </c>
      <c r="AY24" s="251">
        <v>23970271.670309436</v>
      </c>
      <c r="AZ24" s="251">
        <v>1017227848.1019816</v>
      </c>
      <c r="BA24" s="251">
        <v>1392750675.3469734</v>
      </c>
      <c r="BB24" s="251">
        <v>422744709.75879163</v>
      </c>
      <c r="BC24" s="251">
        <v>531850816.05581218</v>
      </c>
      <c r="BD24" s="251">
        <v>243003692.94471508</v>
      </c>
      <c r="BE24" s="251">
        <v>64474271.190170981</v>
      </c>
      <c r="BF24" s="251">
        <v>1804389775.0114756</v>
      </c>
      <c r="BG24" s="251">
        <v>530407303.22372127</v>
      </c>
      <c r="BH24" s="251">
        <v>2960023692</v>
      </c>
      <c r="BI24" s="251">
        <v>178891749.80859375</v>
      </c>
      <c r="BJ24" s="251">
        <v>571544730</v>
      </c>
      <c r="BK24" s="251">
        <v>371765083.64652568</v>
      </c>
      <c r="BL24" s="255">
        <f t="shared" si="17"/>
        <v>23126654386.6492</v>
      </c>
      <c r="BM24" s="782"/>
      <c r="BN24" s="252">
        <f t="shared" si="18"/>
        <v>605357648.7672714</v>
      </c>
      <c r="BO24" s="252">
        <f t="shared" si="18"/>
        <v>638720906.5166533</v>
      </c>
      <c r="BP24" s="252">
        <f t="shared" si="18"/>
        <v>307832389.65231532</v>
      </c>
      <c r="BQ24" s="252">
        <f t="shared" si="18"/>
        <v>48470500.627250925</v>
      </c>
      <c r="BR24" s="252">
        <f t="shared" si="18"/>
        <v>643729640.42897081</v>
      </c>
      <c r="BS24" s="252">
        <f t="shared" si="18"/>
        <v>426323204.83699208</v>
      </c>
      <c r="BT24" s="252">
        <f t="shared" si="18"/>
        <v>56665366.710302494</v>
      </c>
      <c r="BU24" s="252">
        <f t="shared" si="18"/>
        <v>329106499.828125</v>
      </c>
      <c r="BV24" s="252">
        <f t="shared" si="18"/>
        <v>3555444860.1645517</v>
      </c>
      <c r="BW24" s="252">
        <f t="shared" si="18"/>
        <v>5781713691.7114258</v>
      </c>
      <c r="BX24" s="252">
        <f t="shared" si="18"/>
        <v>486042345.57605231</v>
      </c>
      <c r="BY24" s="252">
        <f t="shared" si="18"/>
        <v>464657206.83699417</v>
      </c>
      <c r="BZ24" s="252">
        <f t="shared" si="18"/>
        <v>259509323.00869888</v>
      </c>
      <c r="CA24" s="252">
        <f t="shared" si="18"/>
        <v>3284721959.9468918</v>
      </c>
      <c r="CB24" s="252">
        <f t="shared" si="18"/>
        <v>89129880.582242534</v>
      </c>
      <c r="CC24" s="252">
        <f t="shared" si="18"/>
        <v>115747245.95315041</v>
      </c>
      <c r="CD24" s="252">
        <f t="shared" si="19"/>
        <v>14306774.428857673</v>
      </c>
      <c r="CE24" s="252">
        <f t="shared" si="19"/>
        <v>27769352.902456775</v>
      </c>
      <c r="CF24" s="252">
        <f t="shared" si="19"/>
        <v>1472719873.4187579</v>
      </c>
      <c r="CG24" s="252">
        <f t="shared" si="19"/>
        <v>1728877466.1031976</v>
      </c>
      <c r="CH24" s="252">
        <f t="shared" si="20"/>
        <v>504461905.86927569</v>
      </c>
      <c r="CI24" s="252">
        <f t="shared" si="20"/>
        <v>624291758.33563161</v>
      </c>
      <c r="CJ24" s="252">
        <f t="shared" si="20"/>
        <v>294648794.66455901</v>
      </c>
      <c r="CK24" s="252">
        <f t="shared" si="20"/>
        <v>90908038.79894504</v>
      </c>
      <c r="CL24" s="252">
        <f t="shared" si="20"/>
        <v>2157247369.7054129</v>
      </c>
      <c r="CM24" s="252">
        <f t="shared" si="20"/>
        <v>690540702.82311058</v>
      </c>
      <c r="CN24" s="252">
        <f t="shared" si="20"/>
        <v>4101083550.494071</v>
      </c>
      <c r="CO24" s="252">
        <f t="shared" si="20"/>
        <v>244351578.26196289</v>
      </c>
      <c r="CP24" s="252">
        <f t="shared" si="20"/>
        <v>810527971.09026802</v>
      </c>
      <c r="CQ24" s="252">
        <f t="shared" si="20"/>
        <v>458443250.74649173</v>
      </c>
      <c r="CR24" s="256">
        <f t="shared" si="20"/>
        <v>30313351058.790882</v>
      </c>
      <c r="CS24" s="783"/>
      <c r="CT24" s="242">
        <v>2752672033.9150462</v>
      </c>
      <c r="CU24" s="242">
        <v>6912339105.0740986</v>
      </c>
      <c r="CV24" s="242">
        <v>3405950579.4954333</v>
      </c>
      <c r="CW24" s="242">
        <v>78638309889.483688</v>
      </c>
      <c r="CX24" s="242">
        <v>123405048.73938751</v>
      </c>
      <c r="CY24" s="242">
        <v>31424211047.23941</v>
      </c>
      <c r="CZ24" s="242">
        <v>5372204897.4389114</v>
      </c>
      <c r="DA24" s="242">
        <v>1430726872.6378098</v>
      </c>
      <c r="DB24" s="242">
        <v>1706983951.631983</v>
      </c>
      <c r="DC24" s="242">
        <v>317009112.70466137</v>
      </c>
      <c r="DD24" s="242">
        <v>2563117736.6972198</v>
      </c>
      <c r="DE24" s="242">
        <v>143560560.01313388</v>
      </c>
      <c r="DF24" s="242">
        <v>1754235410.2551951</v>
      </c>
      <c r="DG24" s="242">
        <v>31423085825.162689</v>
      </c>
      <c r="DH24" s="787"/>
      <c r="DI24" s="242">
        <v>166096436.78676188</v>
      </c>
      <c r="DJ24" s="242">
        <v>768037678.34156656</v>
      </c>
      <c r="DK24" s="242">
        <v>1190797786.1936235</v>
      </c>
      <c r="DL24" s="242">
        <v>19420338531.000885</v>
      </c>
      <c r="DM24" s="242">
        <v>50404879.062566735</v>
      </c>
      <c r="DN24" s="242">
        <v>2376276715.4366174</v>
      </c>
      <c r="DO24" s="242">
        <v>2007804547.6190245</v>
      </c>
      <c r="DP24" s="242">
        <v>420375439.24196804</v>
      </c>
      <c r="DQ24" s="242">
        <v>328683801.08713847</v>
      </c>
      <c r="DR24" s="242">
        <v>57018801.217554621</v>
      </c>
      <c r="DS24" s="242">
        <v>889971436.35320139</v>
      </c>
      <c r="DT24" s="242">
        <v>70879260.769132569</v>
      </c>
      <c r="DU24" s="242">
        <v>1164235100.5394914</v>
      </c>
      <c r="DV24" s="242">
        <v>12272818036.551039</v>
      </c>
      <c r="DW24" s="789"/>
      <c r="DX24" s="244">
        <f t="shared" si="2"/>
        <v>2918768470.701808</v>
      </c>
      <c r="DY24" s="244">
        <f t="shared" si="3"/>
        <v>7680376783.4156647</v>
      </c>
      <c r="DZ24" s="244">
        <f t="shared" si="4"/>
        <v>4596748365.6890564</v>
      </c>
      <c r="EA24" s="244">
        <f t="shared" si="5"/>
        <v>98058648420.484573</v>
      </c>
      <c r="EB24" s="244">
        <f t="shared" si="6"/>
        <v>173809927.80195424</v>
      </c>
      <c r="EC24" s="244">
        <f t="shared" si="7"/>
        <v>33800487762.676029</v>
      </c>
      <c r="ED24" s="244">
        <f t="shared" si="8"/>
        <v>7380009445.0579357</v>
      </c>
      <c r="EE24" s="244">
        <f t="shared" si="9"/>
        <v>1851102311.8797779</v>
      </c>
      <c r="EF24" s="244">
        <f t="shared" si="10"/>
        <v>2035667752.7191215</v>
      </c>
      <c r="EG24" s="244">
        <f t="shared" si="11"/>
        <v>374027913.922216</v>
      </c>
      <c r="EH24" s="244">
        <f t="shared" si="12"/>
        <v>3453089173.0504212</v>
      </c>
      <c r="EI24" s="244">
        <f t="shared" si="13"/>
        <v>214439820.78226644</v>
      </c>
      <c r="EJ24" s="244">
        <f t="shared" si="14"/>
        <v>2918470510.7946863</v>
      </c>
      <c r="EK24" s="244">
        <f t="shared" si="15"/>
        <v>43695903861.71373</v>
      </c>
      <c r="EL24" s="785"/>
    </row>
    <row r="25" spans="1:142" x14ac:dyDescent="0.2">
      <c r="A25" s="237">
        <v>2042</v>
      </c>
      <c r="B25" s="251">
        <v>105449186.86332083</v>
      </c>
      <c r="C25" s="251">
        <v>186527565.44131076</v>
      </c>
      <c r="D25" s="251">
        <v>66410711.170282207</v>
      </c>
      <c r="E25" s="251">
        <v>6963009.6942938967</v>
      </c>
      <c r="F25" s="251">
        <v>215507023.32395467</v>
      </c>
      <c r="G25" s="251">
        <v>83840455.810499534</v>
      </c>
      <c r="H25" s="251">
        <v>15023100.640356556</v>
      </c>
      <c r="I25" s="251">
        <v>82279999.87109375</v>
      </c>
      <c r="J25" s="251">
        <v>926474666.57915926</v>
      </c>
      <c r="K25" s="251">
        <v>1529342323.3032227</v>
      </c>
      <c r="L25" s="251">
        <v>117699821.08410779</v>
      </c>
      <c r="M25" s="251">
        <v>81910016.147960663</v>
      </c>
      <c r="N25" s="251">
        <v>65706967.380023926</v>
      </c>
      <c r="O25" s="251">
        <v>529755722.5356521</v>
      </c>
      <c r="P25" s="251">
        <v>20773137.794851951</v>
      </c>
      <c r="Q25" s="251">
        <v>28329970.106364593</v>
      </c>
      <c r="R25" s="251">
        <v>14083102.610344397</v>
      </c>
      <c r="S25" s="251">
        <v>3778450.3224521778</v>
      </c>
      <c r="T25" s="251">
        <v>456869367.08892745</v>
      </c>
      <c r="U25" s="251">
        <v>333095711.89737064</v>
      </c>
      <c r="V25" s="251">
        <v>80553812.14098683</v>
      </c>
      <c r="W25" s="251">
        <v>92570502.841987595</v>
      </c>
      <c r="X25" s="251">
        <v>51322718.115809076</v>
      </c>
      <c r="Y25" s="251">
        <v>26330455.732678141</v>
      </c>
      <c r="Z25" s="251">
        <v>351907681.26286882</v>
      </c>
      <c r="AA25" s="251">
        <v>159152746.07906801</v>
      </c>
      <c r="AB25" s="251">
        <v>1154063205.761302</v>
      </c>
      <c r="AC25" s="251">
        <v>65682904.698486328</v>
      </c>
      <c r="AD25" s="251">
        <v>239255796.08721963</v>
      </c>
      <c r="AE25" s="251">
        <v>87071172.22602962</v>
      </c>
      <c r="AF25" s="254">
        <f t="shared" si="16"/>
        <v>7177731304.6119852</v>
      </c>
      <c r="AG25" s="781"/>
      <c r="AH25" s="251">
        <v>502643574.5559082</v>
      </c>
      <c r="AI25" s="251">
        <v>452511280.73243362</v>
      </c>
      <c r="AJ25" s="251">
        <v>240697538.64524841</v>
      </c>
      <c r="AK25" s="251">
        <v>41842072.718648143</v>
      </c>
      <c r="AL25" s="251">
        <v>432802682.44402301</v>
      </c>
      <c r="AM25" s="251">
        <v>341666477.65455508</v>
      </c>
      <c r="AN25" s="251">
        <v>41262666.666666612</v>
      </c>
      <c r="AO25" s="251">
        <v>241991999.953125</v>
      </c>
      <c r="AP25" s="251">
        <v>2624281325.7393856</v>
      </c>
      <c r="AQ25" s="251">
        <v>4248093750</v>
      </c>
      <c r="AR25" s="251">
        <v>369375433.11958659</v>
      </c>
      <c r="AS25" s="251">
        <v>382954545.64896637</v>
      </c>
      <c r="AT25" s="251">
        <v>193760178.27949536</v>
      </c>
      <c r="AU25" s="251">
        <v>2772937000.1676221</v>
      </c>
      <c r="AV25" s="251">
        <v>67977296.511145309</v>
      </c>
      <c r="AW25" s="251">
        <v>86938484.695909932</v>
      </c>
      <c r="AX25" s="251">
        <v>52568.000005722046</v>
      </c>
      <c r="AY25" s="251">
        <v>23892373.153322764</v>
      </c>
      <c r="AZ25" s="251">
        <v>1020303797.4690688</v>
      </c>
      <c r="BA25" s="251">
        <v>1386203433.7611606</v>
      </c>
      <c r="BB25" s="251">
        <v>419645205.24568021</v>
      </c>
      <c r="BC25" s="251">
        <v>534324847.83692503</v>
      </c>
      <c r="BD25" s="251">
        <v>241747110.02305147</v>
      </c>
      <c r="BE25" s="251">
        <v>64475278.644520022</v>
      </c>
      <c r="BF25" s="251">
        <v>1797193461.7616398</v>
      </c>
      <c r="BG25" s="251">
        <v>532432993.34027117</v>
      </c>
      <c r="BH25" s="251">
        <v>2971344089</v>
      </c>
      <c r="BI25" s="251">
        <v>179999825.86523438</v>
      </c>
      <c r="BJ25" s="251">
        <v>576239760</v>
      </c>
      <c r="BK25" s="251">
        <v>373450693.62713403</v>
      </c>
      <c r="BL25" s="255">
        <f t="shared" si="17"/>
        <v>23163041745.260727</v>
      </c>
      <c r="BM25" s="782"/>
      <c r="BN25" s="252">
        <f t="shared" si="18"/>
        <v>608092761.41922903</v>
      </c>
      <c r="BO25" s="252">
        <f t="shared" si="18"/>
        <v>639038846.17374444</v>
      </c>
      <c r="BP25" s="252">
        <f t="shared" si="18"/>
        <v>307108249.8155306</v>
      </c>
      <c r="BQ25" s="252">
        <f t="shared" si="18"/>
        <v>48805082.412942037</v>
      </c>
      <c r="BR25" s="252">
        <f t="shared" si="18"/>
        <v>648309705.76797771</v>
      </c>
      <c r="BS25" s="252">
        <f t="shared" si="18"/>
        <v>425506933.46505463</v>
      </c>
      <c r="BT25" s="252">
        <f t="shared" si="18"/>
        <v>56285767.307023168</v>
      </c>
      <c r="BU25" s="252">
        <f t="shared" si="18"/>
        <v>324271999.82421875</v>
      </c>
      <c r="BV25" s="252">
        <f t="shared" si="18"/>
        <v>3550755992.3185449</v>
      </c>
      <c r="BW25" s="252">
        <f t="shared" si="18"/>
        <v>5777436073.3032227</v>
      </c>
      <c r="BX25" s="252">
        <f t="shared" si="18"/>
        <v>487075254.20369434</v>
      </c>
      <c r="BY25" s="252">
        <f t="shared" si="18"/>
        <v>464864561.79692703</v>
      </c>
      <c r="BZ25" s="252">
        <f t="shared" si="18"/>
        <v>259467145.65951928</v>
      </c>
      <c r="CA25" s="252">
        <f t="shared" si="18"/>
        <v>3302692722.7032743</v>
      </c>
      <c r="CB25" s="252">
        <f t="shared" si="18"/>
        <v>88750434.305997252</v>
      </c>
      <c r="CC25" s="252">
        <f t="shared" si="18"/>
        <v>115268454.80227453</v>
      </c>
      <c r="CD25" s="252">
        <f t="shared" si="19"/>
        <v>14135670.610350119</v>
      </c>
      <c r="CE25" s="252">
        <f t="shared" si="19"/>
        <v>27670823.47577494</v>
      </c>
      <c r="CF25" s="252">
        <f t="shared" si="19"/>
        <v>1477173164.5579963</v>
      </c>
      <c r="CG25" s="252">
        <f t="shared" si="19"/>
        <v>1719299145.6585312</v>
      </c>
      <c r="CH25" s="252">
        <f t="shared" si="20"/>
        <v>500199017.38666701</v>
      </c>
      <c r="CI25" s="252">
        <f t="shared" si="20"/>
        <v>626895350.67891264</v>
      </c>
      <c r="CJ25" s="252">
        <f t="shared" si="20"/>
        <v>293069828.13886052</v>
      </c>
      <c r="CK25" s="252">
        <f t="shared" si="20"/>
        <v>90805734.37719816</v>
      </c>
      <c r="CL25" s="252">
        <f t="shared" si="20"/>
        <v>2149101143.0245085</v>
      </c>
      <c r="CM25" s="252">
        <f t="shared" si="20"/>
        <v>691585739.41933918</v>
      </c>
      <c r="CN25" s="252">
        <f t="shared" si="20"/>
        <v>4125407294.761302</v>
      </c>
      <c r="CO25" s="252">
        <f t="shared" si="20"/>
        <v>245682730.5637207</v>
      </c>
      <c r="CP25" s="252">
        <f t="shared" si="20"/>
        <v>815495556.0872196</v>
      </c>
      <c r="CQ25" s="252">
        <f t="shared" si="20"/>
        <v>460521865.85316366</v>
      </c>
      <c r="CR25" s="256">
        <f t="shared" si="20"/>
        <v>30340773049.872711</v>
      </c>
      <c r="CS25" s="783"/>
      <c r="CT25" s="242">
        <v>2790177061.74231</v>
      </c>
      <c r="CU25" s="242">
        <v>7028131716.0379248</v>
      </c>
      <c r="CV25" s="242">
        <v>3447245514.9229078</v>
      </c>
      <c r="CW25" s="242">
        <v>79545146869.66925</v>
      </c>
      <c r="CX25" s="242">
        <v>123522602.61500546</v>
      </c>
      <c r="CY25" s="242">
        <v>32510644707.773491</v>
      </c>
      <c r="CZ25" s="242">
        <v>5374022304.1346283</v>
      </c>
      <c r="DA25" s="242">
        <v>1458180382.9129858</v>
      </c>
      <c r="DB25" s="242">
        <v>1735578632.1921024</v>
      </c>
      <c r="DC25" s="242">
        <v>321328347.05114269</v>
      </c>
      <c r="DD25" s="242">
        <v>2612300135.145618</v>
      </c>
      <c r="DE25" s="242">
        <v>143730700.02487612</v>
      </c>
      <c r="DF25" s="242">
        <v>1754828864.7568994</v>
      </c>
      <c r="DG25" s="242">
        <v>31804070302.123104</v>
      </c>
      <c r="DH25" s="787"/>
      <c r="DI25" s="242">
        <v>168359492.97614631</v>
      </c>
      <c r="DJ25" s="242">
        <v>780903524.00421381</v>
      </c>
      <c r="DK25" s="242">
        <v>1205235434.8148582</v>
      </c>
      <c r="DL25" s="242">
        <v>19453881944.400833</v>
      </c>
      <c r="DM25" s="242">
        <v>50452894.025847308</v>
      </c>
      <c r="DN25" s="242">
        <v>2458432063.9515805</v>
      </c>
      <c r="DO25" s="242">
        <v>2008483784.0774615</v>
      </c>
      <c r="DP25" s="242">
        <v>428441815.61426854</v>
      </c>
      <c r="DQ25" s="242">
        <v>334189774.52548683</v>
      </c>
      <c r="DR25" s="242">
        <v>57795679.719604172</v>
      </c>
      <c r="DS25" s="242">
        <v>907048658.03667283</v>
      </c>
      <c r="DT25" s="242">
        <v>70963262.936987296</v>
      </c>
      <c r="DU25" s="242">
        <v>1164628959.0589454</v>
      </c>
      <c r="DV25" s="242">
        <v>12421617972.57583</v>
      </c>
      <c r="DW25" s="789"/>
      <c r="DX25" s="244">
        <f t="shared" si="2"/>
        <v>2958536554.7184563</v>
      </c>
      <c r="DY25" s="244">
        <f t="shared" si="3"/>
        <v>7809035240.0421391</v>
      </c>
      <c r="DZ25" s="244">
        <f t="shared" si="4"/>
        <v>4652480949.7377663</v>
      </c>
      <c r="EA25" s="244">
        <f t="shared" si="5"/>
        <v>98999028814.070084</v>
      </c>
      <c r="EB25" s="244">
        <f t="shared" si="6"/>
        <v>173975496.64085278</v>
      </c>
      <c r="EC25" s="244">
        <f t="shared" si="7"/>
        <v>34969076771.725075</v>
      </c>
      <c r="ED25" s="244">
        <f t="shared" si="8"/>
        <v>7382506088.2120895</v>
      </c>
      <c r="EE25" s="244">
        <f t="shared" si="9"/>
        <v>1886622198.5272543</v>
      </c>
      <c r="EF25" s="244">
        <f t="shared" si="10"/>
        <v>2069768406.7175894</v>
      </c>
      <c r="EG25" s="244">
        <f t="shared" si="11"/>
        <v>379124026.77074689</v>
      </c>
      <c r="EH25" s="244">
        <f t="shared" si="12"/>
        <v>3519348793.182291</v>
      </c>
      <c r="EI25" s="244">
        <f t="shared" si="13"/>
        <v>214693962.9618634</v>
      </c>
      <c r="EJ25" s="244">
        <f t="shared" si="14"/>
        <v>2919457823.8158445</v>
      </c>
      <c r="EK25" s="244">
        <f t="shared" si="15"/>
        <v>44225688274.698936</v>
      </c>
      <c r="EL25" s="785"/>
    </row>
    <row r="26" spans="1:142" x14ac:dyDescent="0.2">
      <c r="A26" s="245">
        <v>2043</v>
      </c>
      <c r="B26" s="251">
        <v>104571690.13805632</v>
      </c>
      <c r="C26" s="251">
        <v>185514575.12919343</v>
      </c>
      <c r="D26" s="251">
        <v>66227698.925633907</v>
      </c>
      <c r="E26" s="251">
        <v>6924701.3251920054</v>
      </c>
      <c r="F26" s="251">
        <v>217144876.70121673</v>
      </c>
      <c r="G26" s="251">
        <v>82696432.103737816</v>
      </c>
      <c r="H26" s="251">
        <v>14966712.66399694</v>
      </c>
      <c r="I26" s="251">
        <v>81019999.87890625</v>
      </c>
      <c r="J26" s="251">
        <v>921527344.57484174</v>
      </c>
      <c r="K26" s="251">
        <v>1519888481.1401367</v>
      </c>
      <c r="L26" s="251">
        <v>116548674.94004838</v>
      </c>
      <c r="M26" s="251">
        <v>81073753.422269866</v>
      </c>
      <c r="N26" s="251">
        <v>65310165.501970299</v>
      </c>
      <c r="O26" s="251">
        <v>532407651.72532427</v>
      </c>
      <c r="P26" s="251">
        <v>20744236.113996934</v>
      </c>
      <c r="Q26" s="251">
        <v>28162212.904127523</v>
      </c>
      <c r="R26" s="251">
        <v>13919104.037953071</v>
      </c>
      <c r="S26" s="251">
        <v>3758021.3397576022</v>
      </c>
      <c r="T26" s="251">
        <v>458144683.54457551</v>
      </c>
      <c r="U26" s="251">
        <v>330106784.11882633</v>
      </c>
      <c r="V26" s="251">
        <v>79412804.700370833</v>
      </c>
      <c r="W26" s="251">
        <v>92702087.775102526</v>
      </c>
      <c r="X26" s="251">
        <v>50989597.830532879</v>
      </c>
      <c r="Y26" s="251">
        <v>26225328.067622811</v>
      </c>
      <c r="Z26" s="251">
        <v>350960817.96034718</v>
      </c>
      <c r="AA26" s="251">
        <v>158140540.3404102</v>
      </c>
      <c r="AB26" s="251">
        <v>1167214737.2266657</v>
      </c>
      <c r="AC26" s="251">
        <v>65887787.349853516</v>
      </c>
      <c r="AD26" s="251">
        <v>239538496.34324133</v>
      </c>
      <c r="AE26" s="251">
        <v>87461575.669115767</v>
      </c>
      <c r="AF26" s="254">
        <f t="shared" si="16"/>
        <v>7169191573.4930239</v>
      </c>
      <c r="AG26" s="781"/>
      <c r="AH26" s="251">
        <v>506233488.79614258</v>
      </c>
      <c r="AI26" s="251">
        <v>453903427.40956777</v>
      </c>
      <c r="AJ26" s="251">
        <v>240092114.90911865</v>
      </c>
      <c r="AK26" s="251">
        <v>42217410.137808338</v>
      </c>
      <c r="AL26" s="251">
        <v>435780689.36341035</v>
      </c>
      <c r="AM26" s="251">
        <v>342104628.99738759</v>
      </c>
      <c r="AN26" s="251">
        <v>40939333.333333276</v>
      </c>
      <c r="AO26" s="251">
        <v>238495499.94921875</v>
      </c>
      <c r="AP26" s="251">
        <v>2624239013.5885239</v>
      </c>
      <c r="AQ26" s="251">
        <v>4252718750</v>
      </c>
      <c r="AR26" s="251">
        <v>371402732.59730357</v>
      </c>
      <c r="AS26" s="251">
        <v>383951225.45300484</v>
      </c>
      <c r="AT26" s="251">
        <v>194127994.64560395</v>
      </c>
      <c r="AU26" s="251">
        <v>2788019486.8821282</v>
      </c>
      <c r="AV26" s="251">
        <v>67601536.21212396</v>
      </c>
      <c r="AW26" s="251">
        <v>86687091.876216888</v>
      </c>
      <c r="AX26" s="251">
        <v>53297.000005722046</v>
      </c>
      <c r="AY26" s="251">
        <v>23689837.009157419</v>
      </c>
      <c r="AZ26" s="251">
        <v>1023151898.734784</v>
      </c>
      <c r="BA26" s="251">
        <v>1379182851.5602319</v>
      </c>
      <c r="BB26" s="251">
        <v>416468532.80570388</v>
      </c>
      <c r="BC26" s="251">
        <v>537395871.19543171</v>
      </c>
      <c r="BD26" s="251">
        <v>240387655.31167382</v>
      </c>
      <c r="BE26" s="251">
        <v>64472838.504832514</v>
      </c>
      <c r="BF26" s="251">
        <v>1789739877.0890362</v>
      </c>
      <c r="BG26" s="251">
        <v>534485403.87617505</v>
      </c>
      <c r="BH26" s="251">
        <v>2982430270</v>
      </c>
      <c r="BI26" s="251">
        <v>181119745.36328125</v>
      </c>
      <c r="BJ26" s="251">
        <v>580934790</v>
      </c>
      <c r="BK26" s="251">
        <v>375125144.91666609</v>
      </c>
      <c r="BL26" s="255">
        <f t="shared" si="17"/>
        <v>23197152437.517876</v>
      </c>
      <c r="BM26" s="782"/>
      <c r="BN26" s="252">
        <f t="shared" si="18"/>
        <v>610805178.93419886</v>
      </c>
      <c r="BO26" s="252">
        <f t="shared" si="18"/>
        <v>639418002.53876114</v>
      </c>
      <c r="BP26" s="252">
        <f t="shared" si="18"/>
        <v>306319813.83475256</v>
      </c>
      <c r="BQ26" s="252">
        <f t="shared" si="18"/>
        <v>49142111.463000342</v>
      </c>
      <c r="BR26" s="252">
        <f t="shared" si="18"/>
        <v>652925566.06462705</v>
      </c>
      <c r="BS26" s="252">
        <f t="shared" si="18"/>
        <v>424801061.10112542</v>
      </c>
      <c r="BT26" s="252">
        <f t="shared" si="18"/>
        <v>55906045.997330219</v>
      </c>
      <c r="BU26" s="252">
        <f t="shared" si="18"/>
        <v>319515499.828125</v>
      </c>
      <c r="BV26" s="252">
        <f t="shared" si="18"/>
        <v>3545766358.1633654</v>
      </c>
      <c r="BW26" s="252">
        <f t="shared" si="18"/>
        <v>5772607231.1401367</v>
      </c>
      <c r="BX26" s="252">
        <f t="shared" si="18"/>
        <v>487951407.53735197</v>
      </c>
      <c r="BY26" s="252">
        <f t="shared" si="18"/>
        <v>465024978.87527472</v>
      </c>
      <c r="BZ26" s="252">
        <f t="shared" si="18"/>
        <v>259438160.14757425</v>
      </c>
      <c r="CA26" s="252">
        <f t="shared" si="18"/>
        <v>3320427138.6074524</v>
      </c>
      <c r="CB26" s="252">
        <f t="shared" si="18"/>
        <v>88345772.326120898</v>
      </c>
      <c r="CC26" s="252">
        <f t="shared" si="18"/>
        <v>114849304.78034441</v>
      </c>
      <c r="CD26" s="252">
        <f t="shared" si="19"/>
        <v>13972401.037958793</v>
      </c>
      <c r="CE26" s="252">
        <f t="shared" si="19"/>
        <v>27447858.348915022</v>
      </c>
      <c r="CF26" s="252">
        <f t="shared" si="19"/>
        <v>1481296582.2793596</v>
      </c>
      <c r="CG26" s="252">
        <f t="shared" si="19"/>
        <v>1709289635.6790583</v>
      </c>
      <c r="CH26" s="252">
        <f t="shared" si="20"/>
        <v>495881337.50607473</v>
      </c>
      <c r="CI26" s="252">
        <f t="shared" si="20"/>
        <v>630097958.97053421</v>
      </c>
      <c r="CJ26" s="252">
        <f t="shared" si="20"/>
        <v>291377253.14220667</v>
      </c>
      <c r="CK26" s="252">
        <f t="shared" si="20"/>
        <v>90698166.572455317</v>
      </c>
      <c r="CL26" s="252">
        <f t="shared" si="20"/>
        <v>2140700695.0493834</v>
      </c>
      <c r="CM26" s="252">
        <f t="shared" si="20"/>
        <v>692625944.21658528</v>
      </c>
      <c r="CN26" s="252">
        <f t="shared" si="20"/>
        <v>4149645007.2266655</v>
      </c>
      <c r="CO26" s="252">
        <f t="shared" si="20"/>
        <v>247007532.71313477</v>
      </c>
      <c r="CP26" s="252">
        <f t="shared" si="20"/>
        <v>820473286.34324133</v>
      </c>
      <c r="CQ26" s="252">
        <f t="shared" si="20"/>
        <v>462586720.58578187</v>
      </c>
      <c r="CR26" s="256">
        <f t="shared" si="20"/>
        <v>30366344011.010899</v>
      </c>
      <c r="CS26" s="783"/>
      <c r="CT26" s="242">
        <v>2827818419.1569452</v>
      </c>
      <c r="CU26" s="242">
        <v>7144833352.1721888</v>
      </c>
      <c r="CV26" s="242">
        <v>3488302749.8766375</v>
      </c>
      <c r="CW26" s="242">
        <v>80433770898.324677</v>
      </c>
      <c r="CX26" s="242">
        <v>123623904.31776977</v>
      </c>
      <c r="CY26" s="242">
        <v>33630887874.646152</v>
      </c>
      <c r="CZ26" s="242">
        <v>5375464371.9720573</v>
      </c>
      <c r="DA26" s="242">
        <v>1485957122.04175</v>
      </c>
      <c r="DB26" s="242">
        <v>1764397794.1258903</v>
      </c>
      <c r="DC26" s="242">
        <v>325663281.67756855</v>
      </c>
      <c r="DD26" s="242">
        <v>2662061591.4306221</v>
      </c>
      <c r="DE26" s="242">
        <v>143855520.32874092</v>
      </c>
      <c r="DF26" s="242">
        <v>1755299756.4136219</v>
      </c>
      <c r="DG26" s="242">
        <v>32182861769.4632</v>
      </c>
      <c r="DH26" s="787"/>
      <c r="DI26" s="242">
        <v>170630775.30304801</v>
      </c>
      <c r="DJ26" s="242">
        <v>793870372.46357644</v>
      </c>
      <c r="DK26" s="242">
        <v>1219589977.9443054</v>
      </c>
      <c r="DL26" s="242">
        <v>19464950268.129822</v>
      </c>
      <c r="DM26" s="242">
        <v>50494270.777680621</v>
      </c>
      <c r="DN26" s="242">
        <v>2543144063.5325642</v>
      </c>
      <c r="DO26" s="242">
        <v>2009022741.6223133</v>
      </c>
      <c r="DP26" s="242">
        <v>436603162.92330158</v>
      </c>
      <c r="DQ26" s="242">
        <v>339738972.38378358</v>
      </c>
      <c r="DR26" s="242">
        <v>58575382.150384285</v>
      </c>
      <c r="DS26" s="242">
        <v>924326941.46896601</v>
      </c>
      <c r="DT26" s="242">
        <v>71024889.687858894</v>
      </c>
      <c r="DU26" s="242">
        <v>1164941476.1772881</v>
      </c>
      <c r="DV26" s="242">
        <v>12569561391.574499</v>
      </c>
      <c r="DW26" s="789"/>
      <c r="DX26" s="244">
        <f t="shared" si="2"/>
        <v>2998449194.4599934</v>
      </c>
      <c r="DY26" s="244">
        <f t="shared" si="3"/>
        <v>7938703724.6357651</v>
      </c>
      <c r="DZ26" s="244">
        <f t="shared" si="4"/>
        <v>4707892727.8209429</v>
      </c>
      <c r="EA26" s="244">
        <f t="shared" si="5"/>
        <v>99898721166.454498</v>
      </c>
      <c r="EB26" s="244">
        <f t="shared" si="6"/>
        <v>174118175.0954504</v>
      </c>
      <c r="EC26" s="244">
        <f t="shared" si="7"/>
        <v>36174031938.178719</v>
      </c>
      <c r="ED26" s="244">
        <f t="shared" si="8"/>
        <v>7384487113.5943708</v>
      </c>
      <c r="EE26" s="244">
        <f t="shared" si="9"/>
        <v>1922560284.9650517</v>
      </c>
      <c r="EF26" s="244">
        <f t="shared" si="10"/>
        <v>2104136766.5096738</v>
      </c>
      <c r="EG26" s="244">
        <f t="shared" si="11"/>
        <v>384238663.82795286</v>
      </c>
      <c r="EH26" s="244">
        <f t="shared" si="12"/>
        <v>3586388532.8995881</v>
      </c>
      <c r="EI26" s="244">
        <f t="shared" si="13"/>
        <v>214880410.01659983</v>
      </c>
      <c r="EJ26" s="244">
        <f t="shared" si="14"/>
        <v>2920241232.59091</v>
      </c>
      <c r="EK26" s="244">
        <f t="shared" si="15"/>
        <v>44752423161.037697</v>
      </c>
      <c r="EL26" s="785"/>
    </row>
    <row r="27" spans="1:142" x14ac:dyDescent="0.2">
      <c r="A27" s="237">
        <v>2044</v>
      </c>
      <c r="B27" s="251">
        <v>103711230.27774888</v>
      </c>
      <c r="C27" s="251">
        <v>184508340.1238921</v>
      </c>
      <c r="D27" s="251">
        <v>66046377.559640728</v>
      </c>
      <c r="E27" s="251">
        <v>6883534.9366400624</v>
      </c>
      <c r="F27" s="251">
        <v>218795177.76414597</v>
      </c>
      <c r="G27" s="251">
        <v>81575871.699028671</v>
      </c>
      <c r="H27" s="251">
        <v>14910016.956312126</v>
      </c>
      <c r="I27" s="251">
        <v>79839999.87109375</v>
      </c>
      <c r="J27" s="251">
        <v>916377834.89845026</v>
      </c>
      <c r="K27" s="251">
        <v>1510725212.097168</v>
      </c>
      <c r="L27" s="251">
        <v>115408157.29479797</v>
      </c>
      <c r="M27" s="251">
        <v>80189982.056343108</v>
      </c>
      <c r="N27" s="251">
        <v>64904886.263305344</v>
      </c>
      <c r="O27" s="251">
        <v>535068148.29479045</v>
      </c>
      <c r="P27" s="251">
        <v>20715552.257980566</v>
      </c>
      <c r="Q27" s="251">
        <v>27983781.4626434</v>
      </c>
      <c r="R27" s="251">
        <v>13764393.598173765</v>
      </c>
      <c r="S27" s="251">
        <v>3737925.3963869074</v>
      </c>
      <c r="T27" s="251">
        <v>459317974.68381208</v>
      </c>
      <c r="U27" s="251">
        <v>327167304.68960255</v>
      </c>
      <c r="V27" s="251">
        <v>78293838.164548293</v>
      </c>
      <c r="W27" s="251">
        <v>92841429.236670315</v>
      </c>
      <c r="X27" s="251">
        <v>50643728.946014158</v>
      </c>
      <c r="Y27" s="251">
        <v>26116785.194897026</v>
      </c>
      <c r="Z27" s="251">
        <v>350014287.17817771</v>
      </c>
      <c r="AA27" s="251">
        <v>157084271.10117698</v>
      </c>
      <c r="AB27" s="251">
        <v>1180516141.5750926</v>
      </c>
      <c r="AC27" s="251">
        <v>66073526.012451172</v>
      </c>
      <c r="AD27" s="251">
        <v>239829725.85333201</v>
      </c>
      <c r="AE27" s="251">
        <v>87946279.39746058</v>
      </c>
      <c r="AF27" s="254">
        <f t="shared" si="16"/>
        <v>7160991714.8417768</v>
      </c>
      <c r="AG27" s="781"/>
      <c r="AH27" s="251">
        <v>509788704.34204102</v>
      </c>
      <c r="AI27" s="251">
        <v>455359377.45972806</v>
      </c>
      <c r="AJ27" s="251">
        <v>239422724.1341095</v>
      </c>
      <c r="AK27" s="251">
        <v>42596481.375679344</v>
      </c>
      <c r="AL27" s="251">
        <v>438782338.35479701</v>
      </c>
      <c r="AM27" s="251">
        <v>342653095.79617202</v>
      </c>
      <c r="AN27" s="251">
        <v>40615999.99999994</v>
      </c>
      <c r="AO27" s="251">
        <v>235015999.953125</v>
      </c>
      <c r="AP27" s="251">
        <v>2624139003.0501232</v>
      </c>
      <c r="AQ27" s="251">
        <v>4256406250</v>
      </c>
      <c r="AR27" s="251">
        <v>373257461.97296846</v>
      </c>
      <c r="AS27" s="251">
        <v>384942357.70852894</v>
      </c>
      <c r="AT27" s="251">
        <v>194526297.60067227</v>
      </c>
      <c r="AU27" s="251">
        <v>2802773287.0277143</v>
      </c>
      <c r="AV27" s="251">
        <v>67205991.52181682</v>
      </c>
      <c r="AW27" s="251">
        <v>86506819.121219397</v>
      </c>
      <c r="AX27" s="251">
        <v>53984.000007629395</v>
      </c>
      <c r="AY27" s="251">
        <v>23456141.458197404</v>
      </c>
      <c r="AZ27" s="251">
        <v>1025772151.8993322</v>
      </c>
      <c r="BA27" s="251">
        <v>1371792263.4123664</v>
      </c>
      <c r="BB27" s="251">
        <v>413212274.67548335</v>
      </c>
      <c r="BC27" s="251">
        <v>541049144.86971891</v>
      </c>
      <c r="BD27" s="251">
        <v>238942123.38032883</v>
      </c>
      <c r="BE27" s="251">
        <v>64467261.636795111</v>
      </c>
      <c r="BF27" s="251">
        <v>1782054828.9286497</v>
      </c>
      <c r="BG27" s="251">
        <v>536579027.62867713</v>
      </c>
      <c r="BH27" s="251">
        <v>2993278660</v>
      </c>
      <c r="BI27" s="251">
        <v>182255747.47070312</v>
      </c>
      <c r="BJ27" s="251">
        <v>585629820</v>
      </c>
      <c r="BK27" s="251">
        <v>377204052.76786774</v>
      </c>
      <c r="BL27" s="255">
        <f t="shared" si="17"/>
        <v>23229739671.546822</v>
      </c>
      <c r="BM27" s="782"/>
      <c r="BN27" s="252">
        <f t="shared" si="18"/>
        <v>613499934.61978984</v>
      </c>
      <c r="BO27" s="252">
        <f t="shared" si="18"/>
        <v>639867717.58362019</v>
      </c>
      <c r="BP27" s="252">
        <f t="shared" si="18"/>
        <v>305469101.6937502</v>
      </c>
      <c r="BQ27" s="252">
        <f t="shared" si="18"/>
        <v>49480016.312319405</v>
      </c>
      <c r="BR27" s="252">
        <f t="shared" si="18"/>
        <v>657577516.11894298</v>
      </c>
      <c r="BS27" s="252">
        <f t="shared" si="18"/>
        <v>424228967.49520069</v>
      </c>
      <c r="BT27" s="252">
        <f t="shared" si="18"/>
        <v>55526016.956312068</v>
      </c>
      <c r="BU27" s="252">
        <f t="shared" si="18"/>
        <v>314855999.82421875</v>
      </c>
      <c r="BV27" s="252">
        <f t="shared" si="18"/>
        <v>3540516837.9485736</v>
      </c>
      <c r="BW27" s="252">
        <f t="shared" si="18"/>
        <v>5767131462.097168</v>
      </c>
      <c r="BX27" s="252">
        <f t="shared" si="18"/>
        <v>488665619.26776642</v>
      </c>
      <c r="BY27" s="252">
        <f t="shared" si="18"/>
        <v>465132339.76487207</v>
      </c>
      <c r="BZ27" s="252">
        <f t="shared" si="18"/>
        <v>259431183.86397761</v>
      </c>
      <c r="CA27" s="252">
        <f t="shared" si="18"/>
        <v>3337841435.3225045</v>
      </c>
      <c r="CB27" s="252">
        <f t="shared" si="18"/>
        <v>87921543.77979739</v>
      </c>
      <c r="CC27" s="252">
        <f t="shared" si="18"/>
        <v>114490600.5838628</v>
      </c>
      <c r="CD27" s="252">
        <f t="shared" si="19"/>
        <v>13818377.598181395</v>
      </c>
      <c r="CE27" s="252">
        <f t="shared" si="19"/>
        <v>27194066.85458431</v>
      </c>
      <c r="CF27" s="252">
        <f t="shared" si="19"/>
        <v>1485090126.5831442</v>
      </c>
      <c r="CG27" s="252">
        <f t="shared" si="19"/>
        <v>1698959568.101969</v>
      </c>
      <c r="CH27" s="252">
        <f t="shared" si="20"/>
        <v>491506112.84003162</v>
      </c>
      <c r="CI27" s="252">
        <f t="shared" si="20"/>
        <v>633890574.10638928</v>
      </c>
      <c r="CJ27" s="252">
        <f t="shared" si="20"/>
        <v>289585852.326343</v>
      </c>
      <c r="CK27" s="252">
        <f t="shared" si="20"/>
        <v>90584046.831692129</v>
      </c>
      <c r="CL27" s="252">
        <f t="shared" si="20"/>
        <v>2132069116.1068273</v>
      </c>
      <c r="CM27" s="252">
        <f t="shared" si="20"/>
        <v>693663298.72985411</v>
      </c>
      <c r="CN27" s="252">
        <f t="shared" si="20"/>
        <v>4173794801.5750923</v>
      </c>
      <c r="CO27" s="252">
        <f t="shared" si="20"/>
        <v>248329273.4831543</v>
      </c>
      <c r="CP27" s="252">
        <f t="shared" si="20"/>
        <v>825459545.85333204</v>
      </c>
      <c r="CQ27" s="252">
        <f t="shared" si="20"/>
        <v>465150332.16532832</v>
      </c>
      <c r="CR27" s="256">
        <f t="shared" si="20"/>
        <v>30390731386.388599</v>
      </c>
      <c r="CS27" s="783"/>
      <c r="CT27" s="242">
        <v>2865596106.1588807</v>
      </c>
      <c r="CU27" s="242">
        <v>7262444013.4771175</v>
      </c>
      <c r="CV27" s="242">
        <v>3529122284.3567305</v>
      </c>
      <c r="CW27" s="242">
        <v>81311051589.066422</v>
      </c>
      <c r="CX27" s="242">
        <v>123712201.27537361</v>
      </c>
      <c r="CY27" s="242">
        <v>34784940547.879784</v>
      </c>
      <c r="CZ27" s="242">
        <v>5376664727.0259161</v>
      </c>
      <c r="DA27" s="242">
        <v>1514057090.0244663</v>
      </c>
      <c r="DB27" s="242">
        <v>1793441437.4334021</v>
      </c>
      <c r="DC27" s="242">
        <v>330013916.58393079</v>
      </c>
      <c r="DD27" s="242">
        <v>2712402105.5528846</v>
      </c>
      <c r="DE27" s="242">
        <v>143937008.43962801</v>
      </c>
      <c r="DF27" s="242">
        <v>1755691719.3749306</v>
      </c>
      <c r="DG27" s="242">
        <v>32559460227.183971</v>
      </c>
      <c r="DH27" s="787"/>
      <c r="DI27" s="242">
        <v>172910283.76746273</v>
      </c>
      <c r="DJ27" s="242">
        <v>806938223.71967959</v>
      </c>
      <c r="DK27" s="242">
        <v>1233861415.5820029</v>
      </c>
      <c r="DL27" s="242">
        <v>19446673888.540131</v>
      </c>
      <c r="DM27" s="242">
        <v>50530335.732194863</v>
      </c>
      <c r="DN27" s="242">
        <v>2630412714.1812611</v>
      </c>
      <c r="DO27" s="242">
        <v>2009471361.5803947</v>
      </c>
      <c r="DP27" s="242">
        <v>444859481.16917402</v>
      </c>
      <c r="DQ27" s="242">
        <v>345331394.66203952</v>
      </c>
      <c r="DR27" s="242">
        <v>59357908.509893492</v>
      </c>
      <c r="DS27" s="242">
        <v>941806286.65030718</v>
      </c>
      <c r="DT27" s="242">
        <v>71065122.305094585</v>
      </c>
      <c r="DU27" s="242">
        <v>1165201610.6124952</v>
      </c>
      <c r="DV27" s="242">
        <v>12716648293.547432</v>
      </c>
      <c r="DW27" s="789"/>
      <c r="DX27" s="244">
        <f t="shared" si="2"/>
        <v>3038506389.9263434</v>
      </c>
      <c r="DY27" s="244">
        <f t="shared" si="3"/>
        <v>8069382237.1967974</v>
      </c>
      <c r="DZ27" s="244">
        <f t="shared" si="4"/>
        <v>4762983699.9387331</v>
      </c>
      <c r="EA27" s="244">
        <f t="shared" si="5"/>
        <v>100757725477.60655</v>
      </c>
      <c r="EB27" s="244">
        <f t="shared" si="6"/>
        <v>174242537.00756848</v>
      </c>
      <c r="EC27" s="244">
        <f t="shared" si="7"/>
        <v>37415353262.061043</v>
      </c>
      <c r="ED27" s="244">
        <f t="shared" si="8"/>
        <v>7386136088.6063108</v>
      </c>
      <c r="EE27" s="244">
        <f t="shared" si="9"/>
        <v>1958916571.1936402</v>
      </c>
      <c r="EF27" s="244">
        <f t="shared" si="10"/>
        <v>2138772832.0954416</v>
      </c>
      <c r="EG27" s="244">
        <f t="shared" si="11"/>
        <v>389371825.09382427</v>
      </c>
      <c r="EH27" s="244">
        <f t="shared" si="12"/>
        <v>3654208392.2031918</v>
      </c>
      <c r="EI27" s="244">
        <f t="shared" si="13"/>
        <v>215002130.7447226</v>
      </c>
      <c r="EJ27" s="244">
        <f t="shared" si="14"/>
        <v>2920893329.9874258</v>
      </c>
      <c r="EK27" s="244">
        <f t="shared" si="15"/>
        <v>45276108520.7314</v>
      </c>
      <c r="EL27" s="785"/>
    </row>
    <row r="28" spans="1:142" x14ac:dyDescent="0.2">
      <c r="A28" s="245">
        <v>2045</v>
      </c>
      <c r="B28" s="251">
        <v>102867784.76082712</v>
      </c>
      <c r="C28" s="251">
        <v>183499041.09029418</v>
      </c>
      <c r="D28" s="251">
        <v>65868775.958557874</v>
      </c>
      <c r="E28" s="251">
        <v>6838833.1125775771</v>
      </c>
      <c r="F28" s="251">
        <v>220458021.11515349</v>
      </c>
      <c r="G28" s="251">
        <v>80475935.865512192</v>
      </c>
      <c r="H28" s="251">
        <v>14852442.863495639</v>
      </c>
      <c r="I28" s="251">
        <v>78749999.87890625</v>
      </c>
      <c r="J28" s="251">
        <v>911026624.87308562</v>
      </c>
      <c r="K28" s="251">
        <v>1497390190.5077691</v>
      </c>
      <c r="L28" s="251">
        <v>114282254.74334064</v>
      </c>
      <c r="M28" s="251">
        <v>79250279.72713387</v>
      </c>
      <c r="N28" s="251">
        <v>64490129.414704591</v>
      </c>
      <c r="O28" s="251">
        <v>537749052.13580823</v>
      </c>
      <c r="P28" s="251">
        <v>20686989.863962706</v>
      </c>
      <c r="Q28" s="251">
        <v>27792538.458398499</v>
      </c>
      <c r="R28" s="251">
        <v>13618411.353437603</v>
      </c>
      <c r="S28" s="251">
        <v>3718180.7218609801</v>
      </c>
      <c r="T28" s="251">
        <v>460389240.50668287</v>
      </c>
      <c r="U28" s="251">
        <v>324271316.14140886</v>
      </c>
      <c r="V28" s="251">
        <v>77192063.570232749</v>
      </c>
      <c r="W28" s="251">
        <v>92993874.06359078</v>
      </c>
      <c r="X28" s="251">
        <v>50285548.399370953</v>
      </c>
      <c r="Y28" s="251">
        <v>26002678.164533917</v>
      </c>
      <c r="Z28" s="251">
        <v>349053264.69507617</v>
      </c>
      <c r="AA28" s="251">
        <v>155975353.34385389</v>
      </c>
      <c r="AB28" s="251">
        <v>1193969126.7355134</v>
      </c>
      <c r="AC28" s="251">
        <v>66239170.289794922</v>
      </c>
      <c r="AD28" s="251">
        <v>240127976.34615722</v>
      </c>
      <c r="AE28" s="251">
        <v>88430119.213341072</v>
      </c>
      <c r="AF28" s="254">
        <f t="shared" si="16"/>
        <v>7148545217.914381</v>
      </c>
      <c r="AG28" s="781"/>
      <c r="AH28" s="251">
        <v>513310465.24731445</v>
      </c>
      <c r="AI28" s="251">
        <v>456890467.21972597</v>
      </c>
      <c r="AJ28" s="251">
        <v>238689366.32023621</v>
      </c>
      <c r="AK28" s="251">
        <v>42978569.738813706</v>
      </c>
      <c r="AL28" s="251">
        <v>441807832.1129908</v>
      </c>
      <c r="AM28" s="251">
        <v>343334035.70172215</v>
      </c>
      <c r="AN28" s="251">
        <v>40292666.666666605</v>
      </c>
      <c r="AO28" s="251">
        <v>231562499.94921875</v>
      </c>
      <c r="AP28" s="251">
        <v>2624088997.7809229</v>
      </c>
      <c r="AQ28" s="251">
        <v>4260438481.9859095</v>
      </c>
      <c r="AR28" s="251">
        <v>374936427.47541422</v>
      </c>
      <c r="AS28" s="251">
        <v>385936351.6070931</v>
      </c>
      <c r="AT28" s="251">
        <v>194965521.479931</v>
      </c>
      <c r="AU28" s="251">
        <v>2817102421.4566135</v>
      </c>
      <c r="AV28" s="251">
        <v>66796016.148044221</v>
      </c>
      <c r="AW28" s="251">
        <v>86396439.634892806</v>
      </c>
      <c r="AX28" s="251">
        <v>54625.000003814697</v>
      </c>
      <c r="AY28" s="251">
        <v>23066648.873264048</v>
      </c>
      <c r="AZ28" s="251">
        <v>1028164556.9628154</v>
      </c>
      <c r="BA28" s="251">
        <v>1364135463.3656359</v>
      </c>
      <c r="BB28" s="251">
        <v>409882179.60241216</v>
      </c>
      <c r="BC28" s="251">
        <v>545206902.35841835</v>
      </c>
      <c r="BD28" s="251">
        <v>237423436.32792655</v>
      </c>
      <c r="BE28" s="251">
        <v>64458657.207287736</v>
      </c>
      <c r="BF28" s="251">
        <v>1774114916.1890743</v>
      </c>
      <c r="BG28" s="251">
        <v>538728421.03694296</v>
      </c>
      <c r="BH28" s="251">
        <v>3003885746</v>
      </c>
      <c r="BI28" s="251">
        <v>183412071.37109375</v>
      </c>
      <c r="BJ28" s="251">
        <v>590324850</v>
      </c>
      <c r="BK28" s="251">
        <v>379279255.27434069</v>
      </c>
      <c r="BL28" s="255">
        <f t="shared" si="17"/>
        <v>23261664290.094727</v>
      </c>
      <c r="BM28" s="782"/>
      <c r="BN28" s="252">
        <f t="shared" si="18"/>
        <v>616178250.00814152</v>
      </c>
      <c r="BO28" s="252">
        <f t="shared" si="18"/>
        <v>640389508.31002021</v>
      </c>
      <c r="BP28" s="252">
        <f t="shared" si="18"/>
        <v>304558142.27879405</v>
      </c>
      <c r="BQ28" s="252">
        <f t="shared" si="18"/>
        <v>49817402.851391286</v>
      </c>
      <c r="BR28" s="252">
        <f t="shared" si="18"/>
        <v>662265853.22814429</v>
      </c>
      <c r="BS28" s="252">
        <f t="shared" si="18"/>
        <v>423809971.56723434</v>
      </c>
      <c r="BT28" s="252">
        <f t="shared" si="18"/>
        <v>55145109.530162245</v>
      </c>
      <c r="BU28" s="252">
        <f t="shared" si="18"/>
        <v>310312499.828125</v>
      </c>
      <c r="BV28" s="252">
        <f t="shared" si="18"/>
        <v>3535115622.6540084</v>
      </c>
      <c r="BW28" s="252">
        <f t="shared" si="18"/>
        <v>5757828672.493679</v>
      </c>
      <c r="BX28" s="252">
        <f t="shared" si="18"/>
        <v>489218682.21875489</v>
      </c>
      <c r="BY28" s="252">
        <f t="shared" si="18"/>
        <v>465186631.33422697</v>
      </c>
      <c r="BZ28" s="252">
        <f t="shared" si="18"/>
        <v>259455650.89463559</v>
      </c>
      <c r="CA28" s="252">
        <f t="shared" si="18"/>
        <v>3354851473.5924215</v>
      </c>
      <c r="CB28" s="252">
        <f t="shared" si="18"/>
        <v>87483006.012006924</v>
      </c>
      <c r="CC28" s="252">
        <f t="shared" si="18"/>
        <v>114188978.09329131</v>
      </c>
      <c r="CD28" s="252">
        <f t="shared" si="19"/>
        <v>13673036.353441417</v>
      </c>
      <c r="CE28" s="252">
        <f t="shared" si="19"/>
        <v>26784829.595125027</v>
      </c>
      <c r="CF28" s="252">
        <f t="shared" si="19"/>
        <v>1488553797.4694982</v>
      </c>
      <c r="CG28" s="252">
        <f t="shared" si="19"/>
        <v>1688406779.5070448</v>
      </c>
      <c r="CH28" s="252">
        <f t="shared" si="20"/>
        <v>487074243.17264491</v>
      </c>
      <c r="CI28" s="252">
        <f t="shared" si="20"/>
        <v>638200776.42200911</v>
      </c>
      <c r="CJ28" s="252">
        <f t="shared" si="20"/>
        <v>287708984.72729748</v>
      </c>
      <c r="CK28" s="252">
        <f t="shared" si="20"/>
        <v>90461335.371821657</v>
      </c>
      <c r="CL28" s="252">
        <f t="shared" si="20"/>
        <v>2123168180.8841505</v>
      </c>
      <c r="CM28" s="252">
        <f t="shared" si="20"/>
        <v>694703774.38079691</v>
      </c>
      <c r="CN28" s="252">
        <f t="shared" si="20"/>
        <v>4197854872.7355137</v>
      </c>
      <c r="CO28" s="252">
        <f t="shared" si="20"/>
        <v>249651241.66088867</v>
      </c>
      <c r="CP28" s="252">
        <f t="shared" si="20"/>
        <v>830452826.34615719</v>
      </c>
      <c r="CQ28" s="252">
        <f t="shared" si="20"/>
        <v>467709374.48768175</v>
      </c>
      <c r="CR28" s="256">
        <f t="shared" si="20"/>
        <v>30410209508.009109</v>
      </c>
      <c r="CS28" s="783"/>
      <c r="CT28" s="242">
        <v>2903510122.7482224</v>
      </c>
      <c r="CU28" s="242">
        <v>7380963699.9527121</v>
      </c>
      <c r="CV28" s="242">
        <v>3569704118.3632951</v>
      </c>
      <c r="CW28" s="242">
        <v>82166655415.361298</v>
      </c>
      <c r="CX28" s="242">
        <v>123790019.26491171</v>
      </c>
      <c r="CY28" s="242">
        <v>35972802727.440804</v>
      </c>
      <c r="CZ28" s="242">
        <v>5377756995.3709221</v>
      </c>
      <c r="DA28" s="242">
        <v>1542480286.8609529</v>
      </c>
      <c r="DB28" s="242">
        <v>1822709562.1146386</v>
      </c>
      <c r="DC28" s="242">
        <v>334380251.77024162</v>
      </c>
      <c r="DD28" s="242">
        <v>2763321677.5120797</v>
      </c>
      <c r="DE28" s="242">
        <v>143977282.91737548</v>
      </c>
      <c r="DF28" s="242">
        <v>1756048387.7903931</v>
      </c>
      <c r="DG28" s="242">
        <v>32933865675.286423</v>
      </c>
      <c r="DH28" s="787"/>
      <c r="DI28" s="242">
        <v>175198018.36939687</v>
      </c>
      <c r="DJ28" s="242">
        <v>820107077.77252352</v>
      </c>
      <c r="DK28" s="242">
        <v>1248049747.7279887</v>
      </c>
      <c r="DL28" s="242">
        <v>19409386332.243103</v>
      </c>
      <c r="DM28" s="242">
        <v>50562120.544823103</v>
      </c>
      <c r="DN28" s="242">
        <v>2720238015.8951325</v>
      </c>
      <c r="DO28" s="242">
        <v>2009879585.2785208</v>
      </c>
      <c r="DP28" s="242">
        <v>453210770.35183251</v>
      </c>
      <c r="DQ28" s="242">
        <v>350967041.3602547</v>
      </c>
      <c r="DR28" s="242">
        <v>60143258.798133992</v>
      </c>
      <c r="DS28" s="242">
        <v>959486693.58058321</v>
      </c>
      <c r="DT28" s="242">
        <v>71085006.772042483</v>
      </c>
      <c r="DU28" s="242">
        <v>1165438321.0825427</v>
      </c>
      <c r="DV28" s="242">
        <v>12862878678.495022</v>
      </c>
      <c r="DW28" s="789"/>
      <c r="DX28" s="244">
        <f t="shared" si="2"/>
        <v>3078708141.117619</v>
      </c>
      <c r="DY28" s="244">
        <f t="shared" si="3"/>
        <v>8201070777.7252359</v>
      </c>
      <c r="DZ28" s="244">
        <f t="shared" si="4"/>
        <v>4817753866.0912838</v>
      </c>
      <c r="EA28" s="244">
        <f t="shared" si="5"/>
        <v>101576041747.6044</v>
      </c>
      <c r="EB28" s="244">
        <f t="shared" si="6"/>
        <v>174352139.80973482</v>
      </c>
      <c r="EC28" s="244">
        <f t="shared" si="7"/>
        <v>38693040743.335938</v>
      </c>
      <c r="ED28" s="244">
        <f t="shared" si="8"/>
        <v>7387636580.6494427</v>
      </c>
      <c r="EE28" s="244">
        <f t="shared" si="9"/>
        <v>1995691057.2127852</v>
      </c>
      <c r="EF28" s="244">
        <f t="shared" si="10"/>
        <v>2173676603.4748931</v>
      </c>
      <c r="EG28" s="244">
        <f t="shared" si="11"/>
        <v>394523510.56837559</v>
      </c>
      <c r="EH28" s="244">
        <f t="shared" si="12"/>
        <v>3722808371.0926628</v>
      </c>
      <c r="EI28" s="244">
        <f t="shared" si="13"/>
        <v>215062289.68941796</v>
      </c>
      <c r="EJ28" s="244">
        <f t="shared" si="14"/>
        <v>2921486708.8729358</v>
      </c>
      <c r="EK28" s="244">
        <f t="shared" si="15"/>
        <v>45796744353.781448</v>
      </c>
      <c r="EL28" s="785"/>
    </row>
    <row r="29" spans="1:142" x14ac:dyDescent="0.2">
      <c r="A29" s="237">
        <v>2046</v>
      </c>
      <c r="B29" s="251">
        <v>102035825.94911315</v>
      </c>
      <c r="C29" s="251">
        <v>182466224.13075557</v>
      </c>
      <c r="D29" s="251">
        <v>65696931.92613744</v>
      </c>
      <c r="E29" s="251">
        <v>6790260.4175156597</v>
      </c>
      <c r="F29" s="251">
        <v>222133502.07562867</v>
      </c>
      <c r="G29" s="251">
        <v>79387929.528214395</v>
      </c>
      <c r="H29" s="251">
        <v>14792902.453175096</v>
      </c>
      <c r="I29" s="251">
        <v>77759999.87109375</v>
      </c>
      <c r="J29" s="251">
        <v>905521444.21980333</v>
      </c>
      <c r="K29" s="251">
        <v>1492474952.6977539</v>
      </c>
      <c r="L29" s="251">
        <v>113174971.33596924</v>
      </c>
      <c r="M29" s="251">
        <v>78256092.392736897</v>
      </c>
      <c r="N29" s="251">
        <v>64065953.551631778</v>
      </c>
      <c r="O29" s="251">
        <v>540462255.23809707</v>
      </c>
      <c r="P29" s="251">
        <v>20657869.461870525</v>
      </c>
      <c r="Q29" s="251">
        <v>27587911.737865347</v>
      </c>
      <c r="R29" s="251">
        <v>13477719.017970443</v>
      </c>
      <c r="S29" s="251">
        <v>3698644.2845544056</v>
      </c>
      <c r="T29" s="251">
        <v>461358481.01300472</v>
      </c>
      <c r="U29" s="251">
        <v>321394284.63799244</v>
      </c>
      <c r="V29" s="251">
        <v>76096396.976634309</v>
      </c>
      <c r="W29" s="251">
        <v>93163836.600464836</v>
      </c>
      <c r="X29" s="251">
        <v>49919146.33781714</v>
      </c>
      <c r="Y29" s="251">
        <v>25880215.062703531</v>
      </c>
      <c r="Z29" s="251">
        <v>348046537.78668416</v>
      </c>
      <c r="AA29" s="251">
        <v>154811897.93560499</v>
      </c>
      <c r="AB29" s="251">
        <v>1207575420.100162</v>
      </c>
      <c r="AC29" s="251">
        <v>66383769.784912109</v>
      </c>
      <c r="AD29" s="251">
        <v>240431539.32837927</v>
      </c>
      <c r="AE29" s="251">
        <v>88913073.976774976</v>
      </c>
      <c r="AF29" s="254">
        <f t="shared" si="16"/>
        <v>7144415989.8310223</v>
      </c>
      <c r="AG29" s="781"/>
      <c r="AH29" s="251">
        <v>516800015.56713867</v>
      </c>
      <c r="AI29" s="251">
        <v>458508082.4075042</v>
      </c>
      <c r="AJ29" s="251">
        <v>237892041.467453</v>
      </c>
      <c r="AK29" s="251">
        <v>43362955.347825281</v>
      </c>
      <c r="AL29" s="251">
        <v>444857375.13250911</v>
      </c>
      <c r="AM29" s="251">
        <v>344169702.99214864</v>
      </c>
      <c r="AN29" s="251">
        <v>39969333.333333269</v>
      </c>
      <c r="AO29" s="251">
        <v>228143999.953125</v>
      </c>
      <c r="AP29" s="251">
        <v>2624285172.2985549</v>
      </c>
      <c r="AQ29" s="251">
        <v>4260406250</v>
      </c>
      <c r="AR29" s="251">
        <v>376443355.17100227</v>
      </c>
      <c r="AS29" s="251">
        <v>386941737.09201264</v>
      </c>
      <c r="AT29" s="251">
        <v>195456146.32026777</v>
      </c>
      <c r="AU29" s="251">
        <v>2830910491.3181376</v>
      </c>
      <c r="AV29" s="251">
        <v>66376987.553678624</v>
      </c>
      <c r="AW29" s="251">
        <v>86347838.439243987</v>
      </c>
      <c r="AX29" s="251">
        <v>55216.000005722046</v>
      </c>
      <c r="AY29" s="251">
        <v>22630417.178138692</v>
      </c>
      <c r="AZ29" s="251">
        <v>1030329113.9248245</v>
      </c>
      <c r="BA29" s="251">
        <v>1356316705.7098296</v>
      </c>
      <c r="BB29" s="251">
        <v>406499123.99817616</v>
      </c>
      <c r="BC29" s="251">
        <v>549712460.93484509</v>
      </c>
      <c r="BD29" s="251">
        <v>235841388.80838105</v>
      </c>
      <c r="BE29" s="251">
        <v>64446893.176369905</v>
      </c>
      <c r="BF29" s="251">
        <v>1765839523.1605513</v>
      </c>
      <c r="BG29" s="251">
        <v>540948204.30329347</v>
      </c>
      <c r="BH29" s="251">
        <v>3014248080</v>
      </c>
      <c r="BI29" s="251">
        <v>184592956.2421875</v>
      </c>
      <c r="BJ29" s="251">
        <v>595019880</v>
      </c>
      <c r="BK29" s="251">
        <v>381350661.76610953</v>
      </c>
      <c r="BL29" s="255">
        <f t="shared" si="17"/>
        <v>23288702109.596649</v>
      </c>
      <c r="BM29" s="782"/>
      <c r="BN29" s="252">
        <f t="shared" si="18"/>
        <v>618835841.5162518</v>
      </c>
      <c r="BO29" s="252">
        <f t="shared" si="18"/>
        <v>640974306.53825974</v>
      </c>
      <c r="BP29" s="252">
        <f t="shared" si="18"/>
        <v>303588973.39359045</v>
      </c>
      <c r="BQ29" s="252">
        <f t="shared" si="18"/>
        <v>50153215.765340939</v>
      </c>
      <c r="BR29" s="252">
        <f t="shared" si="18"/>
        <v>666990877.20813775</v>
      </c>
      <c r="BS29" s="252">
        <f t="shared" si="18"/>
        <v>423557632.52036303</v>
      </c>
      <c r="BT29" s="252">
        <f t="shared" si="18"/>
        <v>54762235.786508366</v>
      </c>
      <c r="BU29" s="252">
        <f t="shared" si="18"/>
        <v>305903999.82421875</v>
      </c>
      <c r="BV29" s="252">
        <f t="shared" si="18"/>
        <v>3529806616.5183582</v>
      </c>
      <c r="BW29" s="252">
        <f t="shared" si="18"/>
        <v>5752881202.6977539</v>
      </c>
      <c r="BX29" s="252">
        <f t="shared" si="18"/>
        <v>489618326.50697148</v>
      </c>
      <c r="BY29" s="252">
        <f t="shared" si="18"/>
        <v>465197829.48474956</v>
      </c>
      <c r="BZ29" s="252">
        <f t="shared" si="18"/>
        <v>259522099.87189955</v>
      </c>
      <c r="CA29" s="252">
        <f t="shared" si="18"/>
        <v>3371372746.5562348</v>
      </c>
      <c r="CB29" s="252">
        <f t="shared" si="18"/>
        <v>87034857.015549153</v>
      </c>
      <c r="CC29" s="252">
        <f t="shared" si="18"/>
        <v>113935750.17710933</v>
      </c>
      <c r="CD29" s="252">
        <f t="shared" si="19"/>
        <v>13532935.017976165</v>
      </c>
      <c r="CE29" s="252">
        <f t="shared" si="19"/>
        <v>26329061.462693099</v>
      </c>
      <c r="CF29" s="252">
        <f t="shared" si="19"/>
        <v>1491687594.9378293</v>
      </c>
      <c r="CG29" s="252">
        <f t="shared" si="19"/>
        <v>1677710990.347822</v>
      </c>
      <c r="CH29" s="252">
        <f t="shared" si="20"/>
        <v>482595520.97481048</v>
      </c>
      <c r="CI29" s="252">
        <f t="shared" si="20"/>
        <v>642876297.53530991</v>
      </c>
      <c r="CJ29" s="252">
        <f t="shared" si="20"/>
        <v>285760535.14619821</v>
      </c>
      <c r="CK29" s="252">
        <f t="shared" si="20"/>
        <v>90327108.23907344</v>
      </c>
      <c r="CL29" s="252">
        <f t="shared" si="20"/>
        <v>2113886060.9472356</v>
      </c>
      <c r="CM29" s="252">
        <f t="shared" si="20"/>
        <v>695760102.23889852</v>
      </c>
      <c r="CN29" s="252">
        <f t="shared" si="20"/>
        <v>4221823500.100162</v>
      </c>
      <c r="CO29" s="252">
        <f t="shared" si="20"/>
        <v>250976726.02709961</v>
      </c>
      <c r="CP29" s="252">
        <f t="shared" si="20"/>
        <v>835451419.32837927</v>
      </c>
      <c r="CQ29" s="252">
        <f t="shared" si="20"/>
        <v>470263735.74288452</v>
      </c>
      <c r="CR29" s="256">
        <f t="shared" si="20"/>
        <v>30433118099.427673</v>
      </c>
      <c r="CS29" s="783"/>
      <c r="CT29" s="242">
        <v>2941560468.9249358</v>
      </c>
      <c r="CU29" s="242">
        <v>7500392411.5985184</v>
      </c>
      <c r="CV29" s="242">
        <v>3610048251.8960066</v>
      </c>
      <c r="CW29" s="242">
        <v>83009545832.377655</v>
      </c>
      <c r="CX29" s="242">
        <v>123859448.06624231</v>
      </c>
      <c r="CY29" s="242">
        <v>37194474413.362785</v>
      </c>
      <c r="CZ29" s="242">
        <v>5378874803.2512655</v>
      </c>
      <c r="DA29" s="242">
        <v>1571226712.5511184</v>
      </c>
      <c r="DB29" s="242">
        <v>1852202168.169487</v>
      </c>
      <c r="DC29" s="242">
        <v>338762287.23649698</v>
      </c>
      <c r="DD29" s="242">
        <v>2814820307.3080435</v>
      </c>
      <c r="DE29" s="242">
        <v>143978374.95852914</v>
      </c>
      <c r="DF29" s="242">
        <v>1756413395.8649166</v>
      </c>
      <c r="DG29" s="242">
        <v>33306078113.767555</v>
      </c>
      <c r="DH29" s="787"/>
      <c r="DI29" s="242">
        <v>177493979.1088483</v>
      </c>
      <c r="DJ29" s="242">
        <v>833376934.62205756</v>
      </c>
      <c r="DK29" s="242">
        <v>1262154974.3821492</v>
      </c>
      <c r="DL29" s="242">
        <v>19344124144.039124</v>
      </c>
      <c r="DM29" s="242">
        <v>50590478.787620105</v>
      </c>
      <c r="DN29" s="242">
        <v>2812619968.6767168</v>
      </c>
      <c r="DO29" s="242">
        <v>2010297354.1068444</v>
      </c>
      <c r="DP29" s="242">
        <v>461657030.47125018</v>
      </c>
      <c r="DQ29" s="242">
        <v>356645912.4784075</v>
      </c>
      <c r="DR29" s="242">
        <v>60931433.015105061</v>
      </c>
      <c r="DS29" s="242">
        <v>977368162.25973737</v>
      </c>
      <c r="DT29" s="242">
        <v>71085545.938716769</v>
      </c>
      <c r="DU29" s="242">
        <v>1165680566.3421335</v>
      </c>
      <c r="DV29" s="242">
        <v>13008252546.4161</v>
      </c>
      <c r="DW29" s="789"/>
      <c r="DX29" s="244">
        <f t="shared" si="2"/>
        <v>3119054448.0337839</v>
      </c>
      <c r="DY29" s="244">
        <f t="shared" si="3"/>
        <v>8333769346.2205763</v>
      </c>
      <c r="DZ29" s="244">
        <f t="shared" si="4"/>
        <v>4872203226.2781563</v>
      </c>
      <c r="EA29" s="244">
        <f t="shared" si="5"/>
        <v>102353669976.41678</v>
      </c>
      <c r="EB29" s="244">
        <f t="shared" si="6"/>
        <v>174449926.8538624</v>
      </c>
      <c r="EC29" s="244">
        <f t="shared" si="7"/>
        <v>40007094382.039505</v>
      </c>
      <c r="ED29" s="244">
        <f t="shared" si="8"/>
        <v>7389172157.3581104</v>
      </c>
      <c r="EE29" s="244">
        <f t="shared" si="9"/>
        <v>2032883743.0223684</v>
      </c>
      <c r="EF29" s="244">
        <f t="shared" si="10"/>
        <v>2208848080.6478944</v>
      </c>
      <c r="EG29" s="244">
        <f t="shared" si="11"/>
        <v>399693720.25160205</v>
      </c>
      <c r="EH29" s="244">
        <f t="shared" si="12"/>
        <v>3792188469.567781</v>
      </c>
      <c r="EI29" s="244">
        <f t="shared" si="13"/>
        <v>215063920.89724591</v>
      </c>
      <c r="EJ29" s="244">
        <f t="shared" si="14"/>
        <v>2922093962.2070503</v>
      </c>
      <c r="EK29" s="244">
        <f t="shared" si="15"/>
        <v>46314330660.183655</v>
      </c>
      <c r="EL29" s="785"/>
    </row>
    <row r="30" spans="1:142" x14ac:dyDescent="0.2">
      <c r="A30" s="245">
        <v>2047</v>
      </c>
      <c r="B30" s="251">
        <v>101202420.83023648</v>
      </c>
      <c r="C30" s="251">
        <v>181375692.2358892</v>
      </c>
      <c r="D30" s="251">
        <v>65532892.206907399</v>
      </c>
      <c r="E30" s="251">
        <v>6738007.2042764602</v>
      </c>
      <c r="F30" s="251">
        <v>223821716.69140345</v>
      </c>
      <c r="G30" s="251">
        <v>78295389.818009242</v>
      </c>
      <c r="H30" s="251">
        <v>14729644.226715852</v>
      </c>
      <c r="I30" s="251">
        <v>76879999.8828125</v>
      </c>
      <c r="J30" s="251">
        <v>899975895.10680282</v>
      </c>
      <c r="K30" s="251">
        <v>1482908714.2944336</v>
      </c>
      <c r="L30" s="251">
        <v>112090328.61857758</v>
      </c>
      <c r="M30" s="251">
        <v>77223168.00400424</v>
      </c>
      <c r="N30" s="251">
        <v>63634038.960905895</v>
      </c>
      <c r="O30" s="251">
        <v>543219701.78089905</v>
      </c>
      <c r="P30" s="251">
        <v>20626734.404120456</v>
      </c>
      <c r="Q30" s="251">
        <v>27371653.865064114</v>
      </c>
      <c r="R30" s="251">
        <v>13334973.233082484</v>
      </c>
      <c r="S30" s="251">
        <v>3678964.8156224173</v>
      </c>
      <c r="T30" s="251">
        <v>462225696.20286924</v>
      </c>
      <c r="U30" s="251">
        <v>318487108.23767674</v>
      </c>
      <c r="V30" s="251">
        <v>74987576.661015287</v>
      </c>
      <c r="W30" s="251">
        <v>93354157.86788246</v>
      </c>
      <c r="X30" s="251">
        <v>49553616.358304463</v>
      </c>
      <c r="Y30" s="251">
        <v>25745845.450330179</v>
      </c>
      <c r="Z30" s="251">
        <v>346941697.48944628</v>
      </c>
      <c r="AA30" s="251">
        <v>153601845.34734556</v>
      </c>
      <c r="AB30" s="251">
        <v>1221336768.7463746</v>
      </c>
      <c r="AC30" s="251">
        <v>66506374.100341797</v>
      </c>
      <c r="AD30" s="251">
        <v>240738107.67336133</v>
      </c>
      <c r="AE30" s="251">
        <v>89394751.277655736</v>
      </c>
      <c r="AF30" s="254">
        <f t="shared" si="16"/>
        <v>7135513481.5923672</v>
      </c>
      <c r="AG30" s="781"/>
      <c r="AH30" s="251">
        <v>520258599.35620117</v>
      </c>
      <c r="AI30" s="251">
        <v>460223658.23484665</v>
      </c>
      <c r="AJ30" s="251">
        <v>237030749.57580566</v>
      </c>
      <c r="AK30" s="251">
        <v>43748915.130204946</v>
      </c>
      <c r="AL30" s="251">
        <v>447931173.72379529</v>
      </c>
      <c r="AM30" s="251">
        <v>345182448.80235583</v>
      </c>
      <c r="AN30" s="251">
        <v>39645999.999999933</v>
      </c>
      <c r="AO30" s="251">
        <v>224769499.94921875</v>
      </c>
      <c r="AP30" s="251">
        <v>2624950627.0348358</v>
      </c>
      <c r="AQ30" s="251">
        <v>4261968750</v>
      </c>
      <c r="AR30" s="251">
        <v>377790487.84920585</v>
      </c>
      <c r="AS30" s="251">
        <v>387967163.81560475</v>
      </c>
      <c r="AT30" s="251">
        <v>196008697.942265</v>
      </c>
      <c r="AU30" s="251">
        <v>2844100677.0074663</v>
      </c>
      <c r="AV30" s="251">
        <v>65954306.993012272</v>
      </c>
      <c r="AW30" s="251">
        <v>86343948.550657466</v>
      </c>
      <c r="AX30" s="251">
        <v>55753.000005722046</v>
      </c>
      <c r="AY30" s="251">
        <v>22147446.372821331</v>
      </c>
      <c r="AZ30" s="251">
        <v>1032265822.7855641</v>
      </c>
      <c r="BA30" s="251">
        <v>1348440706.0068941</v>
      </c>
      <c r="BB30" s="251">
        <v>403107138.25527787</v>
      </c>
      <c r="BC30" s="251">
        <v>554312938.89034033</v>
      </c>
      <c r="BD30" s="251">
        <v>234203682.98676226</v>
      </c>
      <c r="BE30" s="251">
        <v>64431552.630528763</v>
      </c>
      <c r="BF30" s="251">
        <v>1757082821.5449626</v>
      </c>
      <c r="BG30" s="251">
        <v>543253061.53464484</v>
      </c>
      <c r="BH30" s="251">
        <v>3024362279</v>
      </c>
      <c r="BI30" s="251">
        <v>185802641.26171875</v>
      </c>
      <c r="BJ30" s="251">
        <v>599714910</v>
      </c>
      <c r="BK30" s="251">
        <v>383416589.18524897</v>
      </c>
      <c r="BL30" s="255">
        <f t="shared" si="17"/>
        <v>23316473047.420246</v>
      </c>
      <c r="BM30" s="782"/>
      <c r="BN30" s="252">
        <f t="shared" si="18"/>
        <v>621461020.18643761</v>
      </c>
      <c r="BO30" s="252">
        <f t="shared" si="18"/>
        <v>641599350.47073579</v>
      </c>
      <c r="BP30" s="252">
        <f t="shared" si="18"/>
        <v>302563641.78271306</v>
      </c>
      <c r="BQ30" s="252">
        <f t="shared" si="18"/>
        <v>50486922.334481403</v>
      </c>
      <c r="BR30" s="252">
        <f t="shared" si="18"/>
        <v>671752890.4151988</v>
      </c>
      <c r="BS30" s="252">
        <f t="shared" si="18"/>
        <v>423477838.62036508</v>
      </c>
      <c r="BT30" s="252">
        <f t="shared" si="18"/>
        <v>54375644.226715788</v>
      </c>
      <c r="BU30" s="252">
        <f t="shared" si="18"/>
        <v>301649499.83203125</v>
      </c>
      <c r="BV30" s="252">
        <f t="shared" si="18"/>
        <v>3524926522.1416388</v>
      </c>
      <c r="BW30" s="252">
        <f t="shared" si="18"/>
        <v>5744877464.2944336</v>
      </c>
      <c r="BX30" s="252">
        <f t="shared" si="18"/>
        <v>489880816.46778345</v>
      </c>
      <c r="BY30" s="252">
        <f t="shared" si="18"/>
        <v>465190331.81960899</v>
      </c>
      <c r="BZ30" s="252">
        <f t="shared" si="18"/>
        <v>259642736.90317088</v>
      </c>
      <c r="CA30" s="252">
        <f t="shared" si="18"/>
        <v>3387320378.7883654</v>
      </c>
      <c r="CB30" s="252">
        <f t="shared" si="18"/>
        <v>86581041.397132725</v>
      </c>
      <c r="CC30" s="252">
        <f t="shared" si="18"/>
        <v>113715602.41572158</v>
      </c>
      <c r="CD30" s="252">
        <f t="shared" si="19"/>
        <v>13390726.233088206</v>
      </c>
      <c r="CE30" s="252">
        <f t="shared" si="19"/>
        <v>25826411.18844375</v>
      </c>
      <c r="CF30" s="252">
        <f t="shared" si="19"/>
        <v>1494491518.9884334</v>
      </c>
      <c r="CG30" s="252">
        <f t="shared" si="19"/>
        <v>1666927814.2445707</v>
      </c>
      <c r="CH30" s="252">
        <f t="shared" si="20"/>
        <v>478094714.91629314</v>
      </c>
      <c r="CI30" s="252">
        <f t="shared" si="20"/>
        <v>647667096.75822282</v>
      </c>
      <c r="CJ30" s="252">
        <f t="shared" si="20"/>
        <v>283757299.34506673</v>
      </c>
      <c r="CK30" s="252">
        <f t="shared" si="20"/>
        <v>90177398.080858946</v>
      </c>
      <c r="CL30" s="252">
        <f t="shared" si="20"/>
        <v>2104024519.034409</v>
      </c>
      <c r="CM30" s="252">
        <f t="shared" si="20"/>
        <v>696854906.88199043</v>
      </c>
      <c r="CN30" s="252">
        <f t="shared" si="20"/>
        <v>4245699047.7463746</v>
      </c>
      <c r="CO30" s="252">
        <f t="shared" si="20"/>
        <v>252309015.36206055</v>
      </c>
      <c r="CP30" s="252">
        <f t="shared" si="20"/>
        <v>840453017.6733613</v>
      </c>
      <c r="CQ30" s="252">
        <f t="shared" si="20"/>
        <v>472811340.46290469</v>
      </c>
      <c r="CR30" s="256">
        <f t="shared" si="20"/>
        <v>30451986529.012611</v>
      </c>
      <c r="CS30" s="783"/>
      <c r="CT30" s="242">
        <v>2979747144.6889501</v>
      </c>
      <c r="CU30" s="242">
        <v>7620730148.4152164</v>
      </c>
      <c r="CV30" s="242">
        <v>3650154684.9549732</v>
      </c>
      <c r="CW30" s="242">
        <v>83851983078.732285</v>
      </c>
      <c r="CX30" s="242">
        <v>123922321.87463653</v>
      </c>
      <c r="CY30" s="242">
        <v>38449955605.634552</v>
      </c>
      <c r="CZ30" s="242">
        <v>5380151776.5721912</v>
      </c>
      <c r="DA30" s="242">
        <v>1600296367.0948725</v>
      </c>
      <c r="DB30" s="242">
        <v>1881919255.5981159</v>
      </c>
      <c r="DC30" s="242">
        <v>343160022.98268878</v>
      </c>
      <c r="DD30" s="242">
        <v>2866897994.9406142</v>
      </c>
      <c r="DE30" s="242">
        <v>143940677.69790435</v>
      </c>
      <c r="DF30" s="242">
        <v>1756830377.6927295</v>
      </c>
      <c r="DG30" s="242">
        <v>33676097542.628368</v>
      </c>
      <c r="DH30" s="787"/>
      <c r="DI30" s="242">
        <v>179798165.98581278</v>
      </c>
      <c r="DJ30" s="242">
        <v>846747794.2683574</v>
      </c>
      <c r="DK30" s="242">
        <v>1276177095.5445225</v>
      </c>
      <c r="DL30" s="242">
        <v>19238627085.280136</v>
      </c>
      <c r="DM30" s="242">
        <v>50616159.638936058</v>
      </c>
      <c r="DN30" s="242">
        <v>2907558572.5251684</v>
      </c>
      <c r="DO30" s="242">
        <v>2010774609.3288419</v>
      </c>
      <c r="DP30" s="242">
        <v>470198261.52740049</v>
      </c>
      <c r="DQ30" s="242">
        <v>362368008.01653028</v>
      </c>
      <c r="DR30" s="242">
        <v>61722431.16080524</v>
      </c>
      <c r="DS30" s="242">
        <v>995450692.68771338</v>
      </c>
      <c r="DT30" s="242">
        <v>71066933.905120194</v>
      </c>
      <c r="DU30" s="242">
        <v>1165957305.0725164</v>
      </c>
      <c r="DV30" s="242">
        <v>13152769897.311054</v>
      </c>
      <c r="DW30" s="789"/>
      <c r="DX30" s="244">
        <f t="shared" si="2"/>
        <v>3159545310.6747627</v>
      </c>
      <c r="DY30" s="244">
        <f t="shared" si="3"/>
        <v>8467477942.6835737</v>
      </c>
      <c r="DZ30" s="244">
        <f t="shared" si="4"/>
        <v>4926331780.4994955</v>
      </c>
      <c r="EA30" s="244">
        <f t="shared" si="5"/>
        <v>103090610164.01242</v>
      </c>
      <c r="EB30" s="244">
        <f t="shared" si="6"/>
        <v>174538481.51357257</v>
      </c>
      <c r="EC30" s="244">
        <f t="shared" si="7"/>
        <v>41357514178.159721</v>
      </c>
      <c r="ED30" s="244">
        <f t="shared" si="8"/>
        <v>7390926385.9010334</v>
      </c>
      <c r="EE30" s="244">
        <f t="shared" si="9"/>
        <v>2070494628.622273</v>
      </c>
      <c r="EF30" s="244">
        <f t="shared" si="10"/>
        <v>2244287263.614646</v>
      </c>
      <c r="EG30" s="244">
        <f t="shared" si="11"/>
        <v>404882454.14349401</v>
      </c>
      <c r="EH30" s="244">
        <f t="shared" si="12"/>
        <v>3862348687.6283274</v>
      </c>
      <c r="EI30" s="244">
        <f t="shared" si="13"/>
        <v>215007611.60302454</v>
      </c>
      <c r="EJ30" s="244">
        <f t="shared" si="14"/>
        <v>2922787682.7652459</v>
      </c>
      <c r="EK30" s="244">
        <f t="shared" si="15"/>
        <v>46828867439.939423</v>
      </c>
      <c r="EL30" s="785"/>
    </row>
    <row r="31" spans="1:142" x14ac:dyDescent="0.2">
      <c r="A31" s="237">
        <v>2048</v>
      </c>
      <c r="B31" s="251">
        <v>100345094.28354861</v>
      </c>
      <c r="C31" s="251">
        <v>180176075.19541284</v>
      </c>
      <c r="D31" s="251">
        <v>65378712.49757348</v>
      </c>
      <c r="E31" s="251">
        <v>6682997.4203692134</v>
      </c>
      <c r="F31" s="251">
        <v>225522761.73825812</v>
      </c>
      <c r="G31" s="251">
        <v>77171955.2852173</v>
      </c>
      <c r="H31" s="251">
        <v>14660093.65245291</v>
      </c>
      <c r="I31" s="251">
        <v>76119999.875</v>
      </c>
      <c r="J31" s="251">
        <v>894590209.20747268</v>
      </c>
      <c r="K31" s="251">
        <v>1472674629.2114258</v>
      </c>
      <c r="L31" s="251">
        <v>111032365.66107161</v>
      </c>
      <c r="M31" s="251">
        <v>76186530.165665135</v>
      </c>
      <c r="N31" s="251">
        <v>63198316.490325965</v>
      </c>
      <c r="O31" s="251">
        <v>546033388.24149501</v>
      </c>
      <c r="P31" s="251">
        <v>20591135.281775821</v>
      </c>
      <c r="Q31" s="251">
        <v>27148697.257273473</v>
      </c>
      <c r="R31" s="251">
        <v>13177790.166959284</v>
      </c>
      <c r="S31" s="251">
        <v>3658519.706813212</v>
      </c>
      <c r="T31" s="251">
        <v>462990886.07627642</v>
      </c>
      <c r="U31" s="251">
        <v>315469454.22333562</v>
      </c>
      <c r="V31" s="251">
        <v>73836002.724917099</v>
      </c>
      <c r="W31" s="251">
        <v>93565369.427532986</v>
      </c>
      <c r="X31" s="251">
        <v>49204557.36685352</v>
      </c>
      <c r="Y31" s="251">
        <v>25595154.636721052</v>
      </c>
      <c r="Z31" s="251">
        <v>345659800.04711503</v>
      </c>
      <c r="AA31" s="251">
        <v>152366479.02255875</v>
      </c>
      <c r="AB31" s="251">
        <v>1235254939.6609197</v>
      </c>
      <c r="AC31" s="251">
        <v>66606032.841552734</v>
      </c>
      <c r="AD31" s="251">
        <v>241044296.91779912</v>
      </c>
      <c r="AE31" s="251">
        <v>89874369.242115512</v>
      </c>
      <c r="AF31" s="254">
        <f t="shared" si="16"/>
        <v>7125816613.5258093</v>
      </c>
      <c r="AG31" s="781"/>
      <c r="AH31" s="251">
        <v>523687460.66772461</v>
      </c>
      <c r="AI31" s="251">
        <v>462048679.48989838</v>
      </c>
      <c r="AJ31" s="251">
        <v>236105490.64523315</v>
      </c>
      <c r="AK31" s="251">
        <v>44135722.815840997</v>
      </c>
      <c r="AL31" s="251">
        <v>451029436.02958143</v>
      </c>
      <c r="AM31" s="251">
        <v>346394721.25256002</v>
      </c>
      <c r="AN31" s="251">
        <v>39322666.666666597</v>
      </c>
      <c r="AO31" s="251">
        <v>221447999.953125</v>
      </c>
      <c r="AP31" s="251">
        <v>2626414242.7987375</v>
      </c>
      <c r="AQ31" s="251">
        <v>4263218750</v>
      </c>
      <c r="AR31" s="251">
        <v>378998265.64549321</v>
      </c>
      <c r="AS31" s="251">
        <v>389021400.04432935</v>
      </c>
      <c r="AT31" s="251">
        <v>196633748.04228276</v>
      </c>
      <c r="AU31" s="251">
        <v>2856575737.6482558</v>
      </c>
      <c r="AV31" s="251">
        <v>65533399.561279118</v>
      </c>
      <c r="AW31" s="251">
        <v>86356452.320783287</v>
      </c>
      <c r="AX31" s="251">
        <v>56232.000005722046</v>
      </c>
      <c r="AY31" s="251">
        <v>21851432.008271981</v>
      </c>
      <c r="AZ31" s="251">
        <v>1033974683.5450342</v>
      </c>
      <c r="BA31" s="251">
        <v>1340612641.7935069</v>
      </c>
      <c r="BB31" s="251">
        <v>399782501.35939813</v>
      </c>
      <c r="BC31" s="251">
        <v>558640551.48857391</v>
      </c>
      <c r="BD31" s="251">
        <v>232517237.97865209</v>
      </c>
      <c r="BE31" s="251">
        <v>64411898.433403648</v>
      </c>
      <c r="BF31" s="251">
        <v>1747625764.0169861</v>
      </c>
      <c r="BG31" s="251">
        <v>545657740.84555793</v>
      </c>
      <c r="BH31" s="251">
        <v>3034225029</v>
      </c>
      <c r="BI31" s="251">
        <v>187045365.61328125</v>
      </c>
      <c r="BJ31" s="251">
        <v>604409940</v>
      </c>
      <c r="BK31" s="251">
        <v>385473684.05286574</v>
      </c>
      <c r="BL31" s="255">
        <f t="shared" si="17"/>
        <v>23343208875.717327</v>
      </c>
      <c r="BM31" s="782"/>
      <c r="BN31" s="252">
        <f t="shared" si="18"/>
        <v>624032554.9512732</v>
      </c>
      <c r="BO31" s="252">
        <f t="shared" si="18"/>
        <v>642224754.6853112</v>
      </c>
      <c r="BP31" s="252">
        <f t="shared" si="18"/>
        <v>301484203.14280665</v>
      </c>
      <c r="BQ31" s="252">
        <f t="shared" si="18"/>
        <v>50818720.236210212</v>
      </c>
      <c r="BR31" s="252">
        <f t="shared" si="18"/>
        <v>676552197.76783955</v>
      </c>
      <c r="BS31" s="252">
        <f t="shared" si="18"/>
        <v>423566676.5377773</v>
      </c>
      <c r="BT31" s="252">
        <f t="shared" si="18"/>
        <v>53982760.319119506</v>
      </c>
      <c r="BU31" s="252">
        <f t="shared" si="18"/>
        <v>297567999.828125</v>
      </c>
      <c r="BV31" s="252">
        <f t="shared" si="18"/>
        <v>3521004452.0062103</v>
      </c>
      <c r="BW31" s="252">
        <f t="shared" si="18"/>
        <v>5735893379.2114258</v>
      </c>
      <c r="BX31" s="252">
        <f t="shared" si="18"/>
        <v>490030631.30656481</v>
      </c>
      <c r="BY31" s="252">
        <f t="shared" si="18"/>
        <v>465207930.20999449</v>
      </c>
      <c r="BZ31" s="252">
        <f t="shared" si="18"/>
        <v>259832064.53260872</v>
      </c>
      <c r="CA31" s="252">
        <f t="shared" si="18"/>
        <v>3402609125.889751</v>
      </c>
      <c r="CB31" s="252">
        <f t="shared" si="18"/>
        <v>86124534.843054935</v>
      </c>
      <c r="CC31" s="252">
        <f t="shared" si="18"/>
        <v>113505149.57805675</v>
      </c>
      <c r="CD31" s="252">
        <f t="shared" si="19"/>
        <v>13234022.166965006</v>
      </c>
      <c r="CE31" s="252">
        <f t="shared" si="19"/>
        <v>25509951.715085194</v>
      </c>
      <c r="CF31" s="252">
        <f t="shared" si="19"/>
        <v>1496965569.6213107</v>
      </c>
      <c r="CG31" s="252">
        <f t="shared" si="19"/>
        <v>1656082096.0168424</v>
      </c>
      <c r="CH31" s="252">
        <f t="shared" si="20"/>
        <v>473618504.08431524</v>
      </c>
      <c r="CI31" s="252">
        <f t="shared" si="20"/>
        <v>652205920.91610694</v>
      </c>
      <c r="CJ31" s="252">
        <f t="shared" si="20"/>
        <v>281721795.3455056</v>
      </c>
      <c r="CK31" s="252">
        <f t="shared" si="20"/>
        <v>90007053.070124701</v>
      </c>
      <c r="CL31" s="252">
        <f t="shared" si="20"/>
        <v>2093285564.0641012</v>
      </c>
      <c r="CM31" s="252">
        <f t="shared" si="20"/>
        <v>698024219.86811662</v>
      </c>
      <c r="CN31" s="252">
        <f t="shared" si="20"/>
        <v>4269479968.6609197</v>
      </c>
      <c r="CO31" s="252">
        <f t="shared" si="20"/>
        <v>253651398.45483398</v>
      </c>
      <c r="CP31" s="252">
        <f t="shared" si="20"/>
        <v>845454236.91779912</v>
      </c>
      <c r="CQ31" s="252">
        <f t="shared" si="20"/>
        <v>475348053.29498124</v>
      </c>
      <c r="CR31" s="256">
        <f t="shared" si="20"/>
        <v>30469025489.243137</v>
      </c>
      <c r="CS31" s="783"/>
      <c r="CT31" s="242">
        <v>3018070150.0404053</v>
      </c>
      <c r="CU31" s="242">
        <v>7741976910.4025793</v>
      </c>
      <c r="CV31" s="242">
        <v>3690023417.5403032</v>
      </c>
      <c r="CW31" s="242">
        <v>84665524298.636871</v>
      </c>
      <c r="CX31" s="242">
        <v>123979602.89089237</v>
      </c>
      <c r="CY31" s="242">
        <v>39739246304.222511</v>
      </c>
      <c r="CZ31" s="242">
        <v>5381721541.860342</v>
      </c>
      <c r="DA31" s="242">
        <v>1629689250.4925785</v>
      </c>
      <c r="DB31" s="242">
        <v>1911860824.4004691</v>
      </c>
      <c r="DC31" s="242">
        <v>347573459.00883317</v>
      </c>
      <c r="DD31" s="242">
        <v>2919554740.4104433</v>
      </c>
      <c r="DE31" s="242">
        <v>143864737.15607792</v>
      </c>
      <c r="DF31" s="242">
        <v>1757342967.5709705</v>
      </c>
      <c r="DG31" s="242">
        <v>34043923961.869862</v>
      </c>
      <c r="DH31" s="787"/>
      <c r="DI31" s="242">
        <v>182110579.00029877</v>
      </c>
      <c r="DJ31" s="242">
        <v>860219656.71139777</v>
      </c>
      <c r="DK31" s="242">
        <v>1290116111.2151463</v>
      </c>
      <c r="DL31" s="242">
        <v>19121338011.801361</v>
      </c>
      <c r="DM31" s="242">
        <v>50639556.110364497</v>
      </c>
      <c r="DN31" s="242">
        <v>3005053827.4379478</v>
      </c>
      <c r="DO31" s="242">
        <v>2011361292.4402301</v>
      </c>
      <c r="DP31" s="242">
        <v>478834463.52039021</v>
      </c>
      <c r="DQ31" s="242">
        <v>368133327.97461224</v>
      </c>
      <c r="DR31" s="242">
        <v>62516253.235237427</v>
      </c>
      <c r="DS31" s="242">
        <v>1013734284.8647373</v>
      </c>
      <c r="DT31" s="242">
        <v>71029440.254589915</v>
      </c>
      <c r="DU31" s="242">
        <v>1166297496.089606</v>
      </c>
      <c r="DV31" s="242">
        <v>13296430731.180275</v>
      </c>
      <c r="DW31" s="789"/>
      <c r="DX31" s="244">
        <f t="shared" si="2"/>
        <v>3200180729.0407043</v>
      </c>
      <c r="DY31" s="244">
        <f t="shared" si="3"/>
        <v>8602196567.1139774</v>
      </c>
      <c r="DZ31" s="244">
        <f t="shared" si="4"/>
        <v>4980139528.7554493</v>
      </c>
      <c r="EA31" s="244">
        <f t="shared" si="5"/>
        <v>103786862310.43823</v>
      </c>
      <c r="EB31" s="244">
        <f t="shared" si="6"/>
        <v>174619159.00125688</v>
      </c>
      <c r="EC31" s="244">
        <f t="shared" si="7"/>
        <v>42744300131.660461</v>
      </c>
      <c r="ED31" s="244">
        <f t="shared" si="8"/>
        <v>7393082834.3005724</v>
      </c>
      <c r="EE31" s="244">
        <f t="shared" si="9"/>
        <v>2108523714.0129688</v>
      </c>
      <c r="EF31" s="244">
        <f t="shared" si="10"/>
        <v>2279994152.3750811</v>
      </c>
      <c r="EG31" s="244">
        <f t="shared" si="11"/>
        <v>410089712.24407059</v>
      </c>
      <c r="EH31" s="244">
        <f t="shared" si="12"/>
        <v>3933289025.2751808</v>
      </c>
      <c r="EI31" s="244">
        <f t="shared" si="13"/>
        <v>214894177.41066784</v>
      </c>
      <c r="EJ31" s="244">
        <f t="shared" si="14"/>
        <v>2923640463.6605768</v>
      </c>
      <c r="EK31" s="244">
        <f t="shared" si="15"/>
        <v>47340354693.05014</v>
      </c>
      <c r="EL31" s="785"/>
    </row>
    <row r="32" spans="1:142" x14ac:dyDescent="0.2">
      <c r="A32" s="245">
        <v>2049</v>
      </c>
      <c r="B32" s="251">
        <v>99429482.613903761</v>
      </c>
      <c r="C32" s="251">
        <v>178795048.28844634</v>
      </c>
      <c r="D32" s="251">
        <v>65236457.467447668</v>
      </c>
      <c r="E32" s="251">
        <v>6627122.5946971234</v>
      </c>
      <c r="F32" s="251">
        <v>227236734.72746888</v>
      </c>
      <c r="G32" s="251">
        <v>75979010.088001415</v>
      </c>
      <c r="H32" s="251">
        <v>14580669.317640111</v>
      </c>
      <c r="I32" s="251">
        <v>75489999.8671875</v>
      </c>
      <c r="J32" s="251">
        <v>889674159.71013153</v>
      </c>
      <c r="K32" s="251">
        <v>1461451560.9741211</v>
      </c>
      <c r="L32" s="251">
        <v>110005139.09456223</v>
      </c>
      <c r="M32" s="251">
        <v>75205999.651059404</v>
      </c>
      <c r="N32" s="251">
        <v>62765661.61606539</v>
      </c>
      <c r="O32" s="251">
        <v>548915363.49015629</v>
      </c>
      <c r="P32" s="251">
        <v>20547393.723538674</v>
      </c>
      <c r="Q32" s="251">
        <v>26928101.81431048</v>
      </c>
      <c r="R32" s="251">
        <v>12987485.913882969</v>
      </c>
      <c r="S32" s="251">
        <v>3636358.2184990365</v>
      </c>
      <c r="T32" s="251">
        <v>463654050.63322622</v>
      </c>
      <c r="U32" s="251">
        <v>312222422.6096316</v>
      </c>
      <c r="V32" s="251">
        <v>72599358.514923379</v>
      </c>
      <c r="W32" s="251">
        <v>93794870.159928888</v>
      </c>
      <c r="X32" s="251">
        <v>48895727.416012816</v>
      </c>
      <c r="Y32" s="251">
        <v>25422723.530655362</v>
      </c>
      <c r="Z32" s="251">
        <v>344089496.43516332</v>
      </c>
      <c r="AA32" s="251">
        <v>151144306.59883019</v>
      </c>
      <c r="AB32" s="251">
        <v>1249331719.9668822</v>
      </c>
      <c r="AC32" s="251">
        <v>66681795.610595703</v>
      </c>
      <c r="AD32" s="251">
        <v>241345080.16814813</v>
      </c>
      <c r="AE32" s="251">
        <v>90350741.067109495</v>
      </c>
      <c r="AF32" s="254">
        <f t="shared" si="16"/>
        <v>7115024041.882226</v>
      </c>
      <c r="AG32" s="781"/>
      <c r="AH32" s="251">
        <v>527087843.55688477</v>
      </c>
      <c r="AI32" s="251">
        <v>463994680.63276815</v>
      </c>
      <c r="AJ32" s="251">
        <v>235116264.67578125</v>
      </c>
      <c r="AK32" s="251">
        <v>44522648.92924317</v>
      </c>
      <c r="AL32" s="251">
        <v>454152372.04139984</v>
      </c>
      <c r="AM32" s="251">
        <v>347829065.6851297</v>
      </c>
      <c r="AN32" s="251">
        <v>38999333.333333261</v>
      </c>
      <c r="AO32" s="251">
        <v>218188499.95703125</v>
      </c>
      <c r="AP32" s="251">
        <v>2629072215.1846929</v>
      </c>
      <c r="AQ32" s="251">
        <v>4265218750</v>
      </c>
      <c r="AR32" s="251">
        <v>380095751.87748319</v>
      </c>
      <c r="AS32" s="251">
        <v>390113331.57076246</v>
      </c>
      <c r="AT32" s="251">
        <v>197341914.27617076</v>
      </c>
      <c r="AU32" s="251">
        <v>2868238010.0414314</v>
      </c>
      <c r="AV32" s="251">
        <v>65119714.237986535</v>
      </c>
      <c r="AW32" s="251">
        <v>86343245.018703699</v>
      </c>
      <c r="AX32" s="251">
        <v>56649.000005722046</v>
      </c>
      <c r="AY32" s="251">
        <v>21680055.270901304</v>
      </c>
      <c r="AZ32" s="251">
        <v>1035455696.2032348</v>
      </c>
      <c r="BA32" s="251">
        <v>1332938153.6489875</v>
      </c>
      <c r="BB32" s="251">
        <v>396643895.18230557</v>
      </c>
      <c r="BC32" s="251">
        <v>562192498.91388237</v>
      </c>
      <c r="BD32" s="251">
        <v>230789786.84333393</v>
      </c>
      <c r="BE32" s="251">
        <v>64386827.479665019</v>
      </c>
      <c r="BF32" s="251">
        <v>1737168088.794739</v>
      </c>
      <c r="BG32" s="251">
        <v>548177054.4996779</v>
      </c>
      <c r="BH32" s="251">
        <v>3043833085</v>
      </c>
      <c r="BI32" s="251">
        <v>188325368.47070312</v>
      </c>
      <c r="BJ32" s="251">
        <v>609104970</v>
      </c>
      <c r="BK32" s="251">
        <v>387516856.1374979</v>
      </c>
      <c r="BL32" s="255">
        <f t="shared" si="17"/>
        <v>23369702626.463737</v>
      </c>
      <c r="BM32" s="782"/>
      <c r="BN32" s="252">
        <f t="shared" si="18"/>
        <v>626517326.17078853</v>
      </c>
      <c r="BO32" s="252">
        <f t="shared" si="18"/>
        <v>642789728.92121446</v>
      </c>
      <c r="BP32" s="252">
        <f t="shared" si="18"/>
        <v>300352722.14322889</v>
      </c>
      <c r="BQ32" s="252">
        <f t="shared" si="18"/>
        <v>51149771.523940295</v>
      </c>
      <c r="BR32" s="252">
        <f t="shared" si="18"/>
        <v>681389106.76886868</v>
      </c>
      <c r="BS32" s="252">
        <f t="shared" si="18"/>
        <v>423808075.77313113</v>
      </c>
      <c r="BT32" s="252">
        <f t="shared" si="18"/>
        <v>53580002.650973372</v>
      </c>
      <c r="BU32" s="252">
        <f t="shared" si="18"/>
        <v>293678499.82421875</v>
      </c>
      <c r="BV32" s="252">
        <f t="shared" si="18"/>
        <v>3518746374.8948245</v>
      </c>
      <c r="BW32" s="252">
        <f t="shared" si="18"/>
        <v>5726670310.9741211</v>
      </c>
      <c r="BX32" s="252">
        <f t="shared" si="18"/>
        <v>490100890.97204542</v>
      </c>
      <c r="BY32" s="252">
        <f t="shared" si="18"/>
        <v>465319331.22182184</v>
      </c>
      <c r="BZ32" s="252">
        <f t="shared" si="18"/>
        <v>260107575.89223614</v>
      </c>
      <c r="CA32" s="252">
        <f t="shared" si="18"/>
        <v>3417153373.5315876</v>
      </c>
      <c r="CB32" s="252">
        <f t="shared" si="18"/>
        <v>85667107.961525202</v>
      </c>
      <c r="CC32" s="252">
        <f t="shared" si="18"/>
        <v>113271346.83301418</v>
      </c>
      <c r="CD32" s="252">
        <f t="shared" si="19"/>
        <v>13044134.913888691</v>
      </c>
      <c r="CE32" s="252">
        <f t="shared" si="19"/>
        <v>25316413.489400342</v>
      </c>
      <c r="CF32" s="252">
        <f t="shared" si="19"/>
        <v>1499109746.8364611</v>
      </c>
      <c r="CG32" s="252">
        <f t="shared" si="19"/>
        <v>1645160576.2586191</v>
      </c>
      <c r="CH32" s="252">
        <f t="shared" si="20"/>
        <v>469243253.69722897</v>
      </c>
      <c r="CI32" s="252">
        <f t="shared" si="20"/>
        <v>655987369.07381129</v>
      </c>
      <c r="CJ32" s="252">
        <f t="shared" si="20"/>
        <v>279685514.25934672</v>
      </c>
      <c r="CK32" s="252">
        <f t="shared" si="20"/>
        <v>89809551.01032038</v>
      </c>
      <c r="CL32" s="252">
        <f t="shared" si="20"/>
        <v>2081257585.2299023</v>
      </c>
      <c r="CM32" s="252">
        <f t="shared" si="20"/>
        <v>699321361.09850812</v>
      </c>
      <c r="CN32" s="252">
        <f t="shared" si="20"/>
        <v>4293164804.9668822</v>
      </c>
      <c r="CO32" s="252">
        <f t="shared" si="20"/>
        <v>255007164.08129883</v>
      </c>
      <c r="CP32" s="252">
        <f t="shared" si="20"/>
        <v>850450050.16814816</v>
      </c>
      <c r="CQ32" s="252">
        <f t="shared" si="20"/>
        <v>477867597.20460737</v>
      </c>
      <c r="CR32" s="256">
        <f t="shared" si="20"/>
        <v>30484726668.345963</v>
      </c>
      <c r="CS32" s="783"/>
      <c r="CT32" s="242">
        <v>3056529484.979197</v>
      </c>
      <c r="CU32" s="242">
        <v>7864132697.5606089</v>
      </c>
      <c r="CV32" s="242">
        <v>3729654449.6518884</v>
      </c>
      <c r="CW32" s="242">
        <v>85461273587.519135</v>
      </c>
      <c r="CX32" s="242">
        <v>124032313.45335773</v>
      </c>
      <c r="CY32" s="242">
        <v>41062346509.160248</v>
      </c>
      <c r="CZ32" s="242">
        <v>5383717725.0774555</v>
      </c>
      <c r="DA32" s="242">
        <v>1659405362.7439635</v>
      </c>
      <c r="DB32" s="242">
        <v>1942026874.5765467</v>
      </c>
      <c r="DC32" s="242">
        <v>352002595.3149181</v>
      </c>
      <c r="DD32" s="242">
        <v>2972790543.7170415</v>
      </c>
      <c r="DE32" s="242">
        <v>143750378.60646528</v>
      </c>
      <c r="DF32" s="242">
        <v>1757994799.6123147</v>
      </c>
      <c r="DG32" s="242">
        <v>34409557371.491035</v>
      </c>
      <c r="DH32" s="787"/>
      <c r="DI32" s="242">
        <v>184431218.15229991</v>
      </c>
      <c r="DJ32" s="242">
        <v>873792521.95117879</v>
      </c>
      <c r="DK32" s="242">
        <v>1303972021.3939826</v>
      </c>
      <c r="DL32" s="242">
        <v>19004048938.322601</v>
      </c>
      <c r="DM32" s="242">
        <v>50662952.581792898</v>
      </c>
      <c r="DN32" s="242">
        <v>3105105733.417594</v>
      </c>
      <c r="DO32" s="242">
        <v>2012107344.7255983</v>
      </c>
      <c r="DP32" s="242">
        <v>487565636.45013916</v>
      </c>
      <c r="DQ32" s="242">
        <v>373941872.35265344</v>
      </c>
      <c r="DR32" s="242">
        <v>63312899.238399453</v>
      </c>
      <c r="DS32" s="242">
        <v>1032218938.7906394</v>
      </c>
      <c r="DT32" s="242">
        <v>70991946.604059607</v>
      </c>
      <c r="DU32" s="242">
        <v>1166730098.0868938</v>
      </c>
      <c r="DV32" s="242">
        <v>13439235048.023373</v>
      </c>
      <c r="DW32" s="789"/>
      <c r="DX32" s="244">
        <f t="shared" si="2"/>
        <v>3240960703.1314969</v>
      </c>
      <c r="DY32" s="244">
        <f t="shared" si="3"/>
        <v>8737925219.5117874</v>
      </c>
      <c r="DZ32" s="244">
        <f t="shared" si="4"/>
        <v>5033626471.0458708</v>
      </c>
      <c r="EA32" s="244">
        <f t="shared" si="5"/>
        <v>104465322525.84174</v>
      </c>
      <c r="EB32" s="244">
        <f t="shared" si="6"/>
        <v>174695266.03515062</v>
      </c>
      <c r="EC32" s="244">
        <f t="shared" si="7"/>
        <v>44167452242.577843</v>
      </c>
      <c r="ED32" s="244">
        <f t="shared" si="8"/>
        <v>7395825069.8030539</v>
      </c>
      <c r="EE32" s="244">
        <f t="shared" si="9"/>
        <v>2146970999.1941028</v>
      </c>
      <c r="EF32" s="244">
        <f t="shared" si="10"/>
        <v>2315968746.9292002</v>
      </c>
      <c r="EG32" s="244">
        <f t="shared" si="11"/>
        <v>415315494.55331755</v>
      </c>
      <c r="EH32" s="244">
        <f t="shared" si="12"/>
        <v>4005009482.5076809</v>
      </c>
      <c r="EI32" s="244">
        <f t="shared" si="13"/>
        <v>214742325.21052489</v>
      </c>
      <c r="EJ32" s="244">
        <f t="shared" si="14"/>
        <v>2924724897.6992083</v>
      </c>
      <c r="EK32" s="244">
        <f t="shared" si="15"/>
        <v>47848792419.514404</v>
      </c>
      <c r="EL32" s="785"/>
    </row>
    <row r="33" spans="1:142" x14ac:dyDescent="0.2">
      <c r="A33" s="237">
        <v>2050</v>
      </c>
      <c r="B33" s="251">
        <v>98406757.646931201</v>
      </c>
      <c r="C33" s="251">
        <v>177135226.46580711</v>
      </c>
      <c r="D33" s="251">
        <v>65108200.775551088</v>
      </c>
      <c r="E33" s="251">
        <v>6573496.5503594922</v>
      </c>
      <c r="F33" s="251">
        <v>228963733.91139764</v>
      </c>
      <c r="G33" s="251">
        <v>74663113.901145235</v>
      </c>
      <c r="H33" s="251">
        <v>14486588.537141917</v>
      </c>
      <c r="I33" s="251">
        <v>75000000</v>
      </c>
      <c r="J33" s="251">
        <v>885672101.45433545</v>
      </c>
      <c r="K33" s="251">
        <v>1449968948.3248525</v>
      </c>
      <c r="L33" s="251">
        <v>109012723.14184272</v>
      </c>
      <c r="M33" s="251">
        <v>74372259.324422836</v>
      </c>
      <c r="N33" s="251">
        <v>62346666.912447207</v>
      </c>
      <c r="O33" s="251">
        <v>551877728.89018285</v>
      </c>
      <c r="P33" s="251">
        <v>20490339.750985481</v>
      </c>
      <c r="Q33" s="251">
        <v>26724094.697537251</v>
      </c>
      <c r="R33" s="251">
        <v>12737704.07793588</v>
      </c>
      <c r="S33" s="251">
        <v>3611127.159321805</v>
      </c>
      <c r="T33" s="251">
        <v>464215189.87371874</v>
      </c>
      <c r="U33" s="251">
        <v>308580537.0661642</v>
      </c>
      <c r="V33" s="251">
        <v>71220010.877283528</v>
      </c>
      <c r="W33" s="251">
        <v>94036007.738951862</v>
      </c>
      <c r="X33" s="251">
        <v>48660844.502300009</v>
      </c>
      <c r="Y33" s="251">
        <v>25221992.179602664</v>
      </c>
      <c r="Z33" s="251">
        <v>342080631.62018371</v>
      </c>
      <c r="AA33" s="251">
        <v>149995311.66324285</v>
      </c>
      <c r="AB33" s="251">
        <v>1263568917.1531341</v>
      </c>
      <c r="AC33" s="251">
        <v>66732712</v>
      </c>
      <c r="AD33" s="251">
        <v>241633129.50235918</v>
      </c>
      <c r="AE33" s="251">
        <v>90822257.105104774</v>
      </c>
      <c r="AF33" s="254">
        <f t="shared" si="16"/>
        <v>7103918352.8042431</v>
      </c>
      <c r="AG33" s="781"/>
      <c r="AH33" s="251">
        <v>530460992.10000002</v>
      </c>
      <c r="AI33" s="251">
        <v>466073245.89515591</v>
      </c>
      <c r="AJ33" s="251">
        <v>234063071.66746521</v>
      </c>
      <c r="AK33" s="251">
        <v>44908960.784555942</v>
      </c>
      <c r="AL33" s="251">
        <v>457300193.61624414</v>
      </c>
      <c r="AM33" s="251">
        <v>349508124.81329989</v>
      </c>
      <c r="AN33" s="251">
        <v>38676000</v>
      </c>
      <c r="AO33" s="251">
        <v>215000000</v>
      </c>
      <c r="AP33" s="251">
        <v>2633411133.9276128</v>
      </c>
      <c r="AQ33" s="251">
        <v>4270609139.6884065</v>
      </c>
      <c r="AR33" s="251">
        <v>381121910.55341208</v>
      </c>
      <c r="AS33" s="251">
        <v>391251960.56100059</v>
      </c>
      <c r="AT33" s="251">
        <v>198143860.34549156</v>
      </c>
      <c r="AU33" s="251">
        <v>2878989408.0738854</v>
      </c>
      <c r="AV33" s="251">
        <v>64718723.936437234</v>
      </c>
      <c r="AW33" s="251">
        <v>86245664.552062482</v>
      </c>
      <c r="AX33" s="251">
        <v>57000</v>
      </c>
      <c r="AY33" s="251">
        <v>21820272.601477314</v>
      </c>
      <c r="AZ33" s="251">
        <v>1036708860.7601658</v>
      </c>
      <c r="BA33" s="251">
        <v>1325523345.9540775</v>
      </c>
      <c r="BB33" s="251">
        <v>393863625.50418746</v>
      </c>
      <c r="BC33" s="251">
        <v>564309446.21364081</v>
      </c>
      <c r="BD33" s="251">
        <v>229031756.37785938</v>
      </c>
      <c r="BE33" s="251">
        <v>64354830.147316173</v>
      </c>
      <c r="BF33" s="251">
        <v>1725320312.3540504</v>
      </c>
      <c r="BG33" s="251">
        <v>550825879.0228864</v>
      </c>
      <c r="BH33" s="251">
        <v>3053183275</v>
      </c>
      <c r="BI33" s="251">
        <v>189646889</v>
      </c>
      <c r="BJ33" s="251">
        <v>613800000</v>
      </c>
      <c r="BK33" s="251">
        <v>389539201.61584461</v>
      </c>
      <c r="BL33" s="255">
        <f t="shared" si="17"/>
        <v>23398467085.066536</v>
      </c>
      <c r="BM33" s="782"/>
      <c r="BN33" s="252">
        <f t="shared" si="18"/>
        <v>628867749.7469312</v>
      </c>
      <c r="BO33" s="252">
        <f t="shared" si="18"/>
        <v>643208472.36096299</v>
      </c>
      <c r="BP33" s="252">
        <f t="shared" si="18"/>
        <v>299171272.44301629</v>
      </c>
      <c r="BQ33" s="252">
        <f t="shared" si="18"/>
        <v>51482457.334915437</v>
      </c>
      <c r="BR33" s="252">
        <f t="shared" si="18"/>
        <v>686263927.52764177</v>
      </c>
      <c r="BS33" s="252">
        <f t="shared" si="18"/>
        <v>424171238.71444511</v>
      </c>
      <c r="BT33" s="252">
        <f t="shared" si="18"/>
        <v>53162588.537141919</v>
      </c>
      <c r="BU33" s="252">
        <f t="shared" si="18"/>
        <v>290000000</v>
      </c>
      <c r="BV33" s="252">
        <f t="shared" si="18"/>
        <v>3519083235.3819485</v>
      </c>
      <c r="BW33" s="252">
        <f t="shared" si="18"/>
        <v>5720578088.0132589</v>
      </c>
      <c r="BX33" s="252">
        <f t="shared" si="18"/>
        <v>490134633.6952548</v>
      </c>
      <c r="BY33" s="252">
        <f t="shared" si="18"/>
        <v>465624219.88542342</v>
      </c>
      <c r="BZ33" s="252">
        <f t="shared" si="18"/>
        <v>260490527.25793877</v>
      </c>
      <c r="CA33" s="252">
        <f t="shared" si="18"/>
        <v>3430867136.9640684</v>
      </c>
      <c r="CB33" s="252">
        <f t="shared" si="18"/>
        <v>85209063.687422723</v>
      </c>
      <c r="CC33" s="252">
        <f t="shared" si="18"/>
        <v>112969759.24959973</v>
      </c>
      <c r="CD33" s="252">
        <f t="shared" si="19"/>
        <v>12794704.07793588</v>
      </c>
      <c r="CE33" s="252">
        <f t="shared" si="19"/>
        <v>25431399.760799117</v>
      </c>
      <c r="CF33" s="252">
        <f t="shared" si="19"/>
        <v>1500924050.6338844</v>
      </c>
      <c r="CG33" s="252">
        <f t="shared" si="19"/>
        <v>1634103883.0202417</v>
      </c>
      <c r="CH33" s="252">
        <f t="shared" si="20"/>
        <v>465083636.38147098</v>
      </c>
      <c r="CI33" s="252">
        <f t="shared" si="20"/>
        <v>658345453.95259261</v>
      </c>
      <c r="CJ33" s="252">
        <f t="shared" si="20"/>
        <v>277692600.88015938</v>
      </c>
      <c r="CK33" s="252">
        <f t="shared" si="20"/>
        <v>89576822.32691884</v>
      </c>
      <c r="CL33" s="252">
        <f t="shared" si="20"/>
        <v>2067400943.9742341</v>
      </c>
      <c r="CM33" s="252">
        <f t="shared" si="20"/>
        <v>700821190.68612921</v>
      </c>
      <c r="CN33" s="252">
        <f t="shared" si="20"/>
        <v>4316752192.1531343</v>
      </c>
      <c r="CO33" s="252">
        <f t="shared" si="20"/>
        <v>256379601</v>
      </c>
      <c r="CP33" s="252">
        <f t="shared" si="20"/>
        <v>855433129.50235915</v>
      </c>
      <c r="CQ33" s="252">
        <f t="shared" si="20"/>
        <v>480361458.72094941</v>
      </c>
      <c r="CR33" s="256">
        <f t="shared" si="20"/>
        <v>30502385437.870781</v>
      </c>
      <c r="CS33" s="783"/>
      <c r="CT33" s="242">
        <v>3095125149.5052891</v>
      </c>
      <c r="CU33" s="242">
        <v>7987197509.8893032</v>
      </c>
      <c r="CV33" s="242">
        <v>3769047781.2897286</v>
      </c>
      <c r="CW33" s="242">
        <v>86233881839.54425</v>
      </c>
      <c r="CX33" s="242">
        <v>124080919.62804414</v>
      </c>
      <c r="CY33" s="242">
        <v>42419256220.470139</v>
      </c>
      <c r="CZ33" s="242">
        <v>5386273952.2417583</v>
      </c>
      <c r="DA33" s="242">
        <v>1689444703.8489368</v>
      </c>
      <c r="DB33" s="242">
        <v>1972417406.1263485</v>
      </c>
      <c r="DC33" s="242">
        <v>356447431.9009394</v>
      </c>
      <c r="DD33" s="242">
        <v>3026605404.8602462</v>
      </c>
      <c r="DE33" s="242">
        <v>143598148.06964326</v>
      </c>
      <c r="DF33" s="242">
        <v>1758829507.9478836</v>
      </c>
      <c r="DG33" s="242">
        <v>34772997771.49189</v>
      </c>
      <c r="DH33" s="787"/>
      <c r="DI33" s="242">
        <v>186760083.44181409</v>
      </c>
      <c r="DJ33" s="242">
        <v>887466389.98770034</v>
      </c>
      <c r="DK33" s="242">
        <v>1317744826.0810316</v>
      </c>
      <c r="DL33" s="242">
        <v>18886759864.8438</v>
      </c>
      <c r="DM33" s="242">
        <v>50686349.053221397</v>
      </c>
      <c r="DN33" s="242">
        <v>3207714290.4657998</v>
      </c>
      <c r="DO33" s="242">
        <v>2013062707.4906485</v>
      </c>
      <c r="DP33" s="242">
        <v>496391780.31662065</v>
      </c>
      <c r="DQ33" s="242">
        <v>379793641.15065384</v>
      </c>
      <c r="DR33" s="242">
        <v>64112369.170290582</v>
      </c>
      <c r="DS33" s="242">
        <v>1050904654.4653633</v>
      </c>
      <c r="DT33" s="242">
        <v>70954452.953529403</v>
      </c>
      <c r="DU33" s="242">
        <v>1167284069.7701132</v>
      </c>
      <c r="DV33" s="242">
        <v>13581182847.840345</v>
      </c>
      <c r="DW33" s="789"/>
      <c r="DX33" s="244">
        <f t="shared" si="2"/>
        <v>3281885232.947103</v>
      </c>
      <c r="DY33" s="244">
        <f t="shared" si="3"/>
        <v>8874663899.8770027</v>
      </c>
      <c r="DZ33" s="244">
        <f t="shared" si="4"/>
        <v>5086792607.37076</v>
      </c>
      <c r="EA33" s="244">
        <f t="shared" si="5"/>
        <v>105120641704.38805</v>
      </c>
      <c r="EB33" s="244">
        <f t="shared" si="6"/>
        <v>174767268.68126553</v>
      </c>
      <c r="EC33" s="244">
        <f t="shared" si="7"/>
        <v>45626970510.935936</v>
      </c>
      <c r="ED33" s="244">
        <f t="shared" si="8"/>
        <v>7399336659.7324066</v>
      </c>
      <c r="EE33" s="244">
        <f t="shared" si="9"/>
        <v>2185836484.1655574</v>
      </c>
      <c r="EF33" s="244">
        <f t="shared" si="10"/>
        <v>2352211047.2770023</v>
      </c>
      <c r="EG33" s="244">
        <f t="shared" si="11"/>
        <v>420559801.07122999</v>
      </c>
      <c r="EH33" s="244">
        <f t="shared" si="12"/>
        <v>4077510059.3256092</v>
      </c>
      <c r="EI33" s="244">
        <f t="shared" si="13"/>
        <v>214552601.02317268</v>
      </c>
      <c r="EJ33" s="244">
        <f t="shared" si="14"/>
        <v>2926113577.7179966</v>
      </c>
      <c r="EK33" s="244">
        <f t="shared" si="15"/>
        <v>48354180619.332237</v>
      </c>
      <c r="EL33" s="785"/>
    </row>
  </sheetData>
  <mergeCells count="6">
    <mergeCell ref="AG3:AG33"/>
    <mergeCell ref="BM3:BM33"/>
    <mergeCell ref="CS3:CS33"/>
    <mergeCell ref="EL1:EL33"/>
    <mergeCell ref="DH1:DH33"/>
    <mergeCell ref="DW1:DW33"/>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FFC000"/>
  </sheetPr>
  <dimension ref="A1:H38"/>
  <sheetViews>
    <sheetView zoomScale="80" zoomScaleNormal="80" workbookViewId="0">
      <selection activeCell="D2" sqref="D2:E2"/>
    </sheetView>
  </sheetViews>
  <sheetFormatPr baseColWidth="10" defaultColWidth="11.5" defaultRowHeight="15" x14ac:dyDescent="0.2"/>
  <cols>
    <col min="1" max="1" width="7.33203125" style="18" customWidth="1"/>
    <col min="2" max="3" width="14.5" style="509" customWidth="1"/>
    <col min="4" max="4" width="13" style="18" customWidth="1"/>
    <col min="5" max="5" width="12.6640625" style="18" customWidth="1"/>
    <col min="6" max="6" width="9" style="509" customWidth="1"/>
    <col min="7" max="16" width="9.1640625" style="18" customWidth="1"/>
    <col min="17" max="16384" width="11.5" style="18"/>
  </cols>
  <sheetData>
    <row r="1" spans="1:8" ht="16" thickBot="1" x14ac:dyDescent="0.25">
      <c r="D1" s="513">
        <f>COLUMN()-COLUMN($A$2)+1</f>
        <v>4</v>
      </c>
      <c r="E1" s="513">
        <f>COLUMN()-COLUMN($A$2)+1</f>
        <v>5</v>
      </c>
    </row>
    <row r="2" spans="1:8" ht="16" thickBot="1" x14ac:dyDescent="0.25">
      <c r="B2" s="513">
        <f>COLUMN()-COLUMN($A$2)+1</f>
        <v>2</v>
      </c>
      <c r="C2" s="513">
        <f>COLUMN()-COLUMN($A$2)+1</f>
        <v>3</v>
      </c>
      <c r="D2" s="795" t="s">
        <v>1916</v>
      </c>
      <c r="E2" s="796"/>
      <c r="F2" s="510"/>
    </row>
    <row r="3" spans="1:8" ht="25.5" customHeight="1" x14ac:dyDescent="0.2">
      <c r="A3" s="790" t="s">
        <v>150</v>
      </c>
      <c r="B3" s="620" t="s">
        <v>1898</v>
      </c>
      <c r="C3" s="620" t="s">
        <v>1899</v>
      </c>
      <c r="D3" s="797" t="s">
        <v>1912</v>
      </c>
      <c r="E3" s="798"/>
      <c r="F3" s="510"/>
    </row>
    <row r="4" spans="1:8" x14ac:dyDescent="0.2">
      <c r="A4" s="791"/>
      <c r="B4" s="621" t="s">
        <v>1900</v>
      </c>
      <c r="C4" s="621" t="s">
        <v>1900</v>
      </c>
      <c r="D4" s="799" t="s">
        <v>1902</v>
      </c>
      <c r="E4" s="793" t="s">
        <v>37</v>
      </c>
      <c r="F4" s="511"/>
    </row>
    <row r="5" spans="1:8" ht="16" thickBot="1" x14ac:dyDescent="0.25">
      <c r="A5" s="792"/>
      <c r="B5" s="622" t="s">
        <v>1901</v>
      </c>
      <c r="C5" s="623" t="s">
        <v>1901</v>
      </c>
      <c r="D5" s="800"/>
      <c r="E5" s="794"/>
      <c r="F5" s="512"/>
      <c r="G5"/>
      <c r="H5"/>
    </row>
    <row r="6" spans="1:8" x14ac:dyDescent="0.2">
      <c r="A6" s="519">
        <v>2020</v>
      </c>
      <c r="B6" s="624">
        <v>49825</v>
      </c>
      <c r="C6" s="624">
        <v>192558</v>
      </c>
      <c r="D6" s="516">
        <v>20.386007154685153</v>
      </c>
      <c r="E6" s="514">
        <v>71220.827263889805</v>
      </c>
      <c r="F6" s="512"/>
      <c r="G6"/>
      <c r="H6"/>
    </row>
    <row r="7" spans="1:8" x14ac:dyDescent="0.2">
      <c r="A7" s="520">
        <v>2021</v>
      </c>
      <c r="B7" s="625">
        <v>51342.181818181816</v>
      </c>
      <c r="C7" s="625">
        <v>198368</v>
      </c>
      <c r="D7" s="517">
        <v>19.09279979571313</v>
      </c>
      <c r="E7" s="514">
        <v>71922.227841110172</v>
      </c>
      <c r="F7" s="512"/>
      <c r="G7"/>
      <c r="H7"/>
    </row>
    <row r="8" spans="1:8" x14ac:dyDescent="0.2">
      <c r="A8" s="520">
        <v>2022</v>
      </c>
      <c r="B8" s="625">
        <v>52178.272727272728</v>
      </c>
      <c r="C8" s="625">
        <v>202521</v>
      </c>
      <c r="D8" s="517">
        <v>17.578265706644519</v>
      </c>
      <c r="E8" s="514">
        <v>72979.931475278659</v>
      </c>
      <c r="F8" s="512"/>
      <c r="G8"/>
      <c r="H8"/>
    </row>
    <row r="9" spans="1:8" x14ac:dyDescent="0.2">
      <c r="A9" s="520">
        <v>2023</v>
      </c>
      <c r="B9" s="625">
        <v>53014.36363636364</v>
      </c>
      <c r="C9" s="625">
        <v>206674</v>
      </c>
      <c r="D9" s="517">
        <v>16.120529666908151</v>
      </c>
      <c r="E9" s="514">
        <v>74373.577279610327</v>
      </c>
      <c r="F9" s="512"/>
      <c r="G9"/>
      <c r="H9"/>
    </row>
    <row r="10" spans="1:8" x14ac:dyDescent="0.2">
      <c r="A10" s="520">
        <v>2024</v>
      </c>
      <c r="B10" s="625">
        <v>53850.454545454544</v>
      </c>
      <c r="C10" s="625">
        <v>210827</v>
      </c>
      <c r="D10" s="517">
        <v>14.725315754425012</v>
      </c>
      <c r="E10" s="514">
        <v>76079.313071393379</v>
      </c>
      <c r="F10" s="512"/>
    </row>
    <row r="11" spans="1:8" x14ac:dyDescent="0.2">
      <c r="A11" s="520">
        <v>2025</v>
      </c>
      <c r="B11" s="625">
        <v>54686.545454545456</v>
      </c>
      <c r="C11" s="625">
        <v>214980</v>
      </c>
      <c r="D11" s="517">
        <v>13.441776499583586</v>
      </c>
      <c r="E11" s="514">
        <v>78071.836902230498</v>
      </c>
      <c r="F11" s="512"/>
    </row>
    <row r="12" spans="1:8" x14ac:dyDescent="0.2">
      <c r="A12" s="520">
        <v>2026</v>
      </c>
      <c r="B12" s="625">
        <v>55522.636363636368</v>
      </c>
      <c r="C12" s="625">
        <v>219133</v>
      </c>
      <c r="D12" s="517">
        <v>12.033247904683634</v>
      </c>
      <c r="E12" s="514">
        <v>80342.864096193822</v>
      </c>
      <c r="F12" s="512"/>
    </row>
    <row r="13" spans="1:8" x14ac:dyDescent="0.2">
      <c r="A13" s="520">
        <v>2027</v>
      </c>
      <c r="B13" s="625">
        <v>56358.727272727272</v>
      </c>
      <c r="C13" s="625">
        <v>223286</v>
      </c>
      <c r="D13" s="517">
        <v>10.744741879706845</v>
      </c>
      <c r="E13" s="514">
        <v>82855.846182564332</v>
      </c>
      <c r="F13" s="512"/>
    </row>
    <row r="14" spans="1:8" x14ac:dyDescent="0.2">
      <c r="A14" s="520">
        <v>2028</v>
      </c>
      <c r="B14" s="625">
        <v>57194.818181818184</v>
      </c>
      <c r="C14" s="625">
        <v>227439</v>
      </c>
      <c r="D14" s="517">
        <v>9.5331532147152416</v>
      </c>
      <c r="E14" s="514">
        <v>85594.369282971675</v>
      </c>
      <c r="F14" s="512"/>
      <c r="G14" s="512"/>
    </row>
    <row r="15" spans="1:8" x14ac:dyDescent="0.2">
      <c r="A15" s="520">
        <v>2029</v>
      </c>
      <c r="B15" s="625">
        <v>58030.909090909088</v>
      </c>
      <c r="C15" s="625">
        <v>231592</v>
      </c>
      <c r="D15" s="517">
        <v>8.4026611709078143</v>
      </c>
      <c r="E15" s="514">
        <v>88537.640398908785</v>
      </c>
      <c r="F15" s="512"/>
      <c r="G15" s="512"/>
    </row>
    <row r="16" spans="1:8" x14ac:dyDescent="0.2">
      <c r="A16" s="520">
        <v>2030</v>
      </c>
      <c r="B16" s="625">
        <v>58867</v>
      </c>
      <c r="C16" s="625">
        <v>235745</v>
      </c>
      <c r="D16" s="517">
        <v>7.3230584830205716</v>
      </c>
      <c r="E16" s="514">
        <v>91667.251691149286</v>
      </c>
      <c r="F16" s="512"/>
      <c r="G16" s="512"/>
    </row>
    <row r="17" spans="1:7" x14ac:dyDescent="0.2">
      <c r="A17" s="520">
        <v>2031</v>
      </c>
      <c r="B17" s="625">
        <v>59837.9</v>
      </c>
      <c r="C17" s="625">
        <v>241240.1</v>
      </c>
      <c r="D17" s="517">
        <v>6.4170931401364184</v>
      </c>
      <c r="E17" s="514">
        <v>94955.303729616877</v>
      </c>
      <c r="F17" s="512"/>
      <c r="G17" s="512"/>
    </row>
    <row r="18" spans="1:7" x14ac:dyDescent="0.2">
      <c r="A18" s="520">
        <v>2032</v>
      </c>
      <c r="B18" s="625">
        <v>60808.800000000003</v>
      </c>
      <c r="C18" s="625">
        <v>246735.2</v>
      </c>
      <c r="D18" s="517">
        <v>5.5541351828514554</v>
      </c>
      <c r="E18" s="514">
        <v>98387.584483615996</v>
      </c>
      <c r="F18" s="512"/>
      <c r="G18" s="512"/>
    </row>
    <row r="19" spans="1:7" x14ac:dyDescent="0.2">
      <c r="A19" s="520">
        <v>2033</v>
      </c>
      <c r="B19" s="625">
        <v>61779.7</v>
      </c>
      <c r="C19" s="625">
        <v>252230.3</v>
      </c>
      <c r="D19" s="517">
        <v>4.7631717200379446</v>
      </c>
      <c r="E19" s="514">
        <v>101939.89160244291</v>
      </c>
      <c r="F19" s="512"/>
      <c r="G19" s="512"/>
    </row>
    <row r="20" spans="1:7" x14ac:dyDescent="0.2">
      <c r="A20" s="520">
        <v>2034</v>
      </c>
      <c r="B20" s="625">
        <v>62750.6</v>
      </c>
      <c r="C20" s="625">
        <v>257725.4</v>
      </c>
      <c r="D20" s="517">
        <v>4.0402731796730897</v>
      </c>
      <c r="E20" s="514">
        <v>105590.44806249405</v>
      </c>
      <c r="F20" s="512"/>
      <c r="G20" s="512"/>
    </row>
    <row r="21" spans="1:7" x14ac:dyDescent="0.2">
      <c r="A21" s="520">
        <v>2035</v>
      </c>
      <c r="B21" s="625">
        <v>63721.5</v>
      </c>
      <c r="C21" s="625">
        <v>263220.5</v>
      </c>
      <c r="D21" s="517">
        <v>3.3831701571825059</v>
      </c>
      <c r="E21" s="514">
        <v>109317.69663583423</v>
      </c>
      <c r="F21" s="512"/>
    </row>
    <row r="22" spans="1:7" x14ac:dyDescent="0.2">
      <c r="A22" s="520">
        <v>2036</v>
      </c>
      <c r="B22" s="625">
        <v>64692.4</v>
      </c>
      <c r="C22" s="625">
        <v>268715.59999999998</v>
      </c>
      <c r="D22" s="517">
        <v>2.7799250004299751</v>
      </c>
      <c r="E22" s="514">
        <v>113105.5096089647</v>
      </c>
      <c r="F22" s="512"/>
    </row>
    <row r="23" spans="1:7" x14ac:dyDescent="0.2">
      <c r="A23" s="520">
        <v>2037</v>
      </c>
      <c r="B23" s="625">
        <v>65663.3</v>
      </c>
      <c r="C23" s="625">
        <v>274210.7</v>
      </c>
      <c r="D23" s="517">
        <v>2.2374416766624474</v>
      </c>
      <c r="E23" s="514">
        <v>116928.71339273895</v>
      </c>
      <c r="F23" s="512"/>
    </row>
    <row r="24" spans="1:7" x14ac:dyDescent="0.2">
      <c r="A24" s="520">
        <v>2038</v>
      </c>
      <c r="B24" s="625">
        <v>66634.2</v>
      </c>
      <c r="C24" s="625">
        <v>279705.8</v>
      </c>
      <c r="D24" s="517">
        <v>1.7854074247629934</v>
      </c>
      <c r="E24" s="514">
        <v>120768.27916819294</v>
      </c>
      <c r="F24" s="512"/>
    </row>
    <row r="25" spans="1:7" x14ac:dyDescent="0.2">
      <c r="A25" s="520">
        <v>2039</v>
      </c>
      <c r="B25" s="625">
        <v>67605.100000000006</v>
      </c>
      <c r="C25" s="625">
        <v>285200.90000000002</v>
      </c>
      <c r="D25" s="517">
        <v>1.4294897443622405</v>
      </c>
      <c r="E25" s="514">
        <v>124603.67182742874</v>
      </c>
      <c r="F25" s="512"/>
    </row>
    <row r="26" spans="1:7" x14ac:dyDescent="0.2">
      <c r="A26" s="520">
        <v>2040</v>
      </c>
      <c r="B26" s="625">
        <v>68576</v>
      </c>
      <c r="C26" s="625">
        <v>290696</v>
      </c>
      <c r="D26" s="517">
        <v>1.1491205033951566</v>
      </c>
      <c r="E26" s="514">
        <v>128406.95424209158</v>
      </c>
      <c r="F26" s="512"/>
    </row>
    <row r="27" spans="1:7" x14ac:dyDescent="0.2">
      <c r="A27" s="520">
        <v>2041</v>
      </c>
      <c r="B27" s="625">
        <v>69534.100000000006</v>
      </c>
      <c r="C27" s="625">
        <v>296144.7</v>
      </c>
      <c r="D27" s="517">
        <v>0.99342698637780513</v>
      </c>
      <c r="E27" s="514">
        <v>132179.01848051991</v>
      </c>
      <c r="F27" s="512"/>
    </row>
    <row r="28" spans="1:7" x14ac:dyDescent="0.2">
      <c r="A28" s="520">
        <v>2042</v>
      </c>
      <c r="B28" s="625">
        <v>70492.2</v>
      </c>
      <c r="C28" s="625">
        <v>301593.40000000002</v>
      </c>
      <c r="D28" s="517">
        <v>0.87713547378395751</v>
      </c>
      <c r="E28" s="514">
        <v>135878.64362430628</v>
      </c>
      <c r="F28" s="512"/>
    </row>
    <row r="29" spans="1:7" x14ac:dyDescent="0.2">
      <c r="A29" s="520">
        <v>2043</v>
      </c>
      <c r="B29" s="625">
        <v>71450.3</v>
      </c>
      <c r="C29" s="625">
        <v>307042.09999999998</v>
      </c>
      <c r="D29" s="517">
        <v>0.77694424334222811</v>
      </c>
      <c r="E29" s="514">
        <v>139491.77295690193</v>
      </c>
      <c r="F29" s="512"/>
    </row>
    <row r="30" spans="1:7" x14ac:dyDescent="0.2">
      <c r="A30" s="520">
        <v>2044</v>
      </c>
      <c r="B30" s="625">
        <v>72408.399999999994</v>
      </c>
      <c r="C30" s="625">
        <v>312490.8</v>
      </c>
      <c r="D30" s="517">
        <v>0.69130138903015403</v>
      </c>
      <c r="E30" s="514">
        <v>142997.34539521844</v>
      </c>
      <c r="F30" s="512"/>
    </row>
    <row r="31" spans="1:7" x14ac:dyDescent="0.2">
      <c r="A31" s="520">
        <v>2045</v>
      </c>
      <c r="B31" s="625">
        <v>73366.5</v>
      </c>
      <c r="C31" s="625">
        <v>317939.5</v>
      </c>
      <c r="D31" s="517">
        <v>0.61273314507348042</v>
      </c>
      <c r="E31" s="514">
        <v>146378.69367696473</v>
      </c>
      <c r="F31" s="512"/>
    </row>
    <row r="32" spans="1:7" x14ac:dyDescent="0.2">
      <c r="A32" s="520">
        <v>2046</v>
      </c>
      <c r="B32" s="625">
        <v>74324.600000000006</v>
      </c>
      <c r="C32" s="625">
        <v>323388.2</v>
      </c>
      <c r="D32" s="517">
        <v>0.556791252696196</v>
      </c>
      <c r="E32" s="514">
        <v>149607.08595659398</v>
      </c>
      <c r="F32" s="512"/>
    </row>
    <row r="33" spans="1:6" x14ac:dyDescent="0.2">
      <c r="A33" s="520">
        <v>2047</v>
      </c>
      <c r="B33" s="625">
        <v>75282.7</v>
      </c>
      <c r="C33" s="625">
        <v>328836.90000000002</v>
      </c>
      <c r="D33" s="517">
        <v>0.50402197710403995</v>
      </c>
      <c r="E33" s="514">
        <v>152669.60353522634</v>
      </c>
      <c r="F33" s="512"/>
    </row>
    <row r="34" spans="1:6" x14ac:dyDescent="0.2">
      <c r="A34" s="520">
        <v>2048</v>
      </c>
      <c r="B34" s="625">
        <v>76240.800000000003</v>
      </c>
      <c r="C34" s="625">
        <v>334285.59999999998</v>
      </c>
      <c r="D34" s="517">
        <v>0.45795723353693119</v>
      </c>
      <c r="E34" s="514">
        <v>155543.64738841751</v>
      </c>
      <c r="F34" s="512"/>
    </row>
    <row r="35" spans="1:6" x14ac:dyDescent="0.2">
      <c r="A35" s="520">
        <v>2049</v>
      </c>
      <c r="B35" s="625">
        <v>77198.899999999994</v>
      </c>
      <c r="C35" s="625">
        <v>339734.3</v>
      </c>
      <c r="D35" s="517">
        <v>0.416138193268901</v>
      </c>
      <c r="E35" s="514">
        <v>158185.4215280987</v>
      </c>
      <c r="F35" s="512"/>
    </row>
    <row r="36" spans="1:6" ht="16" thickBot="1" x14ac:dyDescent="0.25">
      <c r="A36" s="520">
        <v>2050</v>
      </c>
      <c r="B36" s="626">
        <v>78157</v>
      </c>
      <c r="C36" s="626">
        <v>345183</v>
      </c>
      <c r="D36" s="518">
        <v>0.37664119176611643</v>
      </c>
      <c r="E36" s="515">
        <v>160576.5925642839</v>
      </c>
      <c r="F36" s="512"/>
    </row>
    <row r="37" spans="1:6" x14ac:dyDescent="0.2">
      <c r="B37" s="510"/>
      <c r="C37" s="510"/>
      <c r="F37" s="510"/>
    </row>
    <row r="38" spans="1:6" x14ac:dyDescent="0.2">
      <c r="B38" s="510"/>
      <c r="C38" s="510"/>
      <c r="F38" s="510"/>
    </row>
  </sheetData>
  <mergeCells count="5">
    <mergeCell ref="A3:A5"/>
    <mergeCell ref="E4:E5"/>
    <mergeCell ref="D2:E2"/>
    <mergeCell ref="D3:E3"/>
    <mergeCell ref="D4:D5"/>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B2:AG19"/>
  <sheetViews>
    <sheetView zoomScale="80" zoomScaleNormal="80" workbookViewId="0">
      <selection activeCell="C22" sqref="C22"/>
    </sheetView>
  </sheetViews>
  <sheetFormatPr baseColWidth="10" defaultColWidth="9.1640625" defaultRowHeight="15" x14ac:dyDescent="0.2"/>
  <cols>
    <col min="1" max="1" width="3.83203125" style="200" customWidth="1"/>
    <col min="2" max="2" width="36" style="200" customWidth="1"/>
    <col min="3" max="33" width="10.33203125" style="200" customWidth="1"/>
    <col min="34" max="34" width="14" style="200" customWidth="1"/>
    <col min="35" max="16384" width="9.1640625" style="200"/>
  </cols>
  <sheetData>
    <row r="2" spans="2:33" ht="17" x14ac:dyDescent="0.25">
      <c r="B2" s="212" t="s">
        <v>1903</v>
      </c>
      <c r="C2" s="212">
        <v>2020</v>
      </c>
      <c r="D2" s="212">
        <v>2021</v>
      </c>
      <c r="E2" s="212">
        <v>2022</v>
      </c>
      <c r="F2" s="212">
        <v>2023</v>
      </c>
      <c r="G2" s="212">
        <v>2024</v>
      </c>
      <c r="H2" s="212">
        <v>2025</v>
      </c>
      <c r="I2" s="212">
        <v>2026</v>
      </c>
      <c r="J2" s="212">
        <v>2027</v>
      </c>
      <c r="K2" s="212">
        <v>2028</v>
      </c>
      <c r="L2" s="212">
        <v>2029</v>
      </c>
      <c r="M2" s="212">
        <v>2030</v>
      </c>
      <c r="N2" s="212">
        <v>2031</v>
      </c>
      <c r="O2" s="212">
        <v>2032</v>
      </c>
      <c r="P2" s="212">
        <v>2033</v>
      </c>
      <c r="Q2" s="212">
        <v>2034</v>
      </c>
      <c r="R2" s="212">
        <v>2035</v>
      </c>
      <c r="S2" s="212">
        <v>2036</v>
      </c>
      <c r="T2" s="212">
        <v>2037</v>
      </c>
      <c r="U2" s="212">
        <v>2038</v>
      </c>
      <c r="V2" s="212">
        <v>2039</v>
      </c>
      <c r="W2" s="212">
        <v>2040</v>
      </c>
      <c r="X2" s="212">
        <v>2041</v>
      </c>
      <c r="Y2" s="212">
        <v>2042</v>
      </c>
      <c r="Z2" s="212">
        <v>2043</v>
      </c>
      <c r="AA2" s="212">
        <v>2044</v>
      </c>
      <c r="AB2" s="212">
        <v>2045</v>
      </c>
      <c r="AC2" s="212">
        <v>2046</v>
      </c>
      <c r="AD2" s="212">
        <v>2047</v>
      </c>
      <c r="AE2" s="212">
        <v>2048</v>
      </c>
      <c r="AF2" s="212">
        <v>2049</v>
      </c>
      <c r="AG2" s="212">
        <v>2050</v>
      </c>
    </row>
    <row r="3" spans="2:33" x14ac:dyDescent="0.2">
      <c r="B3" s="200" t="s">
        <v>53</v>
      </c>
      <c r="C3" s="211">
        <v>597.96227894972731</v>
      </c>
      <c r="D3" s="211">
        <v>613.19222104029336</v>
      </c>
      <c r="E3" s="211">
        <v>545.67817657081957</v>
      </c>
      <c r="F3" s="211">
        <v>490.67408240517017</v>
      </c>
      <c r="G3" s="211">
        <v>445.12992672099767</v>
      </c>
      <c r="H3" s="211">
        <v>406.82716186677357</v>
      </c>
      <c r="I3" s="211">
        <v>354.6508224052468</v>
      </c>
      <c r="J3" s="211">
        <v>325.54597021460472</v>
      </c>
      <c r="K3" s="211">
        <v>300.03045073246432</v>
      </c>
      <c r="L3" s="211">
        <v>277.46950279192737</v>
      </c>
      <c r="M3" s="211">
        <v>263.98866988782135</v>
      </c>
      <c r="N3" s="211">
        <v>226.10447770992175</v>
      </c>
      <c r="O3" s="211">
        <v>206.58175839787788</v>
      </c>
      <c r="P3" s="211">
        <v>188.57577102623713</v>
      </c>
      <c r="Q3" s="211">
        <v>171.84132400990441</v>
      </c>
      <c r="R3" s="211">
        <v>154.14370300795642</v>
      </c>
      <c r="S3" s="211">
        <v>136.7014276428994</v>
      </c>
      <c r="T3" s="211">
        <v>122.87738788428858</v>
      </c>
      <c r="U3" s="211">
        <v>109.56851577443447</v>
      </c>
      <c r="V3" s="211">
        <v>96.722008302669252</v>
      </c>
      <c r="W3" s="211">
        <v>84.181848440725517</v>
      </c>
      <c r="X3" s="211">
        <v>75.852399968964917</v>
      </c>
      <c r="Y3" s="211">
        <v>69.032419588151015</v>
      </c>
      <c r="Z3" s="211">
        <v>62.336539957057632</v>
      </c>
      <c r="AA3" s="211">
        <v>55.675199894745852</v>
      </c>
      <c r="AB3" s="211">
        <v>48.987573019573595</v>
      </c>
      <c r="AC3" s="211">
        <v>41.31335581499431</v>
      </c>
      <c r="AD3" s="211">
        <v>34.412755191444916</v>
      </c>
      <c r="AE3" s="211">
        <v>27.198947469054279</v>
      </c>
      <c r="AF3" s="211">
        <v>19.530298979408627</v>
      </c>
      <c r="AG3" s="211">
        <v>11.267354822191953</v>
      </c>
    </row>
    <row r="4" spans="2:33" x14ac:dyDescent="0.2">
      <c r="B4" s="200" t="s">
        <v>179</v>
      </c>
      <c r="C4" s="211">
        <v>839.0398310571519</v>
      </c>
      <c r="D4" s="211">
        <v>1026.528690078412</v>
      </c>
      <c r="E4" s="211">
        <v>890.69867140591964</v>
      </c>
      <c r="F4" s="211">
        <v>776.997019350193</v>
      </c>
      <c r="G4" s="211">
        <v>680.6754144461155</v>
      </c>
      <c r="H4" s="211">
        <v>598.56917201787076</v>
      </c>
      <c r="I4" s="211">
        <v>566.09429013724139</v>
      </c>
      <c r="J4" s="211">
        <v>533.4248193865692</v>
      </c>
      <c r="K4" s="211">
        <v>477.85087814182339</v>
      </c>
      <c r="L4" s="211">
        <v>428.96118044529697</v>
      </c>
      <c r="M4" s="211">
        <v>410.00515757486102</v>
      </c>
      <c r="N4" s="211">
        <v>366.33681530100824</v>
      </c>
      <c r="O4" s="211">
        <v>341.76039562539955</v>
      </c>
      <c r="P4" s="211">
        <v>304.65364169855627</v>
      </c>
      <c r="Q4" s="211">
        <v>270.94644951451323</v>
      </c>
      <c r="R4" s="211">
        <v>247.12629954369757</v>
      </c>
      <c r="S4" s="211">
        <v>231.5925676151891</v>
      </c>
      <c r="T4" s="211">
        <v>203.54952747926373</v>
      </c>
      <c r="U4" s="211">
        <v>177.53210769339427</v>
      </c>
      <c r="V4" s="211">
        <v>153.00992479029389</v>
      </c>
      <c r="W4" s="211">
        <v>129.87820896929202</v>
      </c>
      <c r="X4" s="211">
        <v>121.64020943949095</v>
      </c>
      <c r="Y4" s="211">
        <v>107.99280416130222</v>
      </c>
      <c r="Z4" s="211">
        <v>94.89390708444391</v>
      </c>
      <c r="AA4" s="211">
        <v>82.371830220510986</v>
      </c>
      <c r="AB4" s="211">
        <v>70.270383963972009</v>
      </c>
      <c r="AC4" s="211">
        <v>61.659081577017332</v>
      </c>
      <c r="AD4" s="211">
        <v>49.594160875787203</v>
      </c>
      <c r="AE4" s="211">
        <v>37.746029644443887</v>
      </c>
      <c r="AF4" s="211">
        <v>26.05034554402231</v>
      </c>
      <c r="AG4" s="211">
        <v>14.329597587127218</v>
      </c>
    </row>
    <row r="5" spans="2:33" x14ac:dyDescent="0.2">
      <c r="B5" s="200" t="s">
        <v>228</v>
      </c>
      <c r="C5" s="211">
        <v>839.0398310571519</v>
      </c>
      <c r="D5" s="211">
        <v>1119.2848800519871</v>
      </c>
      <c r="E5" s="211">
        <v>968.11335691947397</v>
      </c>
      <c r="F5" s="211">
        <v>840.64289055711049</v>
      </c>
      <c r="G5" s="211">
        <v>731.69486982992373</v>
      </c>
      <c r="H5" s="211">
        <v>638.05952663675407</v>
      </c>
      <c r="I5" s="211">
        <v>595.81650612200167</v>
      </c>
      <c r="J5" s="211">
        <v>556.38002935170869</v>
      </c>
      <c r="K5" s="211">
        <v>494.17284940201455</v>
      </c>
      <c r="L5" s="211">
        <v>439.31689388910291</v>
      </c>
      <c r="M5" s="211">
        <v>414.8760174858524</v>
      </c>
      <c r="N5" s="211">
        <v>366.16180405515087</v>
      </c>
      <c r="O5" s="211">
        <v>339.89606779740461</v>
      </c>
      <c r="P5" s="211">
        <v>300.46843887478724</v>
      </c>
      <c r="Q5" s="211">
        <v>264.91484185217797</v>
      </c>
      <c r="R5" s="211">
        <v>239.22872515472642</v>
      </c>
      <c r="S5" s="211">
        <v>222.99044317832161</v>
      </c>
      <c r="T5" s="211">
        <v>194.65510716206069</v>
      </c>
      <c r="U5" s="211">
        <v>168.64202172836545</v>
      </c>
      <c r="V5" s="211">
        <v>144.33449938400966</v>
      </c>
      <c r="W5" s="211">
        <v>121.65619152909277</v>
      </c>
      <c r="X5" s="211">
        <v>113.64925629745771</v>
      </c>
      <c r="Y5" s="211">
        <v>100.32663480830433</v>
      </c>
      <c r="Z5" s="211">
        <v>87.643520547810425</v>
      </c>
      <c r="AA5" s="211">
        <v>75.653331874069949</v>
      </c>
      <c r="AB5" s="211">
        <v>64.181754608419979</v>
      </c>
      <c r="AC5" s="211">
        <v>56.582498234934242</v>
      </c>
      <c r="AD5" s="211">
        <v>45.321453924251834</v>
      </c>
      <c r="AE5" s="211">
        <v>34.3498798324486</v>
      </c>
      <c r="AF5" s="211">
        <v>23.612850928060716</v>
      </c>
      <c r="AG5" s="211">
        <v>12.918540896015225</v>
      </c>
    </row>
    <row r="6" spans="2:33" x14ac:dyDescent="0.2">
      <c r="B6" s="200" t="s">
        <v>164</v>
      </c>
      <c r="C6" s="211">
        <v>839.03983105715179</v>
      </c>
      <c r="D6" s="211">
        <v>763.50330954870878</v>
      </c>
      <c r="E6" s="211">
        <v>681.05517615945689</v>
      </c>
      <c r="F6" s="211">
        <v>612.3390491226312</v>
      </c>
      <c r="G6" s="211">
        <v>554.03429613423248</v>
      </c>
      <c r="H6" s="211">
        <v>503.95932635693907</v>
      </c>
      <c r="I6" s="211">
        <v>474.48352950313557</v>
      </c>
      <c r="J6" s="211">
        <v>452.81013837920625</v>
      </c>
      <c r="K6" s="211">
        <v>414.94365361041378</v>
      </c>
      <c r="L6" s="211">
        <v>381.11922546744745</v>
      </c>
      <c r="M6" s="211">
        <v>350.56502332962748</v>
      </c>
      <c r="N6" s="211">
        <v>337.93050694646575</v>
      </c>
      <c r="O6" s="211">
        <v>306.21640763537596</v>
      </c>
      <c r="P6" s="211">
        <v>277.09541775660864</v>
      </c>
      <c r="Q6" s="211">
        <v>250.07884065741615</v>
      </c>
      <c r="R6" s="211">
        <v>230.28773046393243</v>
      </c>
      <c r="S6" s="211">
        <v>211.21977712690648</v>
      </c>
      <c r="T6" s="211">
        <v>187.68792497267881</v>
      </c>
      <c r="U6" s="211">
        <v>165.52663834808507</v>
      </c>
      <c r="V6" s="211">
        <v>144.33045163031699</v>
      </c>
      <c r="W6" s="211">
        <v>123.98286513622445</v>
      </c>
      <c r="X6" s="211">
        <v>114.3217678919268</v>
      </c>
      <c r="Y6" s="211">
        <v>102.68168886302763</v>
      </c>
      <c r="Z6" s="211">
        <v>91.369451104249634</v>
      </c>
      <c r="AA6" s="211">
        <v>80.303011161826632</v>
      </c>
      <c r="AB6" s="211">
        <v>69.40028165214494</v>
      </c>
      <c r="AC6" s="211">
        <v>59.876985797601364</v>
      </c>
      <c r="AD6" s="211">
        <v>48.844070230474145</v>
      </c>
      <c r="AE6" s="211">
        <v>37.746579630151111</v>
      </c>
      <c r="AF6" s="211">
        <v>26.475864789395253</v>
      </c>
      <c r="AG6" s="211">
        <v>14.854028730463202</v>
      </c>
    </row>
    <row r="8" spans="2:33" ht="17" x14ac:dyDescent="0.25">
      <c r="B8" s="212" t="s">
        <v>1904</v>
      </c>
      <c r="C8" s="212">
        <v>2020</v>
      </c>
      <c r="D8" s="212">
        <v>2021</v>
      </c>
      <c r="E8" s="212">
        <v>2022</v>
      </c>
      <c r="F8" s="212">
        <v>2023</v>
      </c>
      <c r="G8" s="212">
        <v>2024</v>
      </c>
      <c r="H8" s="212">
        <v>2025</v>
      </c>
      <c r="I8" s="212">
        <v>2026</v>
      </c>
      <c r="J8" s="212">
        <v>2027</v>
      </c>
      <c r="K8" s="212">
        <v>2028</v>
      </c>
      <c r="L8" s="212">
        <v>2029</v>
      </c>
      <c r="M8" s="212">
        <v>2030</v>
      </c>
      <c r="N8" s="212">
        <v>2031</v>
      </c>
      <c r="O8" s="212">
        <v>2032</v>
      </c>
      <c r="P8" s="212">
        <v>2033</v>
      </c>
      <c r="Q8" s="212">
        <v>2034</v>
      </c>
      <c r="R8" s="212">
        <v>2035</v>
      </c>
      <c r="S8" s="212">
        <v>2036</v>
      </c>
      <c r="T8" s="212">
        <v>2037</v>
      </c>
      <c r="U8" s="212">
        <v>2038</v>
      </c>
      <c r="V8" s="212">
        <v>2039</v>
      </c>
      <c r="W8" s="212">
        <v>2040</v>
      </c>
      <c r="X8" s="212">
        <v>2041</v>
      </c>
      <c r="Y8" s="212">
        <v>2042</v>
      </c>
      <c r="Z8" s="212">
        <v>2043</v>
      </c>
      <c r="AA8" s="212">
        <v>2044</v>
      </c>
      <c r="AB8" s="212">
        <v>2045</v>
      </c>
      <c r="AC8" s="212">
        <v>2046</v>
      </c>
      <c r="AD8" s="212">
        <v>2047</v>
      </c>
      <c r="AE8" s="212">
        <v>2048</v>
      </c>
      <c r="AF8" s="212">
        <v>2049</v>
      </c>
      <c r="AG8" s="212">
        <v>2050</v>
      </c>
    </row>
    <row r="9" spans="2:33" x14ac:dyDescent="0.2">
      <c r="B9" s="200" t="s">
        <v>53</v>
      </c>
      <c r="C9" s="211">
        <v>3.0795987117052639</v>
      </c>
      <c r="D9" s="211">
        <v>2.9881770321559395</v>
      </c>
      <c r="E9" s="211">
        <v>2.8967553526066148</v>
      </c>
      <c r="F9" s="211">
        <v>2.8053336730572913</v>
      </c>
      <c r="G9" s="211">
        <v>2.7139119935079665</v>
      </c>
      <c r="H9" s="211">
        <v>2.6224903139586422</v>
      </c>
      <c r="I9" s="211">
        <v>2.523690533560587</v>
      </c>
      <c r="J9" s="211">
        <v>2.4248907531625314</v>
      </c>
      <c r="K9" s="211">
        <v>2.3260909727644763</v>
      </c>
      <c r="L9" s="211">
        <v>2.2272911923664207</v>
      </c>
      <c r="M9" s="211">
        <v>2.1284914119683656</v>
      </c>
      <c r="N9" s="211">
        <v>2.0000608404111535</v>
      </c>
      <c r="O9" s="211">
        <v>1.8716302688539412</v>
      </c>
      <c r="P9" s="211">
        <v>1.7431996972967292</v>
      </c>
      <c r="Q9" s="211">
        <v>1.6147691257395167</v>
      </c>
      <c r="R9" s="211">
        <v>1.4863385541823044</v>
      </c>
      <c r="S9" s="211">
        <v>1.3579079826250926</v>
      </c>
      <c r="T9" s="211">
        <v>1.2294774110678808</v>
      </c>
      <c r="U9" s="211">
        <v>1.1010468395106687</v>
      </c>
      <c r="V9" s="211">
        <v>0.97261626795345657</v>
      </c>
      <c r="W9" s="211">
        <v>0.84418569639624463</v>
      </c>
      <c r="X9" s="211">
        <v>0.76894591996015571</v>
      </c>
      <c r="Y9" s="211">
        <v>0.6937061435240669</v>
      </c>
      <c r="Z9" s="211">
        <v>0.61846636708797786</v>
      </c>
      <c r="AA9" s="211">
        <v>0.54322659065188905</v>
      </c>
      <c r="AB9" s="211">
        <v>0.46798681421580013</v>
      </c>
      <c r="AC9" s="211">
        <v>0.39274703777971121</v>
      </c>
      <c r="AD9" s="211">
        <v>0.31750726134362223</v>
      </c>
      <c r="AE9" s="211">
        <v>0.24226748490753328</v>
      </c>
      <c r="AF9" s="211">
        <v>0.1670277084714443</v>
      </c>
      <c r="AG9" s="211">
        <v>9.1787932035355346E-2</v>
      </c>
    </row>
    <row r="10" spans="2:33" x14ac:dyDescent="0.2">
      <c r="B10" s="200" t="s">
        <v>179</v>
      </c>
      <c r="C10" s="211">
        <v>0.33459503910820709</v>
      </c>
      <c r="D10" s="211">
        <v>0.32466217339817893</v>
      </c>
      <c r="E10" s="211">
        <v>0.31472930768815072</v>
      </c>
      <c r="F10" s="211">
        <v>0.30479644197812261</v>
      </c>
      <c r="G10" s="211">
        <v>0.2948635762680944</v>
      </c>
      <c r="H10" s="211">
        <v>0.28493071055806618</v>
      </c>
      <c r="I10" s="211">
        <v>0.27419622224291024</v>
      </c>
      <c r="J10" s="211">
        <v>0.26346173392775424</v>
      </c>
      <c r="K10" s="211">
        <v>0.25272724561259824</v>
      </c>
      <c r="L10" s="211">
        <v>0.24199275729744224</v>
      </c>
      <c r="M10" s="211">
        <v>0.23125826898228627</v>
      </c>
      <c r="N10" s="211">
        <v>0.21730442754523754</v>
      </c>
      <c r="O10" s="211">
        <v>0.20335058610818879</v>
      </c>
      <c r="P10" s="211">
        <v>0.18939674467114009</v>
      </c>
      <c r="Q10" s="211">
        <v>0.17544290323409134</v>
      </c>
      <c r="R10" s="211">
        <v>0.16148906179704262</v>
      </c>
      <c r="S10" s="211">
        <v>0.14753522035999389</v>
      </c>
      <c r="T10" s="211">
        <v>0.13358137892294519</v>
      </c>
      <c r="U10" s="211">
        <v>0.11962753748589648</v>
      </c>
      <c r="V10" s="211">
        <v>0.10567369604884777</v>
      </c>
      <c r="W10" s="211">
        <v>9.1719854611799059E-2</v>
      </c>
      <c r="X10" s="211">
        <v>8.3545135014911759E-2</v>
      </c>
      <c r="Y10" s="211">
        <v>7.5370415418024458E-2</v>
      </c>
      <c r="Z10" s="211">
        <v>6.7195695821137144E-2</v>
      </c>
      <c r="AA10" s="211">
        <v>5.9020976224249837E-2</v>
      </c>
      <c r="AB10" s="211">
        <v>5.0846256627362529E-2</v>
      </c>
      <c r="AC10" s="211">
        <v>4.2671537030475222E-2</v>
      </c>
      <c r="AD10" s="211">
        <v>3.4496817433587908E-2</v>
      </c>
      <c r="AE10" s="211">
        <v>2.6322097836700593E-2</v>
      </c>
      <c r="AF10" s="211">
        <v>1.8147378239813279E-2</v>
      </c>
      <c r="AG10" s="211">
        <v>9.9726586429259682E-3</v>
      </c>
    </row>
    <row r="11" spans="2:33" x14ac:dyDescent="0.2">
      <c r="B11" s="200" t="s">
        <v>228</v>
      </c>
      <c r="C11" s="211">
        <v>0.46553378721043692</v>
      </c>
      <c r="D11" s="211">
        <v>0.45171384354311112</v>
      </c>
      <c r="E11" s="211">
        <v>0.43789389987578525</v>
      </c>
      <c r="F11" s="211">
        <v>0.4240739562084595</v>
      </c>
      <c r="G11" s="211">
        <v>0.41025401254113364</v>
      </c>
      <c r="H11" s="211">
        <v>0.39643406887380783</v>
      </c>
      <c r="I11" s="211">
        <v>0.38149879962283534</v>
      </c>
      <c r="J11" s="211">
        <v>0.36656353037186284</v>
      </c>
      <c r="K11" s="211">
        <v>0.3516282611208903</v>
      </c>
      <c r="L11" s="211">
        <v>0.3366929918699178</v>
      </c>
      <c r="M11" s="211">
        <v>0.32175772261894525</v>
      </c>
      <c r="N11" s="211">
        <v>0.30234325470681811</v>
      </c>
      <c r="O11" s="211">
        <v>0.28292878679469091</v>
      </c>
      <c r="P11" s="211">
        <v>0.26351431888256382</v>
      </c>
      <c r="Q11" s="211">
        <v>0.2440998509704366</v>
      </c>
      <c r="R11" s="211">
        <v>0.22468538305830943</v>
      </c>
      <c r="S11" s="211">
        <v>0.20527091514618229</v>
      </c>
      <c r="T11" s="211">
        <v>0.18585644723405517</v>
      </c>
      <c r="U11" s="211">
        <v>0.16644197932192803</v>
      </c>
      <c r="V11" s="211">
        <v>0.14702751140980086</v>
      </c>
      <c r="W11" s="211">
        <v>0.12761304349767374</v>
      </c>
      <c r="X11" s="211">
        <v>0.11623927004465012</v>
      </c>
      <c r="Y11" s="211">
        <v>0.10486549659162653</v>
      </c>
      <c r="Z11" s="211">
        <v>9.3491723138602892E-2</v>
      </c>
      <c r="AA11" s="211">
        <v>8.2117949685579283E-2</v>
      </c>
      <c r="AB11" s="211">
        <v>7.0744176232555661E-2</v>
      </c>
      <c r="AC11" s="211">
        <v>5.9370402779532046E-2</v>
      </c>
      <c r="AD11" s="211">
        <v>4.7996629326508423E-2</v>
      </c>
      <c r="AE11" s="211">
        <v>3.6622855873484794E-2</v>
      </c>
      <c r="AF11" s="211">
        <v>2.5249082420461168E-2</v>
      </c>
      <c r="AG11" s="211">
        <v>1.3875308967437546E-2</v>
      </c>
    </row>
    <row r="12" spans="2:33" x14ac:dyDescent="0.2">
      <c r="B12" s="200" t="s">
        <v>164</v>
      </c>
      <c r="C12" s="211">
        <v>1.0206027853169779</v>
      </c>
      <c r="D12" s="211">
        <v>0.99030493500558758</v>
      </c>
      <c r="E12" s="211">
        <v>0.96000708469419715</v>
      </c>
      <c r="F12" s="211">
        <v>0.92970923438280695</v>
      </c>
      <c r="G12" s="211">
        <v>0.89941138407141652</v>
      </c>
      <c r="H12" s="211">
        <v>0.8691135337600262</v>
      </c>
      <c r="I12" s="211">
        <v>0.83637052387380451</v>
      </c>
      <c r="J12" s="211">
        <v>0.80362751398758281</v>
      </c>
      <c r="K12" s="211">
        <v>0.77088450410136122</v>
      </c>
      <c r="L12" s="211">
        <v>0.73814149421513942</v>
      </c>
      <c r="M12" s="211">
        <v>0.70539848432891772</v>
      </c>
      <c r="N12" s="211">
        <v>0.66283560152443666</v>
      </c>
      <c r="O12" s="211">
        <v>0.62027271871995548</v>
      </c>
      <c r="P12" s="211">
        <v>0.57770983591547453</v>
      </c>
      <c r="Q12" s="211">
        <v>0.53514695311099325</v>
      </c>
      <c r="R12" s="211">
        <v>0.49258407030651213</v>
      </c>
      <c r="S12" s="211">
        <v>0.45002118750203107</v>
      </c>
      <c r="T12" s="211">
        <v>0.40745830469755007</v>
      </c>
      <c r="U12" s="211">
        <v>0.36489542189306895</v>
      </c>
      <c r="V12" s="211">
        <v>0.32233253908858789</v>
      </c>
      <c r="W12" s="211">
        <v>0.27976965628410688</v>
      </c>
      <c r="X12" s="211">
        <v>0.25483461357694248</v>
      </c>
      <c r="Y12" s="211">
        <v>0.22989957086977819</v>
      </c>
      <c r="Z12" s="211">
        <v>0.20496452816261379</v>
      </c>
      <c r="AA12" s="211">
        <v>0.18002948545544947</v>
      </c>
      <c r="AB12" s="211">
        <v>0.15509444274828513</v>
      </c>
      <c r="AC12" s="211">
        <v>0.13015940004112078</v>
      </c>
      <c r="AD12" s="211">
        <v>0.10522435733395641</v>
      </c>
      <c r="AE12" s="211">
        <v>8.0289314626792035E-2</v>
      </c>
      <c r="AF12" s="211">
        <v>5.5354271919627669E-2</v>
      </c>
      <c r="AG12" s="211">
        <v>3.041922921246331E-2</v>
      </c>
    </row>
    <row r="14" spans="2:33" ht="18" customHeight="1" x14ac:dyDescent="0.2">
      <c r="B14" s="213" t="s">
        <v>1905</v>
      </c>
      <c r="C14" s="213">
        <v>2020</v>
      </c>
      <c r="D14" s="213">
        <v>2021</v>
      </c>
      <c r="E14" s="213">
        <v>2022</v>
      </c>
      <c r="F14" s="213">
        <v>2023</v>
      </c>
      <c r="G14" s="213">
        <v>2024</v>
      </c>
      <c r="H14" s="213">
        <v>2025</v>
      </c>
      <c r="I14" s="213">
        <v>2026</v>
      </c>
      <c r="J14" s="213">
        <v>2027</v>
      </c>
      <c r="K14" s="213">
        <v>2028</v>
      </c>
      <c r="L14" s="213">
        <v>2029</v>
      </c>
      <c r="M14" s="213">
        <v>2030</v>
      </c>
      <c r="N14" s="213">
        <v>2031</v>
      </c>
      <c r="O14" s="213">
        <v>2032</v>
      </c>
      <c r="P14" s="213">
        <v>2033</v>
      </c>
      <c r="Q14" s="213">
        <v>2034</v>
      </c>
      <c r="R14" s="213">
        <v>2035</v>
      </c>
      <c r="S14" s="213">
        <v>2036</v>
      </c>
      <c r="T14" s="213">
        <v>2037</v>
      </c>
      <c r="U14" s="213">
        <v>2038</v>
      </c>
      <c r="V14" s="213">
        <v>2039</v>
      </c>
      <c r="W14" s="213">
        <v>2040</v>
      </c>
      <c r="X14" s="213">
        <v>2041</v>
      </c>
      <c r="Y14" s="213">
        <v>2042</v>
      </c>
      <c r="Z14" s="213">
        <v>2043</v>
      </c>
      <c r="AA14" s="213">
        <v>2044</v>
      </c>
      <c r="AB14" s="213">
        <v>2045</v>
      </c>
      <c r="AC14" s="213">
        <v>2046</v>
      </c>
      <c r="AD14" s="213">
        <v>2047</v>
      </c>
      <c r="AE14" s="213">
        <v>2048</v>
      </c>
      <c r="AF14" s="213">
        <v>2049</v>
      </c>
      <c r="AG14" s="213">
        <v>2050</v>
      </c>
    </row>
    <row r="15" spans="2:33" x14ac:dyDescent="0.2">
      <c r="B15" s="200" t="s">
        <v>53</v>
      </c>
      <c r="C15" s="201">
        <v>5150.1554865874341</v>
      </c>
      <c r="D15" s="201">
        <v>4873.1489565970596</v>
      </c>
      <c r="E15" s="201">
        <v>5308.5416954193806</v>
      </c>
      <c r="F15" s="201">
        <v>5717.3055876646231</v>
      </c>
      <c r="G15" s="201">
        <v>6096.8985246615766</v>
      </c>
      <c r="H15" s="201">
        <v>6446.2026132302508</v>
      </c>
      <c r="I15" s="201">
        <v>7115.9866948704166</v>
      </c>
      <c r="J15" s="201">
        <v>7448.6892022162265</v>
      </c>
      <c r="K15" s="201">
        <v>7752.8496427138989</v>
      </c>
      <c r="L15" s="201">
        <v>8027.1567504002505</v>
      </c>
      <c r="M15" s="201">
        <v>8062.8135020826512</v>
      </c>
      <c r="N15" s="201">
        <v>8845.7374248780234</v>
      </c>
      <c r="O15" s="201">
        <v>9059.9977624799212</v>
      </c>
      <c r="P15" s="201">
        <v>9244.0279459559642</v>
      </c>
      <c r="Q15" s="201">
        <v>9396.8615235206544</v>
      </c>
      <c r="R15" s="201">
        <v>9642.5512374357859</v>
      </c>
      <c r="S15" s="201">
        <v>9933.3855252215108</v>
      </c>
      <c r="T15" s="201">
        <v>10005.725481613081</v>
      </c>
      <c r="U15" s="201">
        <v>10048.934511236439</v>
      </c>
      <c r="V15" s="201">
        <v>10055.790662554049</v>
      </c>
      <c r="W15" s="201">
        <v>10028.120218703161</v>
      </c>
      <c r="X15" s="201">
        <v>10137.397370086783</v>
      </c>
      <c r="Y15" s="201">
        <v>10048.990715706237</v>
      </c>
      <c r="Z15" s="201">
        <v>9921.4099389222865</v>
      </c>
      <c r="AA15" s="201">
        <v>9757.0658332410258</v>
      </c>
      <c r="AB15" s="201">
        <v>9553.1741086420061</v>
      </c>
      <c r="AC15" s="201">
        <v>9506.5392300367712</v>
      </c>
      <c r="AD15" s="201">
        <v>9226.4411720964217</v>
      </c>
      <c r="AE15" s="201">
        <v>8907.2375018619441</v>
      </c>
      <c r="AF15" s="201">
        <v>8552.2351013441494</v>
      </c>
      <c r="AG15" s="201">
        <v>8146.3603022931084</v>
      </c>
    </row>
    <row r="16" spans="2:33" x14ac:dyDescent="0.2">
      <c r="B16" s="200" t="s">
        <v>179</v>
      </c>
      <c r="C16" s="201">
        <v>398.78326001118756</v>
      </c>
      <c r="D16" s="201">
        <v>316.27189433290897</v>
      </c>
      <c r="E16" s="201">
        <v>353.35104653447786</v>
      </c>
      <c r="F16" s="201">
        <v>392.27491790512352</v>
      </c>
      <c r="G16" s="201">
        <v>433.19263485964615</v>
      </c>
      <c r="H16" s="201">
        <v>476.01968807969178</v>
      </c>
      <c r="I16" s="201">
        <v>484.36493181451328</v>
      </c>
      <c r="J16" s="201">
        <v>493.90602827729572</v>
      </c>
      <c r="K16" s="201">
        <v>528.88308293029911</v>
      </c>
      <c r="L16" s="201">
        <v>564.13672921692785</v>
      </c>
      <c r="M16" s="201">
        <v>564.03746321181791</v>
      </c>
      <c r="N16" s="201">
        <v>593.18206215961357</v>
      </c>
      <c r="O16" s="201">
        <v>595.00921906433973</v>
      </c>
      <c r="P16" s="201">
        <v>621.67891253550579</v>
      </c>
      <c r="Q16" s="201">
        <v>647.51873866017854</v>
      </c>
      <c r="R16" s="201">
        <v>653.46772923489539</v>
      </c>
      <c r="S16" s="201">
        <v>637.0464384035688</v>
      </c>
      <c r="T16" s="201">
        <v>656.25983305981174</v>
      </c>
      <c r="U16" s="201">
        <v>673.83606852963453</v>
      </c>
      <c r="V16" s="201">
        <v>690.63295203678922</v>
      </c>
      <c r="W16" s="201">
        <v>706.19894853558549</v>
      </c>
      <c r="X16" s="201">
        <v>686.82169654164147</v>
      </c>
      <c r="Y16" s="201">
        <v>697.92071799013843</v>
      </c>
      <c r="Z16" s="201">
        <v>708.11391253330135</v>
      </c>
      <c r="AA16" s="201">
        <v>716.51893695028434</v>
      </c>
      <c r="AB16" s="201">
        <v>723.58017359676967</v>
      </c>
      <c r="AC16" s="201">
        <v>692.05599465789828</v>
      </c>
      <c r="AD16" s="201">
        <v>695.58223840076903</v>
      </c>
      <c r="AE16" s="201">
        <v>697.34745838560355</v>
      </c>
      <c r="AF16" s="201">
        <v>696.62716024807207</v>
      </c>
      <c r="AG16" s="201">
        <v>695.94826946743842</v>
      </c>
    </row>
    <row r="17" spans="2:33" x14ac:dyDescent="0.2">
      <c r="B17" s="200" t="s">
        <v>228</v>
      </c>
      <c r="C17" s="201">
        <v>554.84110524751327</v>
      </c>
      <c r="D17" s="201">
        <v>403.57361346838752</v>
      </c>
      <c r="E17" s="201">
        <v>452.31676305877937</v>
      </c>
      <c r="F17" s="201">
        <v>504.46385852072979</v>
      </c>
      <c r="G17" s="201">
        <v>560.69002183450277</v>
      </c>
      <c r="H17" s="201">
        <v>621.31204429065269</v>
      </c>
      <c r="I17" s="201">
        <v>640.29578855728812</v>
      </c>
      <c r="J17" s="201">
        <v>658.83660633718455</v>
      </c>
      <c r="K17" s="201">
        <v>711.54913011992926</v>
      </c>
      <c r="L17" s="201">
        <v>766.40119365614339</v>
      </c>
      <c r="M17" s="201">
        <v>775.55151191624964</v>
      </c>
      <c r="N17" s="201">
        <v>825.70943052618202</v>
      </c>
      <c r="O17" s="201">
        <v>832.39794042963433</v>
      </c>
      <c r="P17" s="201">
        <v>877.01164178636714</v>
      </c>
      <c r="Q17" s="201">
        <v>921.42761524340665</v>
      </c>
      <c r="R17" s="201">
        <v>939.20737533918327</v>
      </c>
      <c r="S17" s="201">
        <v>920.53682758964999</v>
      </c>
      <c r="T17" s="201">
        <v>954.7987203814788</v>
      </c>
      <c r="U17" s="201">
        <v>986.95436413836956</v>
      </c>
      <c r="V17" s="201">
        <v>1018.6581311972149</v>
      </c>
      <c r="W17" s="201">
        <v>1048.9646428489129</v>
      </c>
      <c r="X17" s="201">
        <v>1022.7895353790393</v>
      </c>
      <c r="Y17" s="201">
        <v>1045.2408454842989</v>
      </c>
      <c r="Z17" s="201">
        <v>1066.7271528372962</v>
      </c>
      <c r="AA17" s="201">
        <v>1085.4505366963892</v>
      </c>
      <c r="AB17" s="201">
        <v>1102.2474636939071</v>
      </c>
      <c r="AC17" s="201">
        <v>1049.2714996962884</v>
      </c>
      <c r="AD17" s="201">
        <v>1059.0266898040773</v>
      </c>
      <c r="AE17" s="201">
        <v>1066.1712952744897</v>
      </c>
      <c r="AF17" s="201">
        <v>1069.2941101176398</v>
      </c>
      <c r="AG17" s="201">
        <v>1074.0616203581815</v>
      </c>
    </row>
    <row r="18" spans="2:33" x14ac:dyDescent="0.2">
      <c r="B18" s="200" t="s">
        <v>164</v>
      </c>
      <c r="C18" s="201">
        <v>1216.3937247544793</v>
      </c>
      <c r="D18" s="201">
        <v>1297.0538864997673</v>
      </c>
      <c r="E18" s="201">
        <v>1409.5878253327139</v>
      </c>
      <c r="F18" s="201">
        <v>1518.2915995883466</v>
      </c>
      <c r="G18" s="201">
        <v>1623.3857549019049</v>
      </c>
      <c r="H18" s="201">
        <v>1724.5707903507664</v>
      </c>
      <c r="I18" s="201">
        <v>1762.6966414400638</v>
      </c>
      <c r="J18" s="201">
        <v>1774.7560089182107</v>
      </c>
      <c r="K18" s="201">
        <v>1857.8052643869005</v>
      </c>
      <c r="L18" s="201">
        <v>1936.7731798620227</v>
      </c>
      <c r="M18" s="201">
        <v>2012.1758800382354</v>
      </c>
      <c r="N18" s="201">
        <v>1961.4553522077888</v>
      </c>
      <c r="O18" s="201">
        <v>2025.6024930530141</v>
      </c>
      <c r="P18" s="201">
        <v>2084.8769012229413</v>
      </c>
      <c r="Q18" s="201">
        <v>2139.9129638644354</v>
      </c>
      <c r="R18" s="201">
        <v>2138.9939851079494</v>
      </c>
      <c r="S18" s="201">
        <v>2130.5826264159268</v>
      </c>
      <c r="T18" s="201">
        <v>2170.93510281422</v>
      </c>
      <c r="U18" s="201">
        <v>2204.4513531757489</v>
      </c>
      <c r="V18" s="201">
        <v>2233.295437294129</v>
      </c>
      <c r="W18" s="201">
        <v>2256.5187211693637</v>
      </c>
      <c r="X18" s="201">
        <v>2229.0996568374312</v>
      </c>
      <c r="Y18" s="201">
        <v>2238.9539304953682</v>
      </c>
      <c r="Z18" s="201">
        <v>2243.2500763165995</v>
      </c>
      <c r="AA18" s="201">
        <v>2241.8771457106886</v>
      </c>
      <c r="AB18" s="201">
        <v>2234.7811717200957</v>
      </c>
      <c r="AC18" s="201">
        <v>2173.7800977672941</v>
      </c>
      <c r="AD18" s="201">
        <v>2154.2913364395708</v>
      </c>
      <c r="AE18" s="201">
        <v>2127.0619858404007</v>
      </c>
      <c r="AF18" s="201">
        <v>2090.744621939582</v>
      </c>
      <c r="AG18" s="201">
        <v>2047.8773647501037</v>
      </c>
    </row>
    <row r="19" spans="2:33" x14ac:dyDescent="0.2">
      <c r="B19" s="501" t="s">
        <v>1906</v>
      </c>
      <c r="C19" s="502">
        <f>SUM(C15:C18)</f>
        <v>7320.1735766006141</v>
      </c>
      <c r="D19" s="502">
        <f t="shared" ref="D19:AG19" si="0">SUM(D15:D18)</f>
        <v>6890.0483508981233</v>
      </c>
      <c r="E19" s="502">
        <f t="shared" si="0"/>
        <v>7523.7973303453518</v>
      </c>
      <c r="F19" s="502">
        <f t="shared" si="0"/>
        <v>8132.3359636788227</v>
      </c>
      <c r="G19" s="502">
        <f t="shared" si="0"/>
        <v>8714.1669362576304</v>
      </c>
      <c r="H19" s="502">
        <f t="shared" si="0"/>
        <v>9268.1051359513622</v>
      </c>
      <c r="I19" s="502">
        <f t="shared" si="0"/>
        <v>10003.344056682281</v>
      </c>
      <c r="J19" s="502">
        <f t="shared" si="0"/>
        <v>10376.187845748918</v>
      </c>
      <c r="K19" s="502">
        <f t="shared" si="0"/>
        <v>10851.087120151027</v>
      </c>
      <c r="L19" s="502">
        <f t="shared" si="0"/>
        <v>11294.467853135344</v>
      </c>
      <c r="M19" s="502">
        <f t="shared" si="0"/>
        <v>11414.578357248954</v>
      </c>
      <c r="N19" s="502">
        <f t="shared" si="0"/>
        <v>12226.084269771609</v>
      </c>
      <c r="O19" s="502">
        <f t="shared" si="0"/>
        <v>12513.00741502691</v>
      </c>
      <c r="P19" s="502">
        <f t="shared" si="0"/>
        <v>12827.595401500777</v>
      </c>
      <c r="Q19" s="502">
        <f t="shared" si="0"/>
        <v>13105.720841288676</v>
      </c>
      <c r="R19" s="502">
        <f t="shared" si="0"/>
        <v>13374.220327117813</v>
      </c>
      <c r="S19" s="502">
        <f t="shared" si="0"/>
        <v>13621.551417630657</v>
      </c>
      <c r="T19" s="502">
        <f t="shared" si="0"/>
        <v>13787.719137868593</v>
      </c>
      <c r="U19" s="502">
        <f t="shared" si="0"/>
        <v>13914.176297080192</v>
      </c>
      <c r="V19" s="502">
        <f t="shared" si="0"/>
        <v>13998.377183082182</v>
      </c>
      <c r="W19" s="502">
        <f t="shared" si="0"/>
        <v>14039.802531257024</v>
      </c>
      <c r="X19" s="502">
        <f t="shared" si="0"/>
        <v>14076.108258844895</v>
      </c>
      <c r="Y19" s="502">
        <f t="shared" si="0"/>
        <v>14031.106209676043</v>
      </c>
      <c r="Z19" s="502">
        <f t="shared" si="0"/>
        <v>13939.501080609483</v>
      </c>
      <c r="AA19" s="502">
        <f t="shared" si="0"/>
        <v>13800.912452598388</v>
      </c>
      <c r="AB19" s="502">
        <f t="shared" si="0"/>
        <v>13613.782917652778</v>
      </c>
      <c r="AC19" s="502">
        <f t="shared" si="0"/>
        <v>13421.646822158251</v>
      </c>
      <c r="AD19" s="502">
        <f t="shared" si="0"/>
        <v>13135.34143674084</v>
      </c>
      <c r="AE19" s="502">
        <f t="shared" si="0"/>
        <v>12797.818241362438</v>
      </c>
      <c r="AF19" s="502">
        <f t="shared" si="0"/>
        <v>12408.900993649444</v>
      </c>
      <c r="AG19" s="502">
        <f t="shared" si="0"/>
        <v>11964.247556868831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546E"/>
  </sheetPr>
  <dimension ref="A1:AM64"/>
  <sheetViews>
    <sheetView showGridLines="0" showRowColHeaders="0" zoomScaleNormal="100" workbookViewId="0">
      <selection activeCell="D12" sqref="D12"/>
    </sheetView>
  </sheetViews>
  <sheetFormatPr baseColWidth="10" defaultColWidth="14.5" defaultRowHeight="13" x14ac:dyDescent="0.15"/>
  <cols>
    <col min="1" max="1" width="5" style="299" customWidth="1"/>
    <col min="2" max="2" width="50.1640625" style="299" customWidth="1"/>
    <col min="3" max="3" width="26" style="299" customWidth="1"/>
    <col min="4" max="8" width="17.83203125" style="299" customWidth="1"/>
    <col min="9" max="39" width="12.1640625" style="299" customWidth="1"/>
    <col min="40" max="16384" width="14.5" style="299"/>
  </cols>
  <sheetData>
    <row r="1" spans="1:26" ht="13.5" customHeight="1" x14ac:dyDescent="0.15">
      <c r="A1" s="296"/>
      <c r="B1" s="297"/>
      <c r="C1" s="297"/>
      <c r="D1" s="297"/>
      <c r="E1" s="297"/>
      <c r="F1" s="297"/>
      <c r="G1" s="297"/>
      <c r="H1" s="297"/>
      <c r="I1" s="297"/>
      <c r="J1" s="298"/>
      <c r="K1" s="298"/>
      <c r="L1" s="298"/>
      <c r="M1" s="298"/>
      <c r="N1" s="298"/>
      <c r="O1" s="298"/>
      <c r="P1" s="298"/>
      <c r="Q1" s="298"/>
      <c r="R1" s="298"/>
      <c r="S1" s="298"/>
      <c r="T1" s="298"/>
      <c r="U1" s="298"/>
      <c r="V1" s="298"/>
      <c r="W1" s="298"/>
      <c r="X1" s="298"/>
      <c r="Y1" s="298"/>
      <c r="Z1" s="298"/>
    </row>
    <row r="2" spans="1:26" ht="11.2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row>
    <row r="3" spans="1:26" ht="23" x14ac:dyDescent="0.25">
      <c r="A3" s="298"/>
      <c r="B3" s="298"/>
      <c r="C3" s="691" t="str">
        <f>rngTitle</f>
        <v>SBTi Buildings Target-Setting Tool</v>
      </c>
      <c r="D3" s="692"/>
      <c r="E3" s="692"/>
      <c r="F3" s="692"/>
      <c r="G3" s="692"/>
      <c r="H3" s="692"/>
      <c r="I3" s="692"/>
      <c r="J3" s="300"/>
      <c r="K3" s="300"/>
      <c r="L3" s="300"/>
      <c r="M3" s="300"/>
      <c r="N3" s="298"/>
      <c r="O3" s="298"/>
      <c r="P3" s="298"/>
      <c r="Q3" s="298"/>
      <c r="R3" s="298"/>
      <c r="S3" s="298"/>
      <c r="T3" s="298"/>
      <c r="U3" s="298"/>
      <c r="V3" s="298"/>
      <c r="W3" s="298"/>
      <c r="X3" s="298"/>
      <c r="Y3" s="298"/>
      <c r="Z3" s="298"/>
    </row>
    <row r="4" spans="1:26" ht="11.25" customHeight="1" x14ac:dyDescent="0.15">
      <c r="A4" s="298"/>
      <c r="B4" s="298"/>
      <c r="C4" s="301"/>
      <c r="D4" s="301"/>
      <c r="E4" s="301"/>
      <c r="F4" s="301"/>
      <c r="G4" s="301"/>
      <c r="H4" s="301"/>
      <c r="I4" s="301"/>
      <c r="J4" s="300"/>
      <c r="K4" s="300"/>
      <c r="L4" s="300"/>
      <c r="M4" s="300"/>
      <c r="N4" s="298"/>
      <c r="O4" s="298"/>
      <c r="P4" s="298"/>
      <c r="Q4" s="298"/>
      <c r="R4" s="298"/>
      <c r="S4" s="298"/>
      <c r="T4" s="298"/>
      <c r="U4" s="298"/>
      <c r="V4" s="298"/>
      <c r="W4" s="298"/>
      <c r="X4" s="298"/>
      <c r="Y4" s="298"/>
      <c r="Z4" s="298"/>
    </row>
    <row r="5" spans="1:26" ht="13.5" customHeight="1" x14ac:dyDescent="0.2">
      <c r="A5" s="298"/>
      <c r="B5" s="298"/>
      <c r="C5" s="302" t="s">
        <v>15</v>
      </c>
      <c r="D5" s="303" t="str">
        <f>rngVersion</f>
        <v>1.1.1</v>
      </c>
      <c r="E5" s="302" t="s">
        <v>16</v>
      </c>
      <c r="F5" s="304" t="s">
        <v>2</v>
      </c>
      <c r="G5" s="302" t="s">
        <v>17</v>
      </c>
      <c r="H5" s="654" t="s">
        <v>1995</v>
      </c>
      <c r="I5" s="298"/>
      <c r="J5" s="298"/>
      <c r="K5" s="298"/>
      <c r="L5" s="298"/>
      <c r="M5" s="298"/>
      <c r="N5" s="298"/>
      <c r="O5" s="298"/>
      <c r="P5" s="298"/>
      <c r="Q5" s="298"/>
      <c r="R5" s="298"/>
      <c r="S5" s="298"/>
      <c r="T5" s="298"/>
      <c r="U5" s="298"/>
      <c r="V5" s="298"/>
      <c r="W5" s="298"/>
      <c r="X5" s="298"/>
      <c r="Y5" s="298"/>
      <c r="Z5" s="298"/>
    </row>
    <row r="6" spans="1:26" ht="13.5" customHeight="1" x14ac:dyDescent="0.15">
      <c r="A6" s="298"/>
      <c r="B6" s="298"/>
      <c r="C6" s="659"/>
      <c r="F6" s="304" t="s">
        <v>3</v>
      </c>
      <c r="I6" s="298"/>
      <c r="J6" s="298"/>
      <c r="K6" s="298"/>
      <c r="L6" s="298"/>
      <c r="M6" s="298"/>
      <c r="N6" s="298"/>
      <c r="O6" s="298"/>
      <c r="P6" s="298"/>
      <c r="Q6" s="298"/>
      <c r="R6" s="298"/>
      <c r="S6" s="298"/>
      <c r="T6" s="298"/>
      <c r="U6" s="298"/>
      <c r="V6" s="298"/>
      <c r="W6" s="298"/>
      <c r="X6" s="298"/>
      <c r="Y6" s="298"/>
      <c r="Z6" s="298"/>
    </row>
    <row r="7" spans="1:26" ht="9.75" customHeight="1" x14ac:dyDescent="0.15">
      <c r="A7" s="298"/>
      <c r="B7" s="298"/>
      <c r="C7" s="298"/>
      <c r="D7" s="298"/>
      <c r="E7" s="298"/>
      <c r="F7" s="298"/>
      <c r="G7" s="298"/>
      <c r="H7" s="298"/>
      <c r="I7" s="298"/>
      <c r="J7" s="298"/>
      <c r="K7" s="298"/>
      <c r="L7" s="298"/>
      <c r="M7" s="298"/>
      <c r="N7" s="298"/>
      <c r="O7" s="298"/>
      <c r="P7" s="298"/>
      <c r="Q7" s="298"/>
      <c r="R7" s="298"/>
      <c r="S7" s="298"/>
      <c r="T7" s="298"/>
      <c r="U7" s="298"/>
      <c r="V7" s="298"/>
      <c r="W7" s="298"/>
      <c r="X7" s="298"/>
      <c r="Y7" s="298"/>
      <c r="Z7" s="298"/>
    </row>
    <row r="8" spans="1:26" ht="20" x14ac:dyDescent="0.15">
      <c r="A8" s="306"/>
      <c r="B8" s="307" t="s">
        <v>18</v>
      </c>
      <c r="C8" s="306"/>
      <c r="D8" s="306"/>
      <c r="E8" s="306"/>
      <c r="F8" s="306"/>
      <c r="G8" s="306"/>
      <c r="H8" s="306"/>
      <c r="I8" s="306"/>
      <c r="J8" s="308"/>
      <c r="K8" s="308"/>
      <c r="L8" s="298"/>
      <c r="M8" s="298"/>
      <c r="N8" s="298"/>
      <c r="O8" s="298"/>
      <c r="P8" s="298"/>
      <c r="Q8" s="298"/>
      <c r="R8" s="298"/>
      <c r="S8" s="298"/>
      <c r="T8" s="298"/>
      <c r="U8" s="298"/>
      <c r="V8" s="298"/>
      <c r="W8" s="298"/>
      <c r="X8" s="298"/>
      <c r="Y8" s="298"/>
      <c r="Z8" s="298"/>
    </row>
    <row r="9" spans="1:26" ht="9.75" customHeight="1" x14ac:dyDescent="0.15">
      <c r="A9" s="298"/>
      <c r="B9" s="298"/>
      <c r="C9" s="298"/>
      <c r="D9" s="298"/>
      <c r="E9" s="298"/>
      <c r="F9" s="298"/>
      <c r="G9" s="298"/>
      <c r="H9" s="298"/>
      <c r="I9" s="298"/>
      <c r="J9" s="309"/>
      <c r="K9" s="309"/>
      <c r="L9" s="309"/>
      <c r="M9" s="309"/>
      <c r="N9" s="298"/>
      <c r="O9" s="298"/>
      <c r="P9" s="298"/>
      <c r="Q9" s="298"/>
      <c r="R9" s="298"/>
      <c r="S9" s="298"/>
      <c r="T9" s="298"/>
      <c r="U9" s="298"/>
      <c r="V9" s="298"/>
      <c r="W9" s="298"/>
      <c r="X9" s="298"/>
      <c r="Y9" s="298"/>
      <c r="Z9" s="298"/>
    </row>
    <row r="10" spans="1:26" ht="21" thickBot="1" x14ac:dyDescent="0.2">
      <c r="A10" s="298"/>
      <c r="B10" s="310" t="s">
        <v>19</v>
      </c>
      <c r="C10" s="311" t="s">
        <v>20</v>
      </c>
      <c r="D10" s="312"/>
      <c r="E10" s="313"/>
      <c r="F10" s="313"/>
      <c r="G10" s="313"/>
      <c r="H10" s="313"/>
      <c r="I10" s="314"/>
      <c r="J10" s="314"/>
      <c r="K10" s="314"/>
      <c r="L10" s="298"/>
      <c r="M10" s="298"/>
      <c r="N10" s="298"/>
      <c r="O10" s="298"/>
      <c r="P10" s="298"/>
      <c r="Q10" s="298"/>
      <c r="R10" s="298"/>
      <c r="S10" s="298"/>
      <c r="T10" s="298"/>
      <c r="U10" s="298"/>
      <c r="V10" s="298"/>
      <c r="W10" s="298"/>
      <c r="X10" s="298"/>
      <c r="Y10" s="298"/>
      <c r="Z10" s="298"/>
    </row>
    <row r="11" spans="1:26" ht="10.5" customHeight="1" x14ac:dyDescent="0.15">
      <c r="A11" s="298"/>
      <c r="B11" s="298"/>
      <c r="C11" s="298"/>
      <c r="D11" s="315"/>
      <c r="E11" s="316"/>
      <c r="F11" s="317"/>
      <c r="G11" s="298"/>
      <c r="H11" s="298"/>
      <c r="I11" s="298"/>
      <c r="J11" s="298"/>
      <c r="K11" s="298"/>
      <c r="L11" s="298"/>
      <c r="M11" s="298"/>
      <c r="N11" s="298"/>
      <c r="O11" s="298"/>
      <c r="P11" s="298"/>
      <c r="Q11" s="298"/>
      <c r="R11" s="298"/>
      <c r="S11" s="298"/>
      <c r="T11" s="298"/>
      <c r="U11" s="298"/>
      <c r="V11" s="298"/>
      <c r="W11" s="298"/>
      <c r="X11" s="298"/>
      <c r="Y11" s="298"/>
      <c r="Z11" s="298"/>
    </row>
    <row r="12" spans="1:26" ht="22.5" customHeight="1" x14ac:dyDescent="0.15">
      <c r="A12" s="298"/>
      <c r="B12" s="370"/>
      <c r="C12" s="318" t="s">
        <v>22</v>
      </c>
      <c r="D12" s="319"/>
      <c r="G12" s="320" t="s">
        <v>23</v>
      </c>
      <c r="H12" s="321" t="s">
        <v>24</v>
      </c>
      <c r="I12" s="298"/>
      <c r="J12" s="298"/>
      <c r="K12" s="298"/>
      <c r="L12" s="298"/>
      <c r="M12" s="298"/>
      <c r="N12" s="298"/>
      <c r="O12" s="298"/>
      <c r="P12" s="298"/>
      <c r="Q12" s="298"/>
      <c r="R12" s="298"/>
      <c r="S12" s="298"/>
      <c r="T12" s="298"/>
      <c r="U12" s="298"/>
      <c r="V12" s="298"/>
      <c r="W12" s="298"/>
      <c r="X12" s="298"/>
      <c r="Y12" s="298"/>
      <c r="Z12" s="298"/>
    </row>
    <row r="13" spans="1:26" ht="21" customHeight="1" x14ac:dyDescent="0.15">
      <c r="A13" s="298"/>
      <c r="B13" s="298"/>
      <c r="C13" s="322"/>
      <c r="D13" s="319"/>
      <c r="E13" s="322"/>
      <c r="G13" s="322"/>
      <c r="H13" s="298"/>
      <c r="I13" s="298"/>
      <c r="J13" s="298"/>
      <c r="K13" s="298"/>
      <c r="L13" s="298"/>
      <c r="M13" s="298"/>
      <c r="N13" s="298"/>
      <c r="O13" s="298"/>
      <c r="P13" s="298"/>
      <c r="Q13" s="298"/>
      <c r="R13" s="298"/>
      <c r="S13" s="298"/>
      <c r="T13" s="298"/>
      <c r="U13" s="298"/>
      <c r="V13" s="298"/>
      <c r="W13" s="298"/>
      <c r="X13" s="298"/>
      <c r="Y13" s="298"/>
      <c r="Z13" s="298"/>
    </row>
    <row r="14" spans="1:26" ht="21" customHeight="1" thickBot="1" x14ac:dyDescent="0.2">
      <c r="A14" s="298"/>
      <c r="B14" s="310" t="s">
        <v>25</v>
      </c>
      <c r="C14" s="323"/>
      <c r="D14" s="324"/>
      <c r="E14" s="325"/>
      <c r="F14" s="325"/>
      <c r="G14" s="326"/>
      <c r="H14" s="324"/>
      <c r="I14" s="324"/>
      <c r="J14" s="324"/>
      <c r="K14" s="324"/>
      <c r="L14" s="309"/>
      <c r="M14" s="309"/>
      <c r="N14" s="298"/>
      <c r="O14" s="298"/>
      <c r="P14" s="298"/>
      <c r="Q14" s="298"/>
      <c r="R14" s="298"/>
      <c r="S14" s="298"/>
      <c r="T14" s="298"/>
      <c r="U14" s="298"/>
      <c r="V14" s="298"/>
      <c r="W14" s="298"/>
      <c r="X14" s="298"/>
      <c r="Y14" s="298"/>
      <c r="Z14" s="298"/>
    </row>
    <row r="15" spans="1:26" ht="10.5" customHeight="1" x14ac:dyDescent="0.15">
      <c r="A15" s="298"/>
      <c r="B15" s="327"/>
      <c r="C15" s="298"/>
      <c r="D15" s="298"/>
      <c r="E15" s="298"/>
      <c r="F15" s="298"/>
      <c r="G15" s="298"/>
      <c r="H15" s="298"/>
      <c r="I15" s="298"/>
      <c r="J15" s="298"/>
      <c r="K15" s="298"/>
      <c r="L15" s="309"/>
      <c r="M15" s="309"/>
      <c r="N15" s="298"/>
      <c r="O15" s="298"/>
      <c r="P15" s="298"/>
      <c r="Q15" s="298"/>
      <c r="R15" s="298"/>
      <c r="S15" s="298"/>
      <c r="T15" s="298"/>
      <c r="U15" s="298"/>
      <c r="V15" s="298"/>
      <c r="W15" s="298"/>
      <c r="X15" s="298"/>
      <c r="Y15" s="298"/>
      <c r="Z15" s="298"/>
    </row>
    <row r="16" spans="1:26" ht="18.75" customHeight="1" x14ac:dyDescent="0.15">
      <c r="A16" s="298"/>
      <c r="B16" s="548"/>
      <c r="C16" s="549"/>
      <c r="D16" s="329"/>
      <c r="E16" s="328" t="s">
        <v>26</v>
      </c>
      <c r="I16" s="298"/>
      <c r="J16" s="309"/>
      <c r="K16" s="309"/>
      <c r="L16" s="309"/>
      <c r="M16" s="309"/>
      <c r="N16" s="298"/>
      <c r="O16" s="298"/>
      <c r="P16" s="298"/>
      <c r="Q16" s="298"/>
      <c r="R16" s="298"/>
      <c r="S16" s="298"/>
      <c r="T16" s="298"/>
      <c r="U16" s="298"/>
      <c r="V16" s="298"/>
      <c r="W16" s="298"/>
      <c r="X16" s="298"/>
      <c r="Y16" s="298"/>
      <c r="Z16" s="298"/>
    </row>
    <row r="17" spans="1:26" ht="18.75" customHeight="1" x14ac:dyDescent="0.15">
      <c r="A17" s="298"/>
      <c r="B17" s="431"/>
      <c r="C17" s="530" t="str">
        <f>IF(ISNA(CountryAbbr),"Please, review input","OK")</f>
        <v>Please, review input</v>
      </c>
      <c r="E17" s="573" t="s">
        <v>298</v>
      </c>
      <c r="F17" s="530" t="str">
        <f>IF(C17="OK",IF(ISNA(RegionAbbr),"Please, review","OK"),"")</f>
        <v/>
      </c>
      <c r="G17" s="330" t="str">
        <f>IF(AND(C17="OK",F17&lt;&gt;"OK"),"Select a valid sub-region","")</f>
        <v/>
      </c>
      <c r="J17" s="309"/>
      <c r="K17" s="309"/>
      <c r="L17" s="309"/>
      <c r="M17" s="309"/>
      <c r="N17" s="298"/>
      <c r="O17" s="298"/>
      <c r="P17" s="298"/>
      <c r="Q17" s="298"/>
      <c r="R17" s="298"/>
      <c r="S17" s="298"/>
      <c r="T17" s="298"/>
      <c r="U17" s="298"/>
      <c r="V17" s="298"/>
      <c r="W17" s="298"/>
      <c r="X17" s="298"/>
      <c r="Y17" s="298"/>
      <c r="Z17" s="298"/>
    </row>
    <row r="18" spans="1:26" ht="21" customHeight="1" x14ac:dyDescent="0.15">
      <c r="A18" s="298"/>
      <c r="B18" s="327"/>
      <c r="C18" s="298"/>
      <c r="D18" s="298"/>
      <c r="E18" s="331" t="e">
        <f>IF(CountryAbbr="AUS",IFERROR(VLOOKUP(rngRegion,tblAustralia,3,FALSE),lbl_NA),lbl_NA)</f>
        <v>#N/A</v>
      </c>
      <c r="F18" s="332"/>
      <c r="G18" s="318" t="s">
        <v>29</v>
      </c>
      <c r="H18" s="298"/>
      <c r="J18" s="309"/>
      <c r="K18" s="309"/>
      <c r="L18" s="309"/>
      <c r="M18" s="309"/>
      <c r="N18" s="298"/>
      <c r="O18" s="298"/>
      <c r="P18" s="298"/>
      <c r="Q18" s="298"/>
      <c r="R18" s="298"/>
      <c r="S18" s="298"/>
      <c r="T18" s="298"/>
      <c r="U18" s="298"/>
      <c r="V18" s="298"/>
      <c r="W18" s="298"/>
      <c r="X18" s="298"/>
      <c r="Y18" s="298"/>
      <c r="Z18" s="298"/>
    </row>
    <row r="19" spans="1:26" ht="24" customHeight="1" thickBot="1" x14ac:dyDescent="0.2">
      <c r="A19" s="298"/>
      <c r="B19" s="310" t="s">
        <v>30</v>
      </c>
      <c r="C19" s="323"/>
      <c r="D19" s="324"/>
      <c r="E19" s="325"/>
      <c r="F19" s="325"/>
      <c r="G19" s="326"/>
      <c r="H19" s="324"/>
      <c r="I19" s="324"/>
      <c r="J19" s="324"/>
      <c r="K19" s="324"/>
      <c r="L19" s="298"/>
      <c r="M19" s="298"/>
      <c r="N19" s="298"/>
      <c r="O19" s="298"/>
      <c r="P19" s="298"/>
      <c r="Q19" s="298"/>
      <c r="R19" s="298"/>
      <c r="S19" s="298"/>
      <c r="T19" s="298"/>
      <c r="U19" s="298"/>
      <c r="V19" s="298"/>
      <c r="W19" s="298"/>
      <c r="X19" s="298"/>
      <c r="Y19" s="298"/>
      <c r="Z19" s="298"/>
    </row>
    <row r="20" spans="1:26" ht="10.5" customHeight="1" x14ac:dyDescent="0.15">
      <c r="A20" s="298"/>
      <c r="B20" s="333"/>
      <c r="C20" s="298"/>
      <c r="D20" s="298"/>
      <c r="E20" s="334"/>
      <c r="F20" s="298"/>
      <c r="G20" s="298"/>
      <c r="H20" s="298"/>
      <c r="I20" s="298"/>
      <c r="J20" s="298"/>
      <c r="K20" s="298"/>
      <c r="L20" s="298"/>
      <c r="M20" s="298"/>
      <c r="N20" s="298"/>
      <c r="O20" s="298"/>
      <c r="P20" s="298"/>
      <c r="Q20" s="298"/>
      <c r="R20" s="298"/>
      <c r="S20" s="298"/>
      <c r="T20" s="298"/>
      <c r="U20" s="298"/>
      <c r="V20" s="298"/>
      <c r="W20" s="298"/>
      <c r="X20" s="298"/>
      <c r="Y20" s="298"/>
      <c r="Z20" s="298"/>
    </row>
    <row r="21" spans="1:26" ht="22.5" customHeight="1" x14ac:dyDescent="0.15">
      <c r="A21" s="298"/>
      <c r="B21" s="371"/>
      <c r="C21" s="530" t="str">
        <f>IF(bUseDflt,"OK",IF(ISERROR(VLOOKUP(BuildType,lstBuildingType,2,FALSE)),"Please, review input","OK"))</f>
        <v>Please, review input</v>
      </c>
      <c r="D21" s="318" t="s">
        <v>2004</v>
      </c>
      <c r="E21" s="318"/>
      <c r="F21" s="298"/>
      <c r="H21" s="298"/>
      <c r="I21" s="298"/>
      <c r="J21" s="298"/>
      <c r="K21" s="298"/>
      <c r="L21" s="298"/>
      <c r="M21" s="298"/>
      <c r="N21" s="298"/>
      <c r="O21" s="298"/>
      <c r="P21" s="298"/>
      <c r="Q21" s="298"/>
      <c r="R21" s="298"/>
      <c r="S21" s="298"/>
      <c r="T21" s="298"/>
      <c r="U21" s="298"/>
      <c r="V21" s="298"/>
      <c r="W21" s="298"/>
      <c r="X21" s="298"/>
      <c r="Y21" s="298"/>
      <c r="Z21" s="298"/>
    </row>
    <row r="22" spans="1:26" ht="21" customHeight="1" x14ac:dyDescent="0.15">
      <c r="A22" s="298"/>
      <c r="B22" s="298"/>
      <c r="C22" s="298"/>
      <c r="D22" s="315"/>
      <c r="E22" s="316"/>
      <c r="F22" s="317"/>
      <c r="H22" s="298"/>
      <c r="I22" s="298"/>
      <c r="J22" s="298"/>
      <c r="K22" s="298"/>
      <c r="L22" s="298"/>
      <c r="M22" s="298"/>
      <c r="N22" s="298"/>
      <c r="O22" s="298"/>
      <c r="P22" s="298"/>
      <c r="Q22" s="298"/>
      <c r="R22" s="298"/>
      <c r="S22" s="298"/>
      <c r="T22" s="298"/>
      <c r="U22" s="298"/>
      <c r="V22" s="298"/>
      <c r="W22" s="298"/>
      <c r="X22" s="298"/>
      <c r="Y22" s="298"/>
      <c r="Z22" s="298"/>
    </row>
    <row r="23" spans="1:26" ht="25.5" customHeight="1" thickBot="1" x14ac:dyDescent="0.2">
      <c r="A23" s="298"/>
      <c r="B23" s="310" t="s">
        <v>32</v>
      </c>
      <c r="C23" s="324"/>
      <c r="D23" s="312"/>
      <c r="E23" s="324"/>
      <c r="F23" s="324"/>
      <c r="G23" s="324"/>
      <c r="H23" s="324"/>
      <c r="I23" s="324"/>
      <c r="J23" s="324"/>
      <c r="K23" s="324"/>
      <c r="L23" s="298"/>
      <c r="M23" s="298"/>
      <c r="N23" s="298"/>
      <c r="O23" s="298"/>
      <c r="P23" s="298"/>
      <c r="Q23" s="298"/>
      <c r="R23" s="298"/>
      <c r="S23" s="298"/>
      <c r="T23" s="298"/>
      <c r="U23" s="298"/>
      <c r="V23" s="298"/>
      <c r="W23" s="298"/>
      <c r="X23" s="298"/>
      <c r="Y23" s="298"/>
      <c r="Z23" s="298"/>
    </row>
    <row r="24" spans="1:26" ht="10.5" customHeight="1" x14ac:dyDescent="0.15">
      <c r="A24" s="298"/>
      <c r="B24" s="298"/>
      <c r="C24" s="298"/>
      <c r="D24" s="315"/>
      <c r="E24" s="298"/>
      <c r="F24" s="298"/>
      <c r="G24" s="298"/>
      <c r="H24" s="298"/>
      <c r="I24" s="298"/>
      <c r="J24" s="298"/>
      <c r="K24" s="298"/>
      <c r="L24" s="298"/>
      <c r="M24" s="298"/>
      <c r="N24" s="298"/>
      <c r="O24" s="298"/>
      <c r="P24" s="298"/>
      <c r="Q24" s="298"/>
      <c r="R24" s="298"/>
      <c r="S24" s="298"/>
      <c r="T24" s="298"/>
      <c r="U24" s="298"/>
      <c r="V24" s="298"/>
      <c r="W24" s="298"/>
      <c r="X24" s="298"/>
      <c r="Y24" s="298"/>
      <c r="Z24" s="298"/>
    </row>
    <row r="25" spans="1:26" ht="18" customHeight="1" x14ac:dyDescent="0.2">
      <c r="A25" s="298"/>
      <c r="B25" s="335" t="s">
        <v>33</v>
      </c>
      <c r="C25" s="185"/>
      <c r="D25"/>
      <c r="E25"/>
      <c r="F25" s="298"/>
      <c r="G25" s="298"/>
      <c r="H25" s="298"/>
      <c r="I25" s="298"/>
      <c r="J25" s="298"/>
      <c r="K25" s="298"/>
      <c r="L25" s="298"/>
      <c r="M25" s="298"/>
      <c r="N25" s="298"/>
      <c r="O25" s="298"/>
      <c r="P25" s="298"/>
      <c r="Q25" s="298"/>
      <c r="R25" s="298"/>
      <c r="S25" s="298"/>
      <c r="T25" s="298"/>
      <c r="U25" s="298"/>
      <c r="V25" s="298"/>
      <c r="W25" s="298"/>
      <c r="X25" s="298"/>
      <c r="Y25" s="298"/>
      <c r="Z25" s="298"/>
    </row>
    <row r="26" spans="1:26" customFormat="1" ht="3.75" customHeight="1" x14ac:dyDescent="0.2">
      <c r="B26" s="336"/>
    </row>
    <row r="27" spans="1:26" ht="18" customHeight="1" x14ac:dyDescent="0.15">
      <c r="A27" s="298"/>
      <c r="B27" s="335" t="s">
        <v>34</v>
      </c>
      <c r="C27" s="217"/>
      <c r="D27" s="318" t="e">
        <f>MassUoM</f>
        <v>#N/A</v>
      </c>
      <c r="E27" s="286" t="e">
        <f>C27/MassConvert</f>
        <v>#N/A</v>
      </c>
      <c r="F27" s="337" t="s">
        <v>35</v>
      </c>
      <c r="G27" s="298"/>
      <c r="H27" s="298"/>
      <c r="I27" s="298"/>
      <c r="J27" s="338"/>
      <c r="K27" s="298"/>
      <c r="L27" s="298"/>
      <c r="M27" s="298"/>
      <c r="N27" s="298"/>
      <c r="O27" s="298"/>
      <c r="P27" s="298"/>
      <c r="Q27" s="298"/>
      <c r="R27" s="298"/>
      <c r="S27" s="298"/>
      <c r="T27" s="298"/>
      <c r="U27" s="298"/>
      <c r="V27" s="298"/>
      <c r="W27" s="298"/>
      <c r="X27" s="298"/>
      <c r="Y27" s="298"/>
      <c r="Z27" s="298"/>
    </row>
    <row r="28" spans="1:26" customFormat="1" ht="3.75" customHeight="1" x14ac:dyDescent="0.2">
      <c r="B28" s="462"/>
      <c r="E28" s="508"/>
      <c r="F28" s="339"/>
    </row>
    <row r="29" spans="1:26" ht="18" customHeight="1" x14ac:dyDescent="0.15">
      <c r="A29" s="298"/>
      <c r="B29" s="335" t="s">
        <v>36</v>
      </c>
      <c r="C29" s="197"/>
      <c r="D29" s="318" t="e">
        <f>AreaUoM</f>
        <v>#N/A</v>
      </c>
      <c r="E29" s="286" t="e">
        <f>(C29 + 0.00001)/AreaConvert</f>
        <v>#N/A</v>
      </c>
      <c r="F29" s="337" t="s">
        <v>37</v>
      </c>
      <c r="G29" s="298"/>
      <c r="H29" s="298"/>
      <c r="I29" s="298"/>
      <c r="J29" s="298"/>
      <c r="K29" s="298"/>
      <c r="L29" s="298"/>
      <c r="M29" s="298"/>
      <c r="N29" s="298"/>
      <c r="O29" s="298"/>
      <c r="P29" s="298"/>
      <c r="Q29" s="298"/>
      <c r="R29" s="298"/>
      <c r="S29" s="298"/>
      <c r="T29" s="298"/>
      <c r="U29" s="298"/>
      <c r="V29" s="298"/>
      <c r="W29" s="298"/>
      <c r="X29" s="298"/>
      <c r="Y29" s="298"/>
      <c r="Z29" s="298"/>
    </row>
    <row r="30" spans="1:26" ht="3.75" customHeight="1" x14ac:dyDescent="0.15">
      <c r="A30" s="298"/>
      <c r="B30" s="335"/>
      <c r="C30" s="340"/>
      <c r="D30" s="318"/>
      <c r="E30" s="341"/>
      <c r="F30" s="342"/>
      <c r="G30" s="298"/>
      <c r="H30" s="298"/>
      <c r="I30" s="298"/>
      <c r="J30" s="298"/>
      <c r="K30" s="298"/>
      <c r="L30" s="298"/>
      <c r="M30" s="298"/>
      <c r="N30" s="298"/>
      <c r="O30" s="298"/>
      <c r="P30" s="298"/>
      <c r="Q30" s="298"/>
      <c r="R30" s="298"/>
      <c r="S30" s="298"/>
      <c r="T30" s="298"/>
      <c r="U30" s="298"/>
      <c r="V30" s="298"/>
      <c r="W30" s="298"/>
      <c r="X30" s="298"/>
      <c r="Y30" s="298"/>
      <c r="Z30" s="298"/>
    </row>
    <row r="31" spans="1:26" ht="18" customHeight="1" x14ac:dyDescent="0.2">
      <c r="A31" s="298"/>
      <c r="B31" s="343" t="s">
        <v>38</v>
      </c>
      <c r="C31" s="344" t="e">
        <f>Base_InUseC/Base_m2_InUse</f>
        <v>#N/A</v>
      </c>
      <c r="D31" s="318" t="s">
        <v>46</v>
      </c>
      <c r="E31"/>
      <c r="F31"/>
      <c r="G31" s="298"/>
      <c r="H31" s="298"/>
      <c r="I31" s="298"/>
      <c r="J31" s="298"/>
      <c r="K31" s="298"/>
      <c r="L31" s="298"/>
      <c r="M31" s="298"/>
      <c r="N31" s="298"/>
      <c r="O31" s="298"/>
      <c r="P31" s="298"/>
      <c r="Q31" s="298"/>
      <c r="R31" s="298"/>
      <c r="S31" s="298"/>
      <c r="T31" s="298"/>
      <c r="U31" s="298"/>
      <c r="V31" s="298"/>
      <c r="W31" s="298"/>
      <c r="X31" s="298"/>
      <c r="Y31" s="298"/>
      <c r="Z31" s="298"/>
    </row>
    <row r="32" spans="1:26" ht="12" customHeight="1" x14ac:dyDescent="0.15">
      <c r="B32" s="345"/>
    </row>
    <row r="33" spans="1:26" ht="18" customHeight="1" x14ac:dyDescent="0.15">
      <c r="A33" s="298"/>
      <c r="B33" s="335" t="s">
        <v>39</v>
      </c>
      <c r="C33" s="185"/>
      <c r="D33" s="346" t="s">
        <v>40</v>
      </c>
      <c r="E33" s="298"/>
      <c r="F33" s="298"/>
      <c r="G33" s="347"/>
      <c r="H33" s="316"/>
      <c r="I33" s="298"/>
      <c r="J33" s="298"/>
      <c r="K33" s="298"/>
      <c r="L33" s="298"/>
      <c r="M33" s="298"/>
      <c r="N33" s="298"/>
      <c r="O33" s="298"/>
      <c r="P33" s="298"/>
      <c r="Q33" s="298"/>
      <c r="R33" s="298"/>
      <c r="S33" s="298"/>
      <c r="T33" s="298"/>
      <c r="U33" s="298"/>
      <c r="V33" s="298"/>
      <c r="W33" s="298"/>
      <c r="X33" s="298"/>
      <c r="Y33" s="298"/>
      <c r="Z33" s="298"/>
    </row>
    <row r="34" spans="1:26" ht="18" customHeight="1" x14ac:dyDescent="0.15">
      <c r="A34" s="298"/>
      <c r="B34" s="335" t="s">
        <v>41</v>
      </c>
      <c r="C34" s="197"/>
      <c r="D34" s="318" t="e">
        <f>AreaUoM</f>
        <v>#N/A</v>
      </c>
      <c r="E34" s="348" t="e">
        <f>IF(m_fix,lbl_NA,C34/AreaConvert)</f>
        <v>#N/A</v>
      </c>
      <c r="F34" s="337" t="s">
        <v>37</v>
      </c>
      <c r="G34" s="298"/>
      <c r="H34" s="298"/>
      <c r="I34" s="298"/>
      <c r="J34" s="298"/>
      <c r="K34" s="298"/>
      <c r="L34" s="298"/>
      <c r="M34" s="298"/>
      <c r="N34" s="298"/>
      <c r="O34" s="298"/>
      <c r="P34" s="298"/>
      <c r="Q34" s="298"/>
      <c r="R34" s="298"/>
      <c r="S34" s="298"/>
      <c r="T34" s="298"/>
      <c r="U34" s="298"/>
      <c r="V34" s="298"/>
      <c r="W34" s="298"/>
      <c r="X34" s="298"/>
      <c r="Y34" s="298"/>
      <c r="Z34" s="298"/>
    </row>
    <row r="35" spans="1:26" ht="18" customHeight="1" x14ac:dyDescent="0.15">
      <c r="A35" s="298"/>
      <c r="B35" s="302"/>
      <c r="C35" s="302"/>
      <c r="D35" s="322"/>
      <c r="E35" s="348" t="str">
        <f>IF(m_fix,Calculations!H9,lbl_NA)</f>
        <v>N/A</v>
      </c>
      <c r="F35" s="337" t="s">
        <v>37</v>
      </c>
      <c r="H35" s="298"/>
      <c r="I35" s="298"/>
      <c r="J35" s="298"/>
      <c r="K35" s="298"/>
      <c r="L35" s="298"/>
      <c r="M35" s="298"/>
      <c r="N35" s="298"/>
      <c r="O35" s="298"/>
      <c r="P35" s="298"/>
      <c r="Q35" s="298"/>
      <c r="R35" s="298"/>
      <c r="S35" s="298"/>
      <c r="T35" s="298"/>
      <c r="U35" s="298"/>
      <c r="V35" s="298"/>
      <c r="W35" s="298"/>
      <c r="X35" s="298"/>
      <c r="Y35" s="298"/>
      <c r="Z35" s="298"/>
    </row>
    <row r="36" spans="1:26" ht="21" customHeight="1" x14ac:dyDescent="0.15">
      <c r="A36" s="298"/>
      <c r="G36" s="298"/>
      <c r="H36" s="298"/>
      <c r="I36" s="298"/>
      <c r="J36" s="298"/>
      <c r="K36" s="298"/>
      <c r="L36" s="298"/>
      <c r="M36" s="298"/>
      <c r="N36" s="298"/>
      <c r="O36" s="298"/>
      <c r="P36" s="298"/>
      <c r="Q36" s="298"/>
      <c r="R36" s="298"/>
      <c r="S36" s="298"/>
      <c r="T36" s="298"/>
      <c r="U36" s="298"/>
      <c r="V36" s="298"/>
      <c r="W36" s="298"/>
      <c r="X36" s="298"/>
      <c r="Y36" s="298"/>
      <c r="Z36" s="298"/>
    </row>
    <row r="37" spans="1:26" ht="26.25" customHeight="1" thickBot="1" x14ac:dyDescent="0.2">
      <c r="A37" s="298"/>
      <c r="B37" s="310" t="s">
        <v>42</v>
      </c>
      <c r="C37" s="324"/>
      <c r="D37" s="324"/>
      <c r="E37" s="324"/>
      <c r="F37" s="324"/>
      <c r="G37" s="324"/>
      <c r="H37" s="324"/>
      <c r="I37" s="324"/>
      <c r="J37" s="324"/>
      <c r="K37" s="324"/>
      <c r="L37" s="298"/>
      <c r="M37" s="298"/>
      <c r="N37" s="298"/>
      <c r="O37" s="298"/>
      <c r="P37" s="298"/>
      <c r="Q37" s="298"/>
      <c r="R37" s="298"/>
      <c r="S37" s="298"/>
      <c r="T37" s="298"/>
      <c r="U37" s="298"/>
      <c r="V37" s="298"/>
      <c r="W37" s="298"/>
      <c r="X37" s="298"/>
      <c r="Y37" s="298"/>
      <c r="Z37" s="298"/>
    </row>
    <row r="38" spans="1:26" ht="10.5" customHeight="1" x14ac:dyDescent="0.15">
      <c r="A38" s="349"/>
      <c r="B38" s="349"/>
      <c r="C38" s="349"/>
      <c r="D38" s="349"/>
      <c r="E38" s="349"/>
      <c r="F38" s="349"/>
      <c r="G38" s="349"/>
      <c r="H38" s="349"/>
      <c r="I38" s="349"/>
      <c r="J38" s="349"/>
      <c r="K38" s="349"/>
      <c r="L38" s="349"/>
      <c r="M38" s="349"/>
      <c r="N38" s="350"/>
      <c r="O38" s="349"/>
      <c r="P38" s="349"/>
      <c r="Q38" s="349"/>
      <c r="R38" s="349"/>
      <c r="S38" s="349"/>
      <c r="T38" s="349"/>
      <c r="U38" s="349"/>
      <c r="V38" s="349"/>
      <c r="W38" s="349"/>
      <c r="X38" s="349"/>
      <c r="Y38" s="349"/>
      <c r="Z38" s="349"/>
    </row>
    <row r="39" spans="1:26" ht="30" hidden="1" customHeight="1" x14ac:dyDescent="0.15">
      <c r="A39" s="349"/>
      <c r="B39" s="351" t="s">
        <v>1977</v>
      </c>
      <c r="C39" s="349" t="s">
        <v>1978</v>
      </c>
      <c r="D39" s="349" t="s">
        <v>1979</v>
      </c>
      <c r="E39" s="349" t="s">
        <v>1980</v>
      </c>
      <c r="F39" s="349" t="s">
        <v>1981</v>
      </c>
      <c r="G39" s="349" t="s">
        <v>1982</v>
      </c>
      <c r="H39" s="349"/>
      <c r="I39" s="349"/>
      <c r="J39" s="349"/>
      <c r="K39" s="349"/>
      <c r="L39" s="349"/>
      <c r="M39" s="349"/>
      <c r="N39" s="350"/>
      <c r="O39" s="349"/>
      <c r="P39" s="349"/>
      <c r="Q39" s="349"/>
      <c r="R39" s="349"/>
      <c r="S39" s="349"/>
      <c r="T39" s="349"/>
      <c r="U39" s="349"/>
      <c r="V39" s="349"/>
      <c r="W39" s="349"/>
      <c r="X39" s="349"/>
      <c r="Y39" s="349"/>
      <c r="Z39" s="349"/>
    </row>
    <row r="40" spans="1:26" ht="20" x14ac:dyDescent="0.15">
      <c r="A40" s="349"/>
      <c r="B40" s="351" t="s">
        <v>43</v>
      </c>
      <c r="C40" s="349"/>
      <c r="D40" s="349"/>
      <c r="E40" s="349"/>
      <c r="F40" s="349"/>
      <c r="G40" s="349"/>
      <c r="H40" s="349"/>
      <c r="I40" s="349"/>
      <c r="J40" s="349"/>
      <c r="K40" s="349"/>
      <c r="L40" s="349"/>
      <c r="M40" s="349"/>
      <c r="N40" s="350"/>
      <c r="O40" s="349"/>
      <c r="P40" s="349"/>
      <c r="Q40" s="349"/>
      <c r="R40" s="349"/>
      <c r="S40" s="349"/>
      <c r="T40" s="349"/>
      <c r="U40" s="349"/>
      <c r="V40" s="349"/>
      <c r="W40" s="349"/>
      <c r="X40" s="349"/>
      <c r="Y40" s="349"/>
      <c r="Z40" s="349"/>
    </row>
    <row r="41" spans="1:26" hidden="1" x14ac:dyDescent="0.15">
      <c r="A41" s="349"/>
      <c r="B41" s="656"/>
      <c r="C41" s="349"/>
      <c r="D41" s="349"/>
      <c r="E41" s="349"/>
      <c r="F41" s="349"/>
      <c r="G41" s="349"/>
      <c r="H41" s="349"/>
      <c r="I41" s="349"/>
      <c r="J41" s="349"/>
      <c r="K41" s="349"/>
      <c r="L41" s="349"/>
      <c r="M41" s="349"/>
      <c r="N41" s="350"/>
      <c r="O41" s="349"/>
      <c r="P41" s="349"/>
      <c r="Q41" s="349"/>
      <c r="R41" s="349"/>
      <c r="S41" s="349"/>
      <c r="T41" s="349"/>
      <c r="U41" s="349"/>
      <c r="V41" s="349"/>
      <c r="W41" s="349"/>
      <c r="X41" s="349"/>
      <c r="Y41" s="349"/>
      <c r="Z41" s="349"/>
    </row>
    <row r="42" spans="1:26" ht="15" hidden="1" x14ac:dyDescent="0.2">
      <c r="A42" s="349"/>
      <c r="B42" s="655"/>
      <c r="C42" s="349"/>
      <c r="D42" s="349"/>
      <c r="F42" s="349"/>
      <c r="G42" s="349"/>
      <c r="H42"/>
      <c r="I42" s="349"/>
      <c r="J42" s="349"/>
      <c r="K42" s="349"/>
      <c r="L42" s="349"/>
      <c r="M42" s="350"/>
      <c r="N42" s="349"/>
      <c r="O42" s="349"/>
      <c r="P42" s="349"/>
      <c r="Q42" s="349"/>
      <c r="R42" s="349"/>
      <c r="S42" s="349"/>
      <c r="T42" s="349"/>
      <c r="U42" s="349"/>
      <c r="V42" s="349"/>
      <c r="W42" s="349"/>
      <c r="X42" s="349"/>
      <c r="Y42" s="349"/>
      <c r="Z42" s="349"/>
    </row>
    <row r="43" spans="1:26" ht="28" customHeight="1" x14ac:dyDescent="0.2">
      <c r="A43" s="349"/>
      <c r="C43" s="349"/>
      <c r="D43" s="349"/>
      <c r="E43" s="595" t="str">
        <f>CONCATENATE("Base year
",BaseYr)</f>
        <v xml:space="preserve">Base year
</v>
      </c>
      <c r="F43" s="595" t="str">
        <f>CONCATENATE("Target year
",TgtYr)</f>
        <v xml:space="preserve">Target year
</v>
      </c>
      <c r="G43" s="595" t="str">
        <f>CONCATENATE("% Reduction 
",BaseYr," - ",TgtYr)</f>
        <v xml:space="preserve">% Reduction 
 - </v>
      </c>
      <c r="H43"/>
      <c r="I43" s="350"/>
      <c r="J43" s="349"/>
      <c r="K43" s="349"/>
      <c r="L43" s="349"/>
      <c r="M43" s="350"/>
      <c r="N43" s="349"/>
      <c r="O43" s="349"/>
      <c r="P43" s="349"/>
      <c r="Q43" s="349"/>
      <c r="R43" s="349"/>
      <c r="S43" s="349"/>
      <c r="T43" s="349"/>
      <c r="U43" s="349"/>
      <c r="V43" s="349"/>
      <c r="W43" s="349"/>
      <c r="X43" s="349"/>
      <c r="Y43" s="349"/>
      <c r="Z43" s="349"/>
    </row>
    <row r="44" spans="1:26" ht="30" customHeight="1" thickBot="1" x14ac:dyDescent="0.25">
      <c r="A44" s="349"/>
      <c r="B44" s="353" t="e">
        <f>VLOOKUP(nGeogr,tblContinents,2,FALSE) &amp;" | "&amp; rngCountry &amp; IF(RegionAbbr&lt;&gt;lbl_NoRegion," - " &amp; rngRegion,"") &amp;" | "&amp; IF(bUseDflt,"Other",BuildType)</f>
        <v>#N/A</v>
      </c>
      <c r="C44" s="354" t="s">
        <v>44</v>
      </c>
      <c r="D44" s="355" t="e">
        <f>MassUoM</f>
        <v>#N/A</v>
      </c>
      <c r="E44" s="356" t="str">
        <f>IF(C27&gt;0,C27,"")</f>
        <v/>
      </c>
      <c r="F44" s="356" t="str">
        <f>IF(ISNUMBER(Tgt_InUseC_abs),Tgt_InUseC_abs,"")</f>
        <v/>
      </c>
      <c r="G44" s="357" t="str">
        <f>IF(ISNUMBER(F44),1-F44/E44,"")</f>
        <v/>
      </c>
      <c r="H44"/>
      <c r="I44" s="349"/>
      <c r="J44" s="349"/>
      <c r="K44" s="349"/>
      <c r="L44" s="349"/>
      <c r="M44" s="349"/>
      <c r="N44" s="349"/>
      <c r="O44" s="349"/>
      <c r="P44" s="349"/>
      <c r="Q44" s="349"/>
      <c r="R44" s="349"/>
      <c r="S44" s="349"/>
      <c r="T44" s="349"/>
      <c r="U44" s="349"/>
      <c r="V44" s="349"/>
      <c r="W44" s="349"/>
      <c r="X44" s="349"/>
      <c r="Y44" s="349"/>
      <c r="Z44" s="349"/>
    </row>
    <row r="45" spans="1:26" ht="33" customHeight="1" thickTop="1" thickBot="1" x14ac:dyDescent="0.2">
      <c r="B45" s="358"/>
      <c r="C45" s="354" t="s">
        <v>45</v>
      </c>
      <c r="D45" s="355" t="s">
        <v>46</v>
      </c>
      <c r="E45" s="356" t="str">
        <f>IFERROR(Base_InUseC/Base_m2_InUse,lbl_NA)</f>
        <v>N/A</v>
      </c>
      <c r="F45" s="356" t="str">
        <f>IF(ISNUMBER(Tgt_InUseC_int),Tgt_InUseC_int,"")</f>
        <v/>
      </c>
      <c r="G45" s="357" t="str">
        <f>IF(ISNUMBER(F45),1-F45/E45,"")</f>
        <v/>
      </c>
      <c r="H45" s="349"/>
      <c r="I45" s="349"/>
    </row>
    <row r="46" spans="1:26" ht="153" customHeight="1" thickTop="1" x14ac:dyDescent="0.15">
      <c r="G46" s="349"/>
      <c r="H46" s="349"/>
    </row>
    <row r="47" spans="1:26" ht="153" customHeight="1" x14ac:dyDescent="0.15">
      <c r="G47" s="349"/>
      <c r="H47" s="349"/>
    </row>
    <row r="48" spans="1:26" ht="9.75" customHeight="1" x14ac:dyDescent="0.15">
      <c r="A48" s="306"/>
      <c r="B48" s="306"/>
      <c r="C48" s="306"/>
      <c r="D48" s="306"/>
      <c r="E48" s="306"/>
      <c r="F48" s="306"/>
      <c r="G48" s="306"/>
      <c r="H48" s="306"/>
      <c r="I48" s="306"/>
      <c r="J48" s="308"/>
      <c r="K48" s="308"/>
      <c r="L48" s="298"/>
      <c r="M48" s="298"/>
      <c r="N48" s="298"/>
      <c r="O48" s="298"/>
      <c r="P48" s="298"/>
      <c r="Q48" s="298"/>
      <c r="R48" s="298"/>
      <c r="S48" s="298"/>
      <c r="T48" s="298"/>
      <c r="U48" s="298"/>
      <c r="V48" s="298"/>
      <c r="W48" s="298"/>
      <c r="X48" s="298"/>
      <c r="Y48" s="298"/>
      <c r="Z48" s="298"/>
    </row>
    <row r="49" spans="1:39" ht="4" customHeight="1" x14ac:dyDescent="0.15">
      <c r="A49" s="349"/>
      <c r="B49" s="359"/>
      <c r="C49" s="359"/>
      <c r="D49" s="359"/>
      <c r="E49" s="349"/>
      <c r="F49" s="359"/>
      <c r="G49" s="359"/>
      <c r="H49" s="359"/>
      <c r="I49" s="359"/>
      <c r="J49" s="349"/>
      <c r="K49" s="349"/>
      <c r="L49" s="349"/>
      <c r="M49" s="349"/>
      <c r="N49" s="349"/>
      <c r="O49" s="349"/>
      <c r="P49" s="349"/>
      <c r="Q49" s="349"/>
      <c r="R49" s="349"/>
      <c r="S49" s="349"/>
      <c r="T49" s="349"/>
      <c r="U49" s="349"/>
      <c r="V49" s="349"/>
      <c r="W49" s="349"/>
      <c r="X49" s="349"/>
      <c r="Y49" s="349"/>
      <c r="Z49" s="349"/>
    </row>
    <row r="50" spans="1:39" ht="39.75" customHeight="1" x14ac:dyDescent="0.15">
      <c r="A50" s="349"/>
      <c r="B50" s="360" t="s">
        <v>47</v>
      </c>
      <c r="I50" s="359"/>
      <c r="J50" s="349"/>
      <c r="K50" s="349"/>
      <c r="L50" s="349"/>
      <c r="M50" s="349"/>
      <c r="N50" s="349"/>
      <c r="O50" s="349"/>
      <c r="P50" s="349"/>
      <c r="Q50" s="349"/>
      <c r="R50" s="349"/>
      <c r="S50" s="349"/>
      <c r="T50" s="349"/>
      <c r="U50" s="349"/>
      <c r="V50" s="349"/>
      <c r="W50" s="349"/>
      <c r="X50" s="349"/>
      <c r="Y50" s="349"/>
      <c r="Z50" s="349"/>
    </row>
    <row r="51" spans="1:39" ht="19.5" customHeight="1" x14ac:dyDescent="0.2">
      <c r="A51" s="349"/>
      <c r="B51" s="361" t="e">
        <f>B44</f>
        <v>#N/A</v>
      </c>
      <c r="I51" s="359"/>
      <c r="J51" s="349"/>
      <c r="K51" s="349"/>
      <c r="L51" s="349"/>
      <c r="M51" s="349"/>
      <c r="N51" s="349"/>
      <c r="O51" s="349"/>
      <c r="P51" s="349"/>
      <c r="Q51" s="349"/>
      <c r="R51" s="349"/>
      <c r="S51" s="349"/>
      <c r="T51" s="349"/>
      <c r="U51" s="349"/>
      <c r="V51" s="349"/>
      <c r="W51" s="349"/>
      <c r="X51" s="349"/>
      <c r="Y51" s="349"/>
      <c r="Z51" s="349"/>
    </row>
    <row r="52" spans="1:39" ht="11.25" customHeight="1" x14ac:dyDescent="0.15">
      <c r="A52" s="349"/>
      <c r="B52" s="362"/>
      <c r="L52" s="359"/>
      <c r="M52" s="349"/>
      <c r="N52" s="349"/>
      <c r="O52" s="349"/>
      <c r="P52" s="349"/>
      <c r="Q52" s="349"/>
      <c r="R52" s="349"/>
      <c r="S52" s="349"/>
      <c r="T52" s="349"/>
      <c r="U52" s="349"/>
      <c r="V52" s="349"/>
      <c r="W52" s="349"/>
      <c r="X52" s="349"/>
      <c r="Y52" s="349"/>
      <c r="Z52" s="349"/>
      <c r="AA52" s="349"/>
      <c r="AB52" s="349"/>
      <c r="AC52" s="349"/>
    </row>
    <row r="53" spans="1:39" ht="19.5" customHeight="1" thickBot="1" x14ac:dyDescent="0.2">
      <c r="A53" s="349"/>
      <c r="B53" s="363" t="str">
        <f>B40</f>
        <v>Target modelling results - 1.5C  (In-Use Operational)</v>
      </c>
      <c r="C53" s="364"/>
      <c r="D53" s="365">
        <f>BaseYr</f>
        <v>0</v>
      </c>
      <c r="E53" s="365">
        <f>IF(ISNUMBER(D53),IF(D53+1&lt;=Calculations!$AN$18,D53+1,""),"")</f>
        <v>1</v>
      </c>
      <c r="F53" s="365">
        <f>IF(ISNUMBER(E53),IF(E53+1&lt;=Calculations!$AN$18,E53+1,""),"")</f>
        <v>2</v>
      </c>
      <c r="G53" s="365">
        <f>IF(ISNUMBER(F53),IF(F53+1&lt;=Calculations!$AN$18,F53+1,""),"")</f>
        <v>3</v>
      </c>
      <c r="H53" s="365">
        <f>IF(ISNUMBER(G53),IF(G53+1&lt;=Calculations!$AN$18,G53+1,""),"")</f>
        <v>4</v>
      </c>
      <c r="I53" s="365">
        <f>IF(ISNUMBER(H53),IF(H53+1&lt;=Calculations!$AN$18,H53+1,""),"")</f>
        <v>5</v>
      </c>
      <c r="J53" s="365">
        <f>IF(ISNUMBER(I53),IF(I53+1&lt;=Calculations!$AN$18,I53+1,""),"")</f>
        <v>6</v>
      </c>
      <c r="K53" s="365">
        <f>IF(ISNUMBER(J53),IF(J53+1&lt;=Calculations!$AN$18,J53+1,""),"")</f>
        <v>7</v>
      </c>
      <c r="L53" s="365">
        <f>IF(ISNUMBER(K53),IF(K53+1&lt;=Calculations!$AN$18,K53+1,""),"")</f>
        <v>8</v>
      </c>
      <c r="M53" s="365">
        <f>IF(ISNUMBER(L53),IF(L53+1&lt;=Calculations!$AN$18,L53+1,""),"")</f>
        <v>9</v>
      </c>
      <c r="N53" s="365">
        <f>IF(ISNUMBER(M53),IF(M53+1&lt;=Calculations!$AN$18,M53+1,""),"")</f>
        <v>10</v>
      </c>
      <c r="O53" s="365">
        <f>IF(ISNUMBER(N53),IF(N53+1&lt;=Calculations!$AN$18,N53+1,""),"")</f>
        <v>11</v>
      </c>
      <c r="P53" s="365">
        <f>IF(ISNUMBER(O53),IF(O53+1&lt;=Calculations!$AN$18,O53+1,""),"")</f>
        <v>12</v>
      </c>
      <c r="Q53" s="365">
        <f>IF(ISNUMBER(P53),IF(P53+1&lt;=Calculations!$AN$18,P53+1,""),"")</f>
        <v>13</v>
      </c>
      <c r="R53" s="365">
        <f>IF(ISNUMBER(Q53),IF(Q53+1&lt;=Calculations!$AN$18,Q53+1,""),"")</f>
        <v>14</v>
      </c>
      <c r="S53" s="365">
        <f>IF(ISNUMBER(R53),IF(R53+1&lt;=Calculations!$AN$18,R53+1,""),"")</f>
        <v>15</v>
      </c>
      <c r="T53" s="365">
        <f>IF(ISNUMBER(S53),IF(S53+1&lt;=Calculations!$AN$18,S53+1,""),"")</f>
        <v>16</v>
      </c>
      <c r="U53" s="365">
        <f>IF(ISNUMBER(T53),IF(T53+1&lt;=Calculations!$AN$18,T53+1,""),"")</f>
        <v>17</v>
      </c>
      <c r="V53" s="365">
        <f>IF(ISNUMBER(U53),IF(U53+1&lt;=Calculations!$AN$18,U53+1,""),"")</f>
        <v>18</v>
      </c>
      <c r="W53" s="365">
        <f>IF(ISNUMBER(V53),IF(V53+1&lt;=Calculations!$AN$18,V53+1,""),"")</f>
        <v>19</v>
      </c>
      <c r="X53" s="365">
        <f>IF(ISNUMBER(W53),IF(W53+1&lt;=Calculations!$AN$18,W53+1,""),"")</f>
        <v>20</v>
      </c>
      <c r="Y53" s="365">
        <f>IF(ISNUMBER(X53),IF(X53+1&lt;=Calculations!$AN$18,X53+1,""),"")</f>
        <v>21</v>
      </c>
      <c r="Z53" s="365">
        <f>IF(ISNUMBER(Y53),IF(Y53+1&lt;=Calculations!$AN$18,Y53+1,""),"")</f>
        <v>22</v>
      </c>
      <c r="AA53" s="365">
        <f>IF(ISNUMBER(Z53),IF(Z53+1&lt;=Calculations!$AN$18,Z53+1,""),"")</f>
        <v>23</v>
      </c>
      <c r="AB53" s="365">
        <f>IF(ISNUMBER(AA53),IF(AA53+1&lt;=Calculations!$AN$18,AA53+1,""),"")</f>
        <v>24</v>
      </c>
      <c r="AC53" s="365">
        <f>IF(ISNUMBER(AB53),IF(AB53+1&lt;=Calculations!$AN$18,AB53+1,""),"")</f>
        <v>25</v>
      </c>
      <c r="AD53" s="365">
        <f>IF(ISNUMBER(AC53),IF(AC53+1&lt;=Calculations!$AN$18,AC53+1,""),"")</f>
        <v>26</v>
      </c>
      <c r="AE53" s="365">
        <f>IF(ISNUMBER(AD53),IF(AD53+1&lt;=Calculations!$AN$18,AD53+1,""),"")</f>
        <v>27</v>
      </c>
      <c r="AF53" s="365">
        <f>IF(ISNUMBER(AE53),IF(AE53+1&lt;=Calculations!$AN$18,AE53+1,""),"")</f>
        <v>28</v>
      </c>
      <c r="AG53" s="365">
        <f>IF(ISNUMBER(AF53),IF(AF53+1&lt;=Calculations!$AN$18,AF53+1,""),"")</f>
        <v>29</v>
      </c>
      <c r="AH53" s="365">
        <f>IF(ISNUMBER(AG53),IF(AG53+1&lt;=Calculations!$AN$18,AG53+1,""),"")</f>
        <v>30</v>
      </c>
      <c r="AI53" s="365">
        <f>IF(ISNUMBER(AH53),IF(AH53+1&lt;=Calculations!$AN$18,AH53+1,""),"")</f>
        <v>31</v>
      </c>
      <c r="AJ53" s="365">
        <f>IF(ISNUMBER(AI53),IF(AI53+1&lt;=Calculations!$AN$18,AI53+1,""),"")</f>
        <v>32</v>
      </c>
      <c r="AK53" s="365">
        <f>IF(ISNUMBER(AJ53),IF(AJ53+1&lt;=Calculations!$AN$18,AJ53+1,""),"")</f>
        <v>33</v>
      </c>
      <c r="AL53" s="365">
        <f>IF(ISNUMBER(AK53),IF(AK53+1&lt;=Calculations!$AN$18,AK53+1,""),"")</f>
        <v>34</v>
      </c>
      <c r="AM53" s="365">
        <f>IF(ISNUMBER(AL53),IF(AL53+1&lt;=Calculations!$AN$18,AL53+1,""),"")</f>
        <v>35</v>
      </c>
    </row>
    <row r="54" spans="1:39" ht="19.5" customHeight="1" thickTop="1" thickBot="1" x14ac:dyDescent="0.2">
      <c r="A54" s="349"/>
      <c r="B54" s="366" t="s">
        <v>48</v>
      </c>
      <c r="C54" s="355" t="e">
        <f>+D44</f>
        <v>#N/A</v>
      </c>
      <c r="D54" s="367" t="e">
        <f>IF(ISNUMBER(D53),HLOOKUP(D$53,Calculations!$E$18:$AN$27,10,FALSE),"")</f>
        <v>#N/A</v>
      </c>
      <c r="E54" s="367" t="e">
        <f>IF(ISNUMBER(E53),HLOOKUP(E$53,Calculations!$E$18:$AN$27,10,FALSE),"")</f>
        <v>#N/A</v>
      </c>
      <c r="F54" s="367" t="e">
        <f>IF(ISNUMBER(F53),HLOOKUP(F$53,Calculations!$E$18:$AN$27,10,FALSE),"")</f>
        <v>#N/A</v>
      </c>
      <c r="G54" s="367" t="e">
        <f>IF(ISNUMBER(G53),HLOOKUP(G$53,Calculations!$E$18:$AN$27,10,FALSE),"")</f>
        <v>#N/A</v>
      </c>
      <c r="H54" s="367" t="e">
        <f>IF(ISNUMBER(H53),HLOOKUP(H$53,Calculations!$E$18:$AN$27,10,FALSE),"")</f>
        <v>#N/A</v>
      </c>
      <c r="I54" s="367" t="e">
        <f>IF(ISNUMBER(I53),HLOOKUP(I$53,Calculations!$E$18:$AN$27,10,FALSE),"")</f>
        <v>#N/A</v>
      </c>
      <c r="J54" s="367" t="e">
        <f>IF(ISNUMBER(J53),HLOOKUP(J$53,Calculations!$E$18:$AN$27,10,FALSE),"")</f>
        <v>#N/A</v>
      </c>
      <c r="K54" s="367" t="e">
        <f>IF(ISNUMBER(K53),HLOOKUP(K$53,Calculations!$E$18:$AN$27,10,FALSE),"")</f>
        <v>#N/A</v>
      </c>
      <c r="L54" s="367" t="e">
        <f>IF(ISNUMBER(L53),HLOOKUP(L$53,Calculations!$E$18:$AN$27,10,FALSE),"")</f>
        <v>#N/A</v>
      </c>
      <c r="M54" s="367" t="e">
        <f>IF(ISNUMBER(M53),HLOOKUP(M$53,Calculations!$E$18:$AN$27,10,FALSE),"")</f>
        <v>#N/A</v>
      </c>
      <c r="N54" s="367" t="e">
        <f>IF(ISNUMBER(N53),HLOOKUP(N$53,Calculations!$E$18:$AN$27,10,FALSE),"")</f>
        <v>#N/A</v>
      </c>
      <c r="O54" s="367" t="e">
        <f>IF(ISNUMBER(O53),HLOOKUP(O$53,Calculations!$E$18:$AN$27,10,FALSE),"")</f>
        <v>#N/A</v>
      </c>
      <c r="P54" s="367" t="e">
        <f>IF(ISNUMBER(P53),HLOOKUP(P$53,Calculations!$E$18:$AN$27,10,FALSE),"")</f>
        <v>#N/A</v>
      </c>
      <c r="Q54" s="367" t="e">
        <f>IF(ISNUMBER(Q53),HLOOKUP(Q$53,Calculations!$E$18:$AN$27,10,FALSE),"")</f>
        <v>#N/A</v>
      </c>
      <c r="R54" s="367" t="e">
        <f>IF(ISNUMBER(R53),HLOOKUP(R$53,Calculations!$E$18:$AN$27,10,FALSE),"")</f>
        <v>#N/A</v>
      </c>
      <c r="S54" s="367" t="e">
        <f>IF(ISNUMBER(S53),HLOOKUP(S$53,Calculations!$E$18:$AN$27,10,FALSE),"")</f>
        <v>#N/A</v>
      </c>
      <c r="T54" s="367" t="e">
        <f>IF(ISNUMBER(T53),HLOOKUP(T$53,Calculations!$E$18:$AN$27,10,FALSE),"")</f>
        <v>#N/A</v>
      </c>
      <c r="U54" s="367" t="e">
        <f>IF(ISNUMBER(U53),HLOOKUP(U$53,Calculations!$E$18:$AN$27,10,FALSE),"")</f>
        <v>#N/A</v>
      </c>
      <c r="V54" s="367" t="e">
        <f>IF(ISNUMBER(V53),HLOOKUP(V$53,Calculations!$E$18:$AN$27,10,FALSE),"")</f>
        <v>#N/A</v>
      </c>
      <c r="W54" s="367" t="e">
        <f>IF(ISNUMBER(W53),HLOOKUP(W$53,Calculations!$E$18:$AN$27,10,FALSE),"")</f>
        <v>#N/A</v>
      </c>
      <c r="X54" s="367" t="e">
        <f>IF(ISNUMBER(X53),HLOOKUP(X$53,Calculations!$E$18:$AN$27,10,FALSE),"")</f>
        <v>#N/A</v>
      </c>
      <c r="Y54" s="367" t="e">
        <f>IF(ISNUMBER(Y53),HLOOKUP(Y$53,Calculations!$E$18:$AN$27,10,FALSE),"")</f>
        <v>#N/A</v>
      </c>
      <c r="Z54" s="367" t="e">
        <f>IF(ISNUMBER(Z53),HLOOKUP(Z$53,Calculations!$E$18:$AN$27,10,FALSE),"")</f>
        <v>#N/A</v>
      </c>
      <c r="AA54" s="367" t="e">
        <f>IF(ISNUMBER(AA53),HLOOKUP(AA$53,Calculations!$E$18:$AN$27,10,FALSE),"")</f>
        <v>#N/A</v>
      </c>
      <c r="AB54" s="367" t="e">
        <f>IF(ISNUMBER(AB53),HLOOKUP(AB$53,Calculations!$E$18:$AN$27,10,FALSE),"")</f>
        <v>#N/A</v>
      </c>
      <c r="AC54" s="367" t="e">
        <f>IF(ISNUMBER(AC53),HLOOKUP(AC$53,Calculations!$E$18:$AN$27,10,FALSE),"")</f>
        <v>#N/A</v>
      </c>
      <c r="AD54" s="367" t="e">
        <f>IF(ISNUMBER(AD53),HLOOKUP(AD$53,Calculations!$E$18:$AN$27,10,FALSE),"")</f>
        <v>#N/A</v>
      </c>
      <c r="AE54" s="367" t="e">
        <f>IF(ISNUMBER(AE53),HLOOKUP(AE$53,Calculations!$E$18:$AN$27,10,FALSE),"")</f>
        <v>#N/A</v>
      </c>
      <c r="AF54" s="367" t="e">
        <f>IF(ISNUMBER(AF53),HLOOKUP(AF$53,Calculations!$E$18:$AN$27,10,FALSE),"")</f>
        <v>#N/A</v>
      </c>
      <c r="AG54" s="367" t="e">
        <f>IF(ISNUMBER(AG53),HLOOKUP(AG$53,Calculations!$E$18:$AN$27,10,FALSE),"")</f>
        <v>#N/A</v>
      </c>
      <c r="AH54" s="367" t="e">
        <f>IF(ISNUMBER(AH53),HLOOKUP(AH$53,Calculations!$E$18:$AN$27,10,FALSE),"")</f>
        <v>#N/A</v>
      </c>
      <c r="AI54" s="367" t="e">
        <f>IF(ISNUMBER(AI53),HLOOKUP(AI$53,Calculations!$E$18:$AN$27,10,FALSE),"")</f>
        <v>#N/A</v>
      </c>
      <c r="AJ54" s="367" t="e">
        <f>IF(ISNUMBER(AJ53),HLOOKUP(AJ$53,Calculations!$E$18:$AN$27,10,FALSE),"")</f>
        <v>#N/A</v>
      </c>
      <c r="AK54" s="367" t="e">
        <f>IF(ISNUMBER(AK53),HLOOKUP(AK$53,Calculations!$E$18:$AN$27,10,FALSE),"")</f>
        <v>#N/A</v>
      </c>
      <c r="AL54" s="367" t="e">
        <f>IF(ISNUMBER(AL53),HLOOKUP(AL$53,Calculations!$E$18:$AN$27,10,FALSE),"")</f>
        <v>#N/A</v>
      </c>
      <c r="AM54" s="367" t="e">
        <f>IF(ISNUMBER(AM53),HLOOKUP(AM$53,Calculations!$E$18:$AN$27,10,FALSE),"")</f>
        <v>#N/A</v>
      </c>
    </row>
    <row r="55" spans="1:39" ht="19.5" customHeight="1" thickTop="1" thickBot="1" x14ac:dyDescent="0.2">
      <c r="A55" s="349"/>
      <c r="B55" s="366" t="s">
        <v>49</v>
      </c>
      <c r="C55" s="355" t="str">
        <f>+D45</f>
        <v>kgCO₂e / m²</v>
      </c>
      <c r="D55" s="368" t="str">
        <f>IF(ISNUMBER(D54),HLOOKUP(D$53,Calculations!$E$18:$AN$27,9,FALSE),"")</f>
        <v/>
      </c>
      <c r="E55" s="368" t="str">
        <f>IF(ISNUMBER(E54),HLOOKUP(E$53,Calculations!$E$18:$AN$27,9,FALSE),"")</f>
        <v/>
      </c>
      <c r="F55" s="368" t="str">
        <f>IF(ISNUMBER(F54),HLOOKUP(F$53,Calculations!$E$18:$AN$27,9,FALSE),"")</f>
        <v/>
      </c>
      <c r="G55" s="368" t="str">
        <f>IF(ISNUMBER(G54),HLOOKUP(G$53,Calculations!$E$18:$AN$27,9,FALSE),"")</f>
        <v/>
      </c>
      <c r="H55" s="368" t="str">
        <f>IF(ISNUMBER(H54),HLOOKUP(H$53,Calculations!$E$18:$AN$27,9,FALSE),"")</f>
        <v/>
      </c>
      <c r="I55" s="368" t="str">
        <f>IF(ISNUMBER(I54),HLOOKUP(I$53,Calculations!$E$18:$AN$27,9,FALSE),"")</f>
        <v/>
      </c>
      <c r="J55" s="368" t="str">
        <f>IF(ISNUMBER(J54),HLOOKUP(J$53,Calculations!$E$18:$AN$27,9,FALSE),"")</f>
        <v/>
      </c>
      <c r="K55" s="368" t="str">
        <f>IF(ISNUMBER(K54),HLOOKUP(K$53,Calculations!$E$18:$AN$27,9,FALSE),"")</f>
        <v/>
      </c>
      <c r="L55" s="368" t="str">
        <f>IF(ISNUMBER(L54),HLOOKUP(L$53,Calculations!$E$18:$AN$27,9,FALSE),"")</f>
        <v/>
      </c>
      <c r="M55" s="368" t="str">
        <f>IF(ISNUMBER(M54),HLOOKUP(M$53,Calculations!$E$18:$AN$27,9,FALSE),"")</f>
        <v/>
      </c>
      <c r="N55" s="368" t="str">
        <f>IF(ISNUMBER(N54),HLOOKUP(N$53,Calculations!$E$18:$AN$27,9,FALSE),"")</f>
        <v/>
      </c>
      <c r="O55" s="368" t="str">
        <f>IF(ISNUMBER(O54),HLOOKUP(O$53,Calculations!$E$18:$AN$27,9,FALSE),"")</f>
        <v/>
      </c>
      <c r="P55" s="368" t="str">
        <f>IF(ISNUMBER(P54),HLOOKUP(P$53,Calculations!$E$18:$AN$27,9,FALSE),"")</f>
        <v/>
      </c>
      <c r="Q55" s="368" t="str">
        <f>IF(ISNUMBER(Q54),HLOOKUP(Q$53,Calculations!$E$18:$AN$27,9,FALSE),"")</f>
        <v/>
      </c>
      <c r="R55" s="368" t="str">
        <f>IF(ISNUMBER(R54),HLOOKUP(R$53,Calculations!$E$18:$AN$27,9,FALSE),"")</f>
        <v/>
      </c>
      <c r="S55" s="368" t="str">
        <f>IF(ISNUMBER(S54),HLOOKUP(S$53,Calculations!$E$18:$AN$27,9,FALSE),"")</f>
        <v/>
      </c>
      <c r="T55" s="368" t="str">
        <f>IF(ISNUMBER(T54),HLOOKUP(T$53,Calculations!$E$18:$AN$27,9,FALSE),"")</f>
        <v/>
      </c>
      <c r="U55" s="368" t="str">
        <f>IF(ISNUMBER(U54),HLOOKUP(U$53,Calculations!$E$18:$AN$27,9,FALSE),"")</f>
        <v/>
      </c>
      <c r="V55" s="368" t="str">
        <f>IF(ISNUMBER(V54),HLOOKUP(V$53,Calculations!$E$18:$AN$27,9,FALSE),"")</f>
        <v/>
      </c>
      <c r="W55" s="368" t="str">
        <f>IF(ISNUMBER(W54),HLOOKUP(W$53,Calculations!$E$18:$AN$27,9,FALSE),"")</f>
        <v/>
      </c>
      <c r="X55" s="368" t="str">
        <f>IF(ISNUMBER(X54),HLOOKUP(X$53,Calculations!$E$18:$AN$27,9,FALSE),"")</f>
        <v/>
      </c>
      <c r="Y55" s="368" t="str">
        <f>IF(ISNUMBER(Y54),HLOOKUP(Y$53,Calculations!$E$18:$AN$27,9,FALSE),"")</f>
        <v/>
      </c>
      <c r="Z55" s="368" t="str">
        <f>IF(ISNUMBER(Z54),HLOOKUP(Z$53,Calculations!$E$18:$AN$27,9,FALSE),"")</f>
        <v/>
      </c>
      <c r="AA55" s="368" t="str">
        <f>IF(ISNUMBER(AA54),HLOOKUP(AA$53,Calculations!$E$18:$AN$27,9,FALSE),"")</f>
        <v/>
      </c>
      <c r="AB55" s="368" t="str">
        <f>IF(ISNUMBER(AB54),HLOOKUP(AB$53,Calculations!$E$18:$AN$27,9,FALSE),"")</f>
        <v/>
      </c>
      <c r="AC55" s="368" t="str">
        <f>IF(ISNUMBER(AC54),HLOOKUP(AC$53,Calculations!$E$18:$AN$27,9,FALSE),"")</f>
        <v/>
      </c>
      <c r="AD55" s="368" t="str">
        <f>IF(ISNUMBER(AD54),HLOOKUP(AD$53,Calculations!$E$18:$AN$27,9,FALSE),"")</f>
        <v/>
      </c>
      <c r="AE55" s="368" t="str">
        <f>IF(ISNUMBER(AE54),HLOOKUP(AE$53,Calculations!$E$18:$AN$27,9,FALSE),"")</f>
        <v/>
      </c>
      <c r="AF55" s="368" t="str">
        <f>IF(ISNUMBER(AF54),HLOOKUP(AF$53,Calculations!$E$18:$AN$27,9,FALSE),"")</f>
        <v/>
      </c>
      <c r="AG55" s="368" t="str">
        <f>IF(ISNUMBER(AG54),HLOOKUP(AG$53,Calculations!$E$18:$AN$27,9,FALSE),"")</f>
        <v/>
      </c>
      <c r="AH55" s="368" t="str">
        <f>IF(ISNUMBER(AH54),HLOOKUP(AH$53,Calculations!$E$18:$AN$27,9,FALSE),"")</f>
        <v/>
      </c>
      <c r="AI55" s="368" t="str">
        <f>IF(ISNUMBER(AI54),HLOOKUP(AI$53,Calculations!$E$18:$AN$27,9,FALSE),"")</f>
        <v/>
      </c>
      <c r="AJ55" s="368" t="str">
        <f>IF(ISNUMBER(AJ54),HLOOKUP(AJ$53,Calculations!$E$18:$AN$27,9,FALSE),"")</f>
        <v/>
      </c>
      <c r="AK55" s="368" t="str">
        <f>IF(ISNUMBER(AK54),HLOOKUP(AK$53,Calculations!$E$18:$AN$27,9,FALSE),"")</f>
        <v/>
      </c>
      <c r="AL55" s="368" t="str">
        <f>IF(ISNUMBER(AL54),HLOOKUP(AL$53,Calculations!$E$18:$AN$27,9,FALSE),"")</f>
        <v/>
      </c>
      <c r="AM55" s="368" t="str">
        <f>IF(ISNUMBER(AM54),HLOOKUP(AM$53,Calculations!$E$18:$AN$27,9,FALSE),"")</f>
        <v/>
      </c>
    </row>
    <row r="56" spans="1:39" ht="19.5" customHeight="1" thickTop="1" thickBot="1" x14ac:dyDescent="0.2">
      <c r="A56" s="349"/>
      <c r="B56" s="366" t="s">
        <v>50</v>
      </c>
      <c r="C56" s="355" t="str">
        <f>+C55</f>
        <v>kgCO₂e / m²</v>
      </c>
      <c r="D56" s="368" t="e">
        <f>IF(ISNUMBER(D53),HLOOKUP(D$53,Calculations!$E$18:$AN$27,7,FALSE),"")</f>
        <v>#N/A</v>
      </c>
      <c r="E56" s="368" t="e">
        <f>IF(ISNUMBER(E53),HLOOKUP(E$53,Calculations!$E$18:$AN$27,7,FALSE),"")</f>
        <v>#N/A</v>
      </c>
      <c r="F56" s="368" t="e">
        <f>IF(ISNUMBER(F53),HLOOKUP(F$53,Calculations!$E$18:$AN$27,7,FALSE),"")</f>
        <v>#N/A</v>
      </c>
      <c r="G56" s="368" t="e">
        <f>IF(ISNUMBER(G53),HLOOKUP(G$53,Calculations!$E$18:$AN$27,7,FALSE),"")</f>
        <v>#N/A</v>
      </c>
      <c r="H56" s="368" t="e">
        <f>IF(ISNUMBER(H53),HLOOKUP(H$53,Calculations!$E$18:$AN$27,7,FALSE),"")</f>
        <v>#N/A</v>
      </c>
      <c r="I56" s="368" t="e">
        <f>IF(ISNUMBER(I53),HLOOKUP(I$53,Calculations!$E$18:$AN$27,7,FALSE),"")</f>
        <v>#N/A</v>
      </c>
      <c r="J56" s="368" t="e">
        <f>IF(ISNUMBER(J53),HLOOKUP(J$53,Calculations!$E$18:$AN$27,7,FALSE),"")</f>
        <v>#N/A</v>
      </c>
      <c r="K56" s="368" t="e">
        <f>IF(ISNUMBER(K53),HLOOKUP(K$53,Calculations!$E$18:$AN$27,7,FALSE),"")</f>
        <v>#N/A</v>
      </c>
      <c r="L56" s="368" t="e">
        <f>IF(ISNUMBER(L53),HLOOKUP(L$53,Calculations!$E$18:$AN$27,7,FALSE),"")</f>
        <v>#N/A</v>
      </c>
      <c r="M56" s="368" t="e">
        <f>IF(ISNUMBER(M53),HLOOKUP(M$53,Calculations!$E$18:$AN$27,7,FALSE),"")</f>
        <v>#N/A</v>
      </c>
      <c r="N56" s="368" t="e">
        <f>IF(ISNUMBER(N53),HLOOKUP(N$53,Calculations!$E$18:$AN$27,7,FALSE),"")</f>
        <v>#N/A</v>
      </c>
      <c r="O56" s="368" t="e">
        <f>IF(ISNUMBER(O53),HLOOKUP(O$53,Calculations!$E$18:$AN$27,7,FALSE),"")</f>
        <v>#N/A</v>
      </c>
      <c r="P56" s="368" t="e">
        <f>IF(ISNUMBER(P53),HLOOKUP(P$53,Calculations!$E$18:$AN$27,7,FALSE),"")</f>
        <v>#N/A</v>
      </c>
      <c r="Q56" s="368" t="e">
        <f>IF(ISNUMBER(Q53),HLOOKUP(Q$53,Calculations!$E$18:$AN$27,7,FALSE),"")</f>
        <v>#N/A</v>
      </c>
      <c r="R56" s="368" t="e">
        <f>IF(ISNUMBER(R53),HLOOKUP(R$53,Calculations!$E$18:$AN$27,7,FALSE),"")</f>
        <v>#N/A</v>
      </c>
      <c r="S56" s="368" t="e">
        <f>IF(ISNUMBER(S53),HLOOKUP(S$53,Calculations!$E$18:$AN$27,7,FALSE),"")</f>
        <v>#N/A</v>
      </c>
      <c r="T56" s="368" t="e">
        <f>IF(ISNUMBER(T53),HLOOKUP(T$53,Calculations!$E$18:$AN$27,7,FALSE),"")</f>
        <v>#N/A</v>
      </c>
      <c r="U56" s="368" t="e">
        <f>IF(ISNUMBER(U53),HLOOKUP(U$53,Calculations!$E$18:$AN$27,7,FALSE),"")</f>
        <v>#N/A</v>
      </c>
      <c r="V56" s="368" t="e">
        <f>IF(ISNUMBER(V53),HLOOKUP(V$53,Calculations!$E$18:$AN$27,7,FALSE),"")</f>
        <v>#N/A</v>
      </c>
      <c r="W56" s="368" t="e">
        <f>IF(ISNUMBER(W53),HLOOKUP(W$53,Calculations!$E$18:$AN$27,7,FALSE),"")</f>
        <v>#N/A</v>
      </c>
      <c r="X56" s="368" t="e">
        <f>IF(ISNUMBER(X53),HLOOKUP(X$53,Calculations!$E$18:$AN$27,7,FALSE),"")</f>
        <v>#N/A</v>
      </c>
      <c r="Y56" s="368" t="e">
        <f>IF(ISNUMBER(Y53),HLOOKUP(Y$53,Calculations!$E$18:$AN$27,7,FALSE),"")</f>
        <v>#N/A</v>
      </c>
      <c r="Z56" s="368" t="e">
        <f>IF(ISNUMBER(Z53),HLOOKUP(Z$53,Calculations!$E$18:$AN$27,7,FALSE),"")</f>
        <v>#N/A</v>
      </c>
      <c r="AA56" s="368" t="e">
        <f>IF(ISNUMBER(AA53),HLOOKUP(AA$53,Calculations!$E$18:$AN$27,7,FALSE),"")</f>
        <v>#N/A</v>
      </c>
      <c r="AB56" s="368" t="e">
        <f>IF(ISNUMBER(AB53),HLOOKUP(AB$53,Calculations!$E$18:$AN$27,7,FALSE),"")</f>
        <v>#N/A</v>
      </c>
      <c r="AC56" s="368" t="e">
        <f>IF(ISNUMBER(AC53),HLOOKUP(AC$53,Calculations!$E$18:$AN$27,7,FALSE),"")</f>
        <v>#N/A</v>
      </c>
      <c r="AD56" s="368" t="e">
        <f>IF(ISNUMBER(AD53),HLOOKUP(AD$53,Calculations!$E$18:$AN$27,7,FALSE),"")</f>
        <v>#N/A</v>
      </c>
      <c r="AE56" s="368" t="e">
        <f>IF(ISNUMBER(AE53),HLOOKUP(AE$53,Calculations!$E$18:$AN$27,7,FALSE),"")</f>
        <v>#N/A</v>
      </c>
      <c r="AF56" s="368" t="e">
        <f>IF(ISNUMBER(AF53),HLOOKUP(AF$53,Calculations!$E$18:$AN$27,7,FALSE),"")</f>
        <v>#N/A</v>
      </c>
      <c r="AG56" s="368" t="e">
        <f>IF(ISNUMBER(AG53),HLOOKUP(AG$53,Calculations!$E$18:$AN$27,7,FALSE),"")</f>
        <v>#N/A</v>
      </c>
      <c r="AH56" s="368" t="e">
        <f>IF(ISNUMBER(AH53),HLOOKUP(AH$53,Calculations!$E$18:$AN$27,7,FALSE),"")</f>
        <v>#N/A</v>
      </c>
      <c r="AI56" s="368" t="e">
        <f>IF(ISNUMBER(AI53),HLOOKUP(AI$53,Calculations!$E$18:$AN$27,7,FALSE),"")</f>
        <v>#N/A</v>
      </c>
      <c r="AJ56" s="368" t="e">
        <f>IF(ISNUMBER(AJ53),HLOOKUP(AJ$53,Calculations!$E$18:$AN$27,7,FALSE),"")</f>
        <v>#N/A</v>
      </c>
      <c r="AK56" s="368" t="e">
        <f>IF(ISNUMBER(AK53),HLOOKUP(AK$53,Calculations!$E$18:$AN$27,7,FALSE),"")</f>
        <v>#N/A</v>
      </c>
      <c r="AL56" s="368" t="e">
        <f>IF(ISNUMBER(AL53),HLOOKUP(AL$53,Calculations!$E$18:$AN$27,7,FALSE),"")</f>
        <v>#N/A</v>
      </c>
      <c r="AM56" s="368" t="e">
        <f>IF(ISNUMBER(AM53),HLOOKUP(AM$53,Calculations!$E$18:$AN$27,7,FALSE),"")</f>
        <v>#N/A</v>
      </c>
    </row>
    <row r="57" spans="1:39" ht="11.25" customHeight="1" thickTop="1" x14ac:dyDescent="0.15">
      <c r="A57" s="349"/>
      <c r="B57" s="349"/>
      <c r="C57" s="369"/>
      <c r="D57" s="369"/>
      <c r="E57" s="369"/>
      <c r="F57" s="369"/>
      <c r="G57" s="369"/>
      <c r="H57" s="36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row>
    <row r="58" spans="1:39" ht="9.75" customHeight="1" x14ac:dyDescent="0.15">
      <c r="A58" s="306"/>
      <c r="B58" s="306"/>
      <c r="C58" s="306"/>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M58" s="306"/>
    </row>
    <row r="59" spans="1:39" customFormat="1" ht="15" x14ac:dyDescent="0.2"/>
    <row r="60" spans="1:39" customFormat="1" ht="15" x14ac:dyDescent="0.2"/>
    <row r="61" spans="1:39" customFormat="1" ht="15" x14ac:dyDescent="0.2"/>
    <row r="62" spans="1:39" customFormat="1" ht="15" x14ac:dyDescent="0.2"/>
    <row r="63" spans="1:39" customFormat="1" ht="15" x14ac:dyDescent="0.2"/>
    <row r="64" spans="1:39" customFormat="1" ht="15" x14ac:dyDescent="0.2"/>
  </sheetData>
  <sheetProtection algorithmName="SHA-512" hashValue="q/XqgyppuAGla38zIpD6WTuC0IllyQNBetx8vwforQcCkcMN3U0bYso00Y1AYKHLO7ZIoQfdvrMW3qfw0mgZSQ==" saltValue="4D7nr6L6EjS75gJzLHD/UQ==" spinCount="100000" sheet="1" objects="1" scenarios="1"/>
  <mergeCells count="1">
    <mergeCell ref="C3:I3"/>
  </mergeCells>
  <conditionalFormatting sqref="C17">
    <cfRule type="cellIs" dxfId="19" priority="10" operator="notEqual">
      <formula>"OK"</formula>
    </cfRule>
  </conditionalFormatting>
  <conditionalFormatting sqref="C21">
    <cfRule type="cellIs" dxfId="18" priority="11" operator="notEqual">
      <formula>"OK"</formula>
    </cfRule>
  </conditionalFormatting>
  <conditionalFormatting sqref="C25">
    <cfRule type="expression" dxfId="17" priority="2">
      <formula>NOT(ISNUMBER(C25))</formula>
    </cfRule>
  </conditionalFormatting>
  <conditionalFormatting sqref="C33">
    <cfRule type="expression" dxfId="16" priority="4">
      <formula>OR((C33-CrntYr)&lt;5,(C33-CrntYr)&gt;10)</formula>
    </cfRule>
  </conditionalFormatting>
  <conditionalFormatting sqref="E17">
    <cfRule type="expression" dxfId="14" priority="16" stopIfTrue="1">
      <formula>OR(CountryAbbr="AUS",CountryAbbr="USA")</formula>
    </cfRule>
  </conditionalFormatting>
  <conditionalFormatting sqref="F17">
    <cfRule type="cellIs" dxfId="13" priority="9" operator="notEqual">
      <formula>"OK"</formula>
    </cfRule>
  </conditionalFormatting>
  <dataValidations count="7">
    <dataValidation type="list" errorStyle="warning" allowBlank="1" showInputMessage="1" showErrorMessage="1" sqref="C25" xr:uid="{00000000-0002-0000-0100-000000000000}">
      <formula1>lstBaseYear</formula1>
    </dataValidation>
    <dataValidation type="list" allowBlank="1" showInputMessage="1" showErrorMessage="1" sqref="B21" xr:uid="{00000000-0002-0000-0100-000001000000}">
      <formula1>IF(bOtherCntry,INDEX(lstGlobalTypes,,1),INDEX(lstBuildingType,,1))</formula1>
    </dataValidation>
    <dataValidation type="list" allowBlank="1" showInputMessage="1" showErrorMessage="1" sqref="B17" xr:uid="{00000000-0002-0000-0100-000002000000}">
      <formula1>INDEX(CHOOSE(nGeogr,lstAfri,lstAmer,lstAsia,lstEuro,lstOcea),,1)</formula1>
    </dataValidation>
    <dataValidation type="list" allowBlank="1" showInputMessage="1" showErrorMessage="1" sqref="E17" xr:uid="{00000000-0002-0000-0100-000003000000}">
      <formula1>IF(CountryAbbr="USA",INDEX(tblUSA,,1),IF(CountryAbbr="AUS",INDEX(tblAustralia,,1),lbl_NoRegion))</formula1>
    </dataValidation>
    <dataValidation type="list" allowBlank="1" showInputMessage="1" showErrorMessage="1" sqref="B12" xr:uid="{00000000-0002-0000-0100-000004000000}">
      <formula1>INDEX(lstAreaFctrs,,1)</formula1>
    </dataValidation>
    <dataValidation type="list" allowBlank="1" showErrorMessage="1" sqref="C33" xr:uid="{00000000-0002-0000-0100-000005000000}">
      <formula1>lst_NT_TgtYr</formula1>
    </dataValidation>
    <dataValidation type="custom" allowBlank="1" showErrorMessage="1" sqref="C34:C35" xr:uid="{00000000-0002-0000-0100-000006000000}">
      <formula1>C34&gt;=0</formula1>
    </dataValidation>
  </dataValidations>
  <hyperlinks>
    <hyperlink ref="F5" location="Google_Sheet_Link_1475867537" display="Terms of use" xr:uid="{00000000-0004-0000-0100-000000000000}"/>
    <hyperlink ref="F6" location="Google_Sheet_Link_1866479812" display="Disclaimer" xr:uid="{00000000-0004-0000-0100-000001000000}"/>
    <hyperlink ref="H5" r:id="rId1" xr:uid="{56FDAFA7-54D7-4595-8ADB-0FB866BC7C4C}"/>
  </hyperlinks>
  <pageMargins left="0.7" right="0.7" top="0.75" bottom="0.75" header="0" footer="0"/>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1" r:id="rId5" name="Option Button 3">
              <controlPr defaultSize="0" autoFill="0" autoLine="0" autoPict="0">
                <anchor moveWithCells="1">
                  <from>
                    <xdr:col>1</xdr:col>
                    <xdr:colOff>127000</xdr:colOff>
                    <xdr:row>15</xdr:row>
                    <xdr:rowOff>0</xdr:rowOff>
                  </from>
                  <to>
                    <xdr:col>1</xdr:col>
                    <xdr:colOff>723900</xdr:colOff>
                    <xdr:row>16</xdr:row>
                    <xdr:rowOff>12700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xdr:col>
                    <xdr:colOff>0</xdr:colOff>
                    <xdr:row>34</xdr:row>
                    <xdr:rowOff>12700</xdr:rowOff>
                  </from>
                  <to>
                    <xdr:col>2</xdr:col>
                    <xdr:colOff>1638300</xdr:colOff>
                    <xdr:row>35</xdr:row>
                    <xdr:rowOff>0</xdr:rowOff>
                  </to>
                </anchor>
              </controlPr>
            </control>
          </mc:Choice>
        </mc:AlternateContent>
        <mc:AlternateContent xmlns:mc="http://schemas.openxmlformats.org/markup-compatibility/2006">
          <mc:Choice Requires="x14">
            <control shapeId="2057" r:id="rId7" name="Option Button 9">
              <controlPr defaultSize="0" autoFill="0" autoLine="0" autoPict="0">
                <anchor moveWithCells="1">
                  <from>
                    <xdr:col>1</xdr:col>
                    <xdr:colOff>1079500</xdr:colOff>
                    <xdr:row>15</xdr:row>
                    <xdr:rowOff>0</xdr:rowOff>
                  </from>
                  <to>
                    <xdr:col>1</xdr:col>
                    <xdr:colOff>1892300</xdr:colOff>
                    <xdr:row>16</xdr:row>
                    <xdr:rowOff>12700</xdr:rowOff>
                  </to>
                </anchor>
              </controlPr>
            </control>
          </mc:Choice>
        </mc:AlternateContent>
        <mc:AlternateContent xmlns:mc="http://schemas.openxmlformats.org/markup-compatibility/2006">
          <mc:Choice Requires="x14">
            <control shapeId="2058" r:id="rId8" name="Option Button 10">
              <controlPr defaultSize="0" autoFill="0" autoLine="0" autoPict="0">
                <anchor moveWithCells="1">
                  <from>
                    <xdr:col>1</xdr:col>
                    <xdr:colOff>2260600</xdr:colOff>
                    <xdr:row>15</xdr:row>
                    <xdr:rowOff>0</xdr:rowOff>
                  </from>
                  <to>
                    <xdr:col>1</xdr:col>
                    <xdr:colOff>2768600</xdr:colOff>
                    <xdr:row>16</xdr:row>
                    <xdr:rowOff>12700</xdr:rowOff>
                  </to>
                </anchor>
              </controlPr>
            </control>
          </mc:Choice>
        </mc:AlternateContent>
        <mc:AlternateContent xmlns:mc="http://schemas.openxmlformats.org/markup-compatibility/2006">
          <mc:Choice Requires="x14">
            <control shapeId="2059" r:id="rId9" name="Option Button 11">
              <controlPr defaultSize="0" autoFill="0" autoLine="0" autoPict="0">
                <anchor moveWithCells="1">
                  <from>
                    <xdr:col>1</xdr:col>
                    <xdr:colOff>3124200</xdr:colOff>
                    <xdr:row>15</xdr:row>
                    <xdr:rowOff>0</xdr:rowOff>
                  </from>
                  <to>
                    <xdr:col>2</xdr:col>
                    <xdr:colOff>469900</xdr:colOff>
                    <xdr:row>16</xdr:row>
                    <xdr:rowOff>12700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2</xdr:col>
                    <xdr:colOff>838200</xdr:colOff>
                    <xdr:row>15</xdr:row>
                    <xdr:rowOff>0</xdr:rowOff>
                  </from>
                  <to>
                    <xdr:col>2</xdr:col>
                    <xdr:colOff>1600200</xdr:colOff>
                    <xdr:row>16</xdr:row>
                    <xdr:rowOff>12700</xdr:rowOff>
                  </to>
                </anchor>
              </controlPr>
            </control>
          </mc:Choice>
        </mc:AlternateContent>
      </controls>
    </mc:Choice>
  </mc:AlternateContent>
  <tableParts count="1">
    <tablePart r:id="rId11"/>
  </tableParts>
  <extLst>
    <ext xmlns:x14="http://schemas.microsoft.com/office/spreadsheetml/2009/9/main" uri="{78C0D931-6437-407d-A8EE-F0AAD7539E65}">
      <x14:conditionalFormattings>
        <x14:conditionalFormatting xmlns:xm="http://schemas.microsoft.com/office/excel/2006/main">
          <x14:cfRule type="expression" priority="82" id="{00000000-000E-0000-0100-000001000000}">
            <xm:f>DropDowns!$E$20</xm:f>
            <x14:dxf>
              <font>
                <color theme="0" tint="-0.14996795556505021"/>
              </font>
              <fill>
                <patternFill>
                  <bgColor theme="0" tint="-0.14996795556505021"/>
                </patternFill>
              </fill>
            </x14:dxf>
          </x14:cfRule>
          <xm:sqref>B21</xm:sqref>
        </x14:conditionalFormatting>
        <x14:conditionalFormatting xmlns:xm="http://schemas.microsoft.com/office/excel/2006/main">
          <x14:cfRule type="expression" priority="66" id="{57D336D7-524B-42E3-9908-F289F22B0D74}">
            <xm:f>Calculations!$I$14</xm:f>
            <x14:dxf>
              <font>
                <color theme="0" tint="-0.499984740745262"/>
              </font>
              <fill>
                <patternFill>
                  <bgColor theme="0" tint="-0.499984740745262"/>
                </patternFill>
              </fill>
            </x14:dxf>
          </x14:cfRule>
          <xm:sqref>C34 E34:F34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546E"/>
  </sheetPr>
  <dimension ref="A1:AM54"/>
  <sheetViews>
    <sheetView showGridLines="0" showRowColHeaders="0" zoomScaleNormal="100" workbookViewId="0">
      <selection activeCell="D12" sqref="D12"/>
    </sheetView>
  </sheetViews>
  <sheetFormatPr baseColWidth="10" defaultColWidth="14.5" defaultRowHeight="13" x14ac:dyDescent="0.15"/>
  <cols>
    <col min="1" max="1" width="5" style="299" customWidth="1"/>
    <col min="2" max="2" width="50.1640625" style="299" customWidth="1"/>
    <col min="3" max="3" width="26" style="299" customWidth="1"/>
    <col min="4" max="8" width="17.83203125" style="299" customWidth="1"/>
    <col min="9" max="39" width="12.1640625" style="299" customWidth="1"/>
    <col min="40" max="16384" width="14.5" style="299"/>
  </cols>
  <sheetData>
    <row r="1" spans="1:26" ht="13.5" customHeight="1" x14ac:dyDescent="0.15">
      <c r="A1" s="296"/>
      <c r="B1" s="297"/>
      <c r="C1" s="297"/>
      <c r="D1" s="297"/>
      <c r="E1" s="297"/>
      <c r="F1" s="297"/>
      <c r="G1" s="297"/>
      <c r="H1" s="297"/>
      <c r="I1" s="297"/>
      <c r="J1" s="298"/>
      <c r="K1" s="298"/>
      <c r="L1" s="298"/>
      <c r="M1" s="298"/>
      <c r="N1" s="298"/>
      <c r="O1" s="298"/>
      <c r="P1" s="298"/>
      <c r="Q1" s="298"/>
      <c r="R1" s="298"/>
      <c r="S1" s="298"/>
      <c r="T1" s="298"/>
      <c r="U1" s="298"/>
      <c r="V1" s="298"/>
      <c r="W1" s="298"/>
      <c r="X1" s="298"/>
      <c r="Y1" s="298"/>
      <c r="Z1" s="298"/>
    </row>
    <row r="2" spans="1:26" ht="11.2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row>
    <row r="3" spans="1:26" ht="23" x14ac:dyDescent="0.25">
      <c r="A3" s="298"/>
      <c r="B3" s="298"/>
      <c r="C3" s="691" t="str">
        <f>rngTitle</f>
        <v>SBTi Buildings Target-Setting Tool</v>
      </c>
      <c r="D3" s="692"/>
      <c r="E3" s="692"/>
      <c r="F3" s="692"/>
      <c r="G3" s="692"/>
      <c r="H3" s="692"/>
      <c r="I3" s="692"/>
      <c r="J3" s="300"/>
      <c r="K3" s="300"/>
      <c r="L3" s="300"/>
      <c r="M3" s="300"/>
      <c r="N3" s="298"/>
      <c r="O3" s="298"/>
      <c r="P3" s="298"/>
      <c r="Q3" s="298"/>
      <c r="R3" s="298"/>
      <c r="S3" s="298"/>
      <c r="T3" s="298"/>
      <c r="U3" s="298"/>
      <c r="V3" s="298"/>
      <c r="W3" s="298"/>
      <c r="X3" s="298"/>
      <c r="Y3" s="298"/>
      <c r="Z3" s="298"/>
    </row>
    <row r="4" spans="1:26" ht="11.25" customHeight="1" x14ac:dyDescent="0.15">
      <c r="A4" s="298"/>
      <c r="B4" s="298"/>
      <c r="C4" s="301"/>
      <c r="D4" s="301"/>
      <c r="E4" s="301"/>
      <c r="F4" s="301"/>
      <c r="G4" s="301"/>
      <c r="H4" s="301"/>
      <c r="I4" s="301"/>
      <c r="J4" s="300"/>
      <c r="K4" s="300"/>
      <c r="L4" s="300"/>
      <c r="M4" s="300"/>
      <c r="N4" s="298"/>
      <c r="O4" s="298"/>
      <c r="P4" s="298"/>
      <c r="Q4" s="298"/>
      <c r="R4" s="298"/>
      <c r="S4" s="298"/>
      <c r="T4" s="298"/>
      <c r="U4" s="298"/>
      <c r="V4" s="298"/>
      <c r="W4" s="298"/>
      <c r="X4" s="298"/>
      <c r="Y4" s="298"/>
      <c r="Z4" s="298"/>
    </row>
    <row r="5" spans="1:26" ht="13.5" customHeight="1" x14ac:dyDescent="0.15">
      <c r="A5" s="298"/>
      <c r="B5" s="298"/>
      <c r="C5" s="302" t="s">
        <v>15</v>
      </c>
      <c r="D5" s="303" t="str">
        <f>rngVersion</f>
        <v>1.1.1</v>
      </c>
      <c r="E5" s="302" t="s">
        <v>16</v>
      </c>
      <c r="F5" s="304" t="s">
        <v>2</v>
      </c>
      <c r="G5" s="302" t="s">
        <v>17</v>
      </c>
      <c r="H5" s="652" t="s">
        <v>1995</v>
      </c>
      <c r="I5" s="298"/>
      <c r="J5" s="298"/>
      <c r="K5" s="298"/>
      <c r="L5" s="298"/>
      <c r="M5" s="298"/>
      <c r="N5" s="298"/>
      <c r="O5" s="298"/>
      <c r="P5" s="298"/>
      <c r="Q5" s="298"/>
      <c r="R5" s="298"/>
      <c r="S5" s="298"/>
      <c r="T5" s="298"/>
      <c r="U5" s="298"/>
      <c r="V5" s="298"/>
      <c r="W5" s="298"/>
      <c r="X5" s="298"/>
      <c r="Y5" s="298"/>
      <c r="Z5" s="298"/>
    </row>
    <row r="6" spans="1:26" ht="13.5" customHeight="1" x14ac:dyDescent="0.15">
      <c r="A6" s="298"/>
      <c r="B6" s="298"/>
      <c r="C6" s="659"/>
      <c r="F6" s="304" t="s">
        <v>3</v>
      </c>
      <c r="I6" s="298"/>
      <c r="J6" s="298"/>
      <c r="K6" s="298"/>
      <c r="L6" s="298"/>
      <c r="M6" s="298"/>
      <c r="N6" s="298"/>
      <c r="O6" s="298"/>
      <c r="P6" s="298"/>
      <c r="Q6" s="298"/>
      <c r="R6" s="298"/>
      <c r="S6" s="298"/>
      <c r="T6" s="298"/>
      <c r="U6" s="298"/>
      <c r="V6" s="298"/>
      <c r="W6" s="298"/>
      <c r="X6" s="298"/>
      <c r="Y6" s="298"/>
      <c r="Z6" s="298"/>
    </row>
    <row r="7" spans="1:26" ht="9.75" customHeight="1" x14ac:dyDescent="0.15">
      <c r="A7" s="298"/>
      <c r="B7" s="298"/>
      <c r="C7" s="298"/>
      <c r="D7" s="298"/>
      <c r="E7" s="298"/>
      <c r="F7" s="298"/>
      <c r="G7" s="298"/>
      <c r="H7" s="298"/>
      <c r="I7" s="298"/>
      <c r="J7" s="298"/>
      <c r="K7" s="298"/>
      <c r="L7" s="298"/>
      <c r="M7" s="298"/>
      <c r="N7" s="298"/>
      <c r="O7" s="298"/>
      <c r="P7" s="298"/>
      <c r="Q7" s="298"/>
      <c r="R7" s="298"/>
      <c r="S7" s="298"/>
      <c r="T7" s="298"/>
      <c r="U7" s="298"/>
      <c r="V7" s="298"/>
      <c r="W7" s="298"/>
      <c r="X7" s="298"/>
      <c r="Y7" s="298"/>
      <c r="Z7" s="298"/>
    </row>
    <row r="8" spans="1:26" ht="20" x14ac:dyDescent="0.15">
      <c r="A8" s="306"/>
      <c r="B8" s="307" t="s">
        <v>51</v>
      </c>
      <c r="C8" s="306"/>
      <c r="D8" s="306"/>
      <c r="E8" s="306"/>
      <c r="F8" s="306"/>
      <c r="G8" s="306"/>
      <c r="H8" s="306"/>
      <c r="I8" s="306"/>
      <c r="J8" s="308"/>
      <c r="K8" s="308"/>
      <c r="L8" s="298"/>
      <c r="M8" s="298"/>
      <c r="N8" s="298"/>
      <c r="O8" s="298"/>
      <c r="P8" s="298"/>
      <c r="Q8" s="298"/>
      <c r="R8" s="298"/>
      <c r="S8" s="298"/>
      <c r="T8" s="298"/>
      <c r="U8" s="298"/>
      <c r="V8" s="298"/>
      <c r="W8" s="298"/>
      <c r="X8" s="298"/>
      <c r="Y8" s="298"/>
      <c r="Z8" s="298"/>
    </row>
    <row r="9" spans="1:26" ht="9.75" customHeight="1" x14ac:dyDescent="0.15">
      <c r="A9" s="298"/>
      <c r="B9" s="298"/>
      <c r="C9" s="298"/>
      <c r="D9" s="298"/>
      <c r="E9" s="298"/>
      <c r="F9" s="298"/>
      <c r="G9" s="298"/>
      <c r="H9" s="298"/>
      <c r="I9" s="298"/>
      <c r="J9" s="309"/>
      <c r="K9" s="309"/>
      <c r="L9" s="309"/>
      <c r="M9" s="309"/>
      <c r="N9" s="298"/>
      <c r="O9" s="298"/>
      <c r="P9" s="298"/>
      <c r="Q9" s="298"/>
      <c r="R9" s="298"/>
      <c r="S9" s="298"/>
      <c r="T9" s="298"/>
      <c r="U9" s="298"/>
      <c r="V9" s="298"/>
      <c r="W9" s="298"/>
      <c r="X9" s="298"/>
      <c r="Y9" s="298"/>
      <c r="Z9" s="298"/>
    </row>
    <row r="10" spans="1:26" ht="19.5" customHeight="1" x14ac:dyDescent="0.15">
      <c r="A10" s="298"/>
      <c r="B10" s="662" t="s">
        <v>2006</v>
      </c>
      <c r="C10" s="298"/>
      <c r="D10" s="298"/>
      <c r="E10" s="298"/>
      <c r="F10" s="298"/>
      <c r="G10" s="298"/>
      <c r="H10" s="298"/>
      <c r="I10" s="298"/>
      <c r="J10" s="309"/>
      <c r="K10" s="309"/>
      <c r="L10" s="309"/>
      <c r="M10" s="309"/>
      <c r="N10" s="298"/>
      <c r="O10" s="298"/>
      <c r="P10" s="298"/>
      <c r="Q10" s="298"/>
      <c r="R10" s="298"/>
      <c r="S10" s="298"/>
      <c r="T10" s="298"/>
      <c r="U10" s="298"/>
      <c r="V10" s="298"/>
      <c r="W10" s="298"/>
      <c r="X10" s="298"/>
      <c r="Y10" s="298"/>
      <c r="Z10" s="298"/>
    </row>
    <row r="11" spans="1:26" ht="21" thickBot="1" x14ac:dyDescent="0.2">
      <c r="A11" s="298"/>
      <c r="B11" s="310" t="s">
        <v>52</v>
      </c>
      <c r="C11" s="323"/>
      <c r="D11" s="324"/>
      <c r="E11" s="325"/>
      <c r="F11" s="325"/>
      <c r="G11" s="326"/>
      <c r="H11" s="324"/>
      <c r="I11" s="324"/>
      <c r="J11" s="324"/>
      <c r="K11" s="324"/>
      <c r="L11" s="298"/>
      <c r="M11" s="298"/>
      <c r="N11" s="298"/>
      <c r="O11" s="298"/>
      <c r="P11" s="298"/>
      <c r="Q11" s="298"/>
      <c r="R11" s="298"/>
      <c r="S11" s="298"/>
      <c r="T11" s="298"/>
      <c r="U11" s="298"/>
      <c r="V11" s="298"/>
      <c r="W11" s="298"/>
      <c r="X11" s="298"/>
      <c r="Y11" s="298"/>
      <c r="Z11" s="298"/>
    </row>
    <row r="12" spans="1:26" ht="10.5" customHeight="1" x14ac:dyDescent="0.15">
      <c r="A12" s="298"/>
      <c r="B12" s="333"/>
      <c r="C12" s="298"/>
      <c r="D12" s="298"/>
      <c r="E12" s="334"/>
      <c r="F12" s="298"/>
      <c r="G12" s="298"/>
      <c r="H12" s="298"/>
      <c r="I12" s="298"/>
      <c r="J12" s="298"/>
      <c r="K12" s="298"/>
      <c r="L12" s="298"/>
      <c r="M12" s="298"/>
      <c r="N12" s="298"/>
      <c r="O12" s="298"/>
      <c r="P12" s="298"/>
      <c r="Q12" s="298"/>
      <c r="R12" s="298"/>
      <c r="S12" s="298"/>
      <c r="T12" s="298"/>
      <c r="U12" s="298"/>
      <c r="V12" s="298"/>
      <c r="W12" s="298"/>
      <c r="X12" s="298"/>
      <c r="Y12" s="298"/>
      <c r="Z12" s="298"/>
    </row>
    <row r="13" spans="1:26" ht="22.5" customHeight="1" x14ac:dyDescent="0.15">
      <c r="A13" s="298"/>
      <c r="B13" s="371"/>
      <c r="C13" s="456" t="s">
        <v>2004</v>
      </c>
      <c r="E13" s="318"/>
      <c r="F13" s="298"/>
      <c r="G13" s="320" t="s">
        <v>23</v>
      </c>
      <c r="H13" s="321" t="s">
        <v>24</v>
      </c>
      <c r="I13" s="298"/>
      <c r="J13" s="298"/>
      <c r="K13" s="298"/>
      <c r="L13" s="298"/>
      <c r="M13" s="298"/>
      <c r="N13" s="298"/>
      <c r="O13" s="298"/>
      <c r="P13" s="298"/>
      <c r="Q13" s="298"/>
      <c r="R13" s="298"/>
      <c r="S13" s="298"/>
      <c r="T13" s="298"/>
      <c r="U13" s="298"/>
      <c r="V13" s="298"/>
      <c r="W13" s="298"/>
      <c r="X13" s="298"/>
      <c r="Y13" s="298"/>
      <c r="Z13" s="298"/>
    </row>
    <row r="14" spans="1:26" ht="21" customHeight="1" x14ac:dyDescent="0.15">
      <c r="A14" s="298"/>
      <c r="B14" s="298"/>
      <c r="C14" s="298"/>
      <c r="D14" s="315"/>
      <c r="E14" s="316"/>
      <c r="F14" s="317"/>
      <c r="H14" s="298"/>
      <c r="I14" s="298"/>
      <c r="J14" s="298"/>
      <c r="K14" s="298"/>
      <c r="L14" s="298"/>
      <c r="M14" s="298"/>
      <c r="N14" s="298"/>
      <c r="O14" s="298"/>
      <c r="P14" s="298"/>
      <c r="Q14" s="298"/>
      <c r="R14" s="298"/>
      <c r="S14" s="298"/>
      <c r="T14" s="298"/>
      <c r="U14" s="298"/>
      <c r="V14" s="298"/>
      <c r="W14" s="298"/>
      <c r="X14" s="298"/>
      <c r="Y14" s="298"/>
      <c r="Z14" s="298"/>
    </row>
    <row r="15" spans="1:26" ht="21" thickBot="1" x14ac:dyDescent="0.2">
      <c r="A15" s="298"/>
      <c r="B15" s="310" t="s">
        <v>54</v>
      </c>
      <c r="C15" s="324"/>
      <c r="D15" s="372"/>
      <c r="E15" s="324"/>
      <c r="F15" s="324"/>
      <c r="G15" s="324"/>
      <c r="H15" s="324"/>
      <c r="I15" s="324"/>
      <c r="J15" s="324"/>
      <c r="K15" s="324"/>
      <c r="L15" s="298"/>
      <c r="M15" s="298"/>
      <c r="N15" s="298"/>
      <c r="O15" s="298"/>
      <c r="P15" s="298"/>
      <c r="Q15" s="298"/>
      <c r="R15" s="298"/>
      <c r="S15" s="298"/>
      <c r="T15" s="298"/>
      <c r="U15" s="298"/>
      <c r="V15" s="298"/>
      <c r="W15" s="298"/>
      <c r="X15" s="298"/>
      <c r="Y15" s="298"/>
      <c r="Z15" s="298"/>
    </row>
    <row r="16" spans="1:26" ht="10.5" customHeight="1" x14ac:dyDescent="0.15">
      <c r="A16" s="298"/>
      <c r="B16" s="298"/>
      <c r="C16" s="298"/>
      <c r="D16" s="315"/>
      <c r="E16" s="298"/>
      <c r="F16" s="298"/>
      <c r="G16" s="298"/>
      <c r="H16" s="298"/>
      <c r="I16" s="298"/>
      <c r="J16" s="298"/>
      <c r="K16" s="298"/>
      <c r="L16" s="298"/>
      <c r="M16" s="298"/>
      <c r="N16" s="298"/>
      <c r="O16" s="298"/>
      <c r="P16" s="298"/>
      <c r="Q16" s="298"/>
      <c r="R16" s="298"/>
      <c r="S16" s="298"/>
      <c r="T16" s="298"/>
      <c r="U16" s="298"/>
      <c r="V16" s="298"/>
      <c r="W16" s="298"/>
      <c r="X16" s="298"/>
      <c r="Y16" s="298"/>
      <c r="Z16" s="298"/>
    </row>
    <row r="17" spans="1:26" ht="22.5" customHeight="1" x14ac:dyDescent="0.15">
      <c r="A17" s="298"/>
      <c r="B17" s="574"/>
      <c r="C17" s="456" t="s">
        <v>2005</v>
      </c>
      <c r="D17" s="329"/>
      <c r="F17" s="298"/>
      <c r="H17" s="298"/>
      <c r="I17" s="298"/>
      <c r="J17" s="298"/>
      <c r="K17" s="298"/>
      <c r="L17" s="298"/>
      <c r="M17" s="298"/>
      <c r="N17" s="298"/>
      <c r="O17" s="298"/>
      <c r="P17" s="298"/>
      <c r="Q17" s="298"/>
      <c r="R17" s="298"/>
      <c r="S17" s="298"/>
      <c r="T17" s="298"/>
      <c r="U17" s="298"/>
      <c r="V17" s="298"/>
      <c r="W17" s="298"/>
      <c r="X17" s="298"/>
      <c r="Y17" s="298"/>
      <c r="Z17" s="298"/>
    </row>
    <row r="18" spans="1:26" ht="21" customHeight="1" x14ac:dyDescent="0.15">
      <c r="A18" s="298"/>
      <c r="B18" s="298"/>
      <c r="C18" s="298"/>
      <c r="D18" s="315"/>
      <c r="E18" s="316"/>
      <c r="F18" s="317"/>
      <c r="H18" s="298"/>
      <c r="I18" s="298"/>
      <c r="J18" s="298"/>
      <c r="K18" s="298"/>
      <c r="L18" s="298"/>
      <c r="M18" s="298"/>
      <c r="N18" s="298"/>
      <c r="O18" s="298"/>
      <c r="P18" s="298"/>
      <c r="Q18" s="298"/>
      <c r="R18" s="298"/>
      <c r="S18" s="298"/>
      <c r="T18" s="298"/>
      <c r="U18" s="298"/>
      <c r="V18" s="298"/>
      <c r="W18" s="298"/>
      <c r="X18" s="298"/>
      <c r="Y18" s="298"/>
      <c r="Z18" s="298"/>
    </row>
    <row r="19" spans="1:26" ht="21" thickBot="1" x14ac:dyDescent="0.2">
      <c r="A19" s="298"/>
      <c r="B19" s="310" t="s">
        <v>56</v>
      </c>
      <c r="C19" s="324"/>
      <c r="D19" s="372" t="s">
        <v>57</v>
      </c>
      <c r="E19" s="324"/>
      <c r="F19" s="324"/>
      <c r="G19" s="324"/>
      <c r="H19" s="324"/>
      <c r="I19" s="324"/>
      <c r="J19" s="324"/>
      <c r="K19" s="324"/>
      <c r="L19" s="298"/>
      <c r="M19" s="298"/>
      <c r="N19" s="298"/>
      <c r="O19" s="298"/>
      <c r="P19" s="298"/>
      <c r="Q19" s="298"/>
      <c r="R19" s="298"/>
      <c r="S19" s="298"/>
      <c r="T19" s="298"/>
      <c r="U19" s="298"/>
      <c r="V19" s="298"/>
      <c r="W19" s="298"/>
      <c r="X19" s="298"/>
      <c r="Y19" s="298"/>
      <c r="Z19" s="298"/>
    </row>
    <row r="20" spans="1:26" ht="10.5" customHeight="1" x14ac:dyDescent="0.15">
      <c r="A20" s="298"/>
      <c r="B20" s="298"/>
      <c r="C20" s="298"/>
      <c r="D20" s="315"/>
      <c r="E20" s="298"/>
      <c r="F20" s="298"/>
      <c r="G20" s="298"/>
      <c r="H20" s="298"/>
      <c r="I20" s="298"/>
      <c r="J20" s="298"/>
      <c r="K20" s="298"/>
      <c r="L20" s="298"/>
      <c r="M20" s="298"/>
      <c r="N20" s="298"/>
      <c r="O20" s="298"/>
      <c r="P20" s="298"/>
      <c r="Q20" s="298"/>
      <c r="R20" s="298"/>
      <c r="S20" s="298"/>
      <c r="T20" s="298"/>
      <c r="U20" s="298"/>
      <c r="V20" s="298"/>
      <c r="W20" s="298"/>
      <c r="X20" s="298"/>
      <c r="Y20" s="298"/>
      <c r="Z20" s="298"/>
    </row>
    <row r="21" spans="1:26" ht="18" customHeight="1" x14ac:dyDescent="0.15">
      <c r="A21" s="298"/>
      <c r="B21" s="335" t="s">
        <v>33</v>
      </c>
      <c r="C21" s="185"/>
      <c r="D21" s="329"/>
      <c r="F21" s="298"/>
      <c r="H21" s="298"/>
      <c r="I21" s="298"/>
      <c r="J21" s="298"/>
      <c r="K21" s="298"/>
      <c r="L21" s="298"/>
      <c r="M21" s="298"/>
      <c r="N21" s="298"/>
      <c r="O21" s="298"/>
      <c r="P21" s="298"/>
      <c r="Q21" s="298"/>
      <c r="R21" s="298"/>
      <c r="S21" s="298"/>
      <c r="T21" s="298"/>
      <c r="U21" s="298"/>
      <c r="V21" s="298"/>
      <c r="W21" s="298"/>
      <c r="X21" s="298"/>
      <c r="Y21" s="298"/>
      <c r="Z21" s="298"/>
    </row>
    <row r="22" spans="1:26" customFormat="1" ht="3.75" customHeight="1" x14ac:dyDescent="0.2">
      <c r="B22" s="336"/>
    </row>
    <row r="23" spans="1:26" ht="18" customHeight="1" x14ac:dyDescent="0.15">
      <c r="A23" s="298"/>
      <c r="B23" s="335" t="s">
        <v>58</v>
      </c>
      <c r="C23" s="197"/>
      <c r="D23" s="318" t="e">
        <f>MassUoM</f>
        <v>#N/A</v>
      </c>
      <c r="E23" s="286" t="e">
        <f>C23/MassConvert</f>
        <v>#N/A</v>
      </c>
      <c r="F23" s="337" t="s">
        <v>35</v>
      </c>
      <c r="G23" s="298"/>
      <c r="H23" s="298"/>
      <c r="I23" s="298"/>
      <c r="J23" s="338"/>
      <c r="K23" s="298"/>
      <c r="L23" s="298"/>
      <c r="M23" s="298"/>
      <c r="N23" s="298"/>
      <c r="O23" s="298"/>
      <c r="P23" s="298"/>
      <c r="Q23" s="298"/>
      <c r="R23" s="298"/>
      <c r="S23" s="298"/>
      <c r="T23" s="298"/>
      <c r="U23" s="298"/>
      <c r="V23" s="298"/>
      <c r="W23" s="298"/>
      <c r="X23" s="298"/>
      <c r="Y23" s="298"/>
      <c r="Z23" s="298"/>
    </row>
    <row r="24" spans="1:26" customFormat="1" ht="3.75" customHeight="1" x14ac:dyDescent="0.2">
      <c r="B24" s="462"/>
    </row>
    <row r="25" spans="1:26" ht="18" customHeight="1" x14ac:dyDescent="0.15">
      <c r="A25" s="298"/>
      <c r="B25" s="335" t="s">
        <v>36</v>
      </c>
      <c r="C25" s="197"/>
      <c r="D25" s="318" t="e">
        <f>IF(use_AbsContr,"not applicable", AreaUoM)</f>
        <v>#N/A</v>
      </c>
      <c r="E25" s="286" t="e">
        <f>(C25 + 0.00001)/AreaConvert</f>
        <v>#N/A</v>
      </c>
      <c r="F25" s="337" t="s">
        <v>37</v>
      </c>
      <c r="H25" s="298"/>
      <c r="I25" s="298"/>
      <c r="J25" s="298"/>
      <c r="K25" s="298"/>
      <c r="L25" s="298"/>
      <c r="M25" s="298"/>
      <c r="N25" s="298"/>
      <c r="O25" s="298"/>
      <c r="P25" s="298"/>
      <c r="Q25" s="298"/>
      <c r="R25" s="298"/>
      <c r="S25" s="298"/>
      <c r="T25" s="298"/>
      <c r="U25" s="298"/>
      <c r="V25" s="298"/>
      <c r="W25" s="298"/>
      <c r="X25" s="298"/>
      <c r="Y25" s="298"/>
      <c r="Z25" s="298"/>
    </row>
    <row r="26" spans="1:26" ht="3.75" customHeight="1" x14ac:dyDescent="0.15">
      <c r="A26" s="298"/>
      <c r="B26" s="335"/>
      <c r="C26" s="340"/>
      <c r="D26" s="318"/>
      <c r="E26" s="341"/>
      <c r="F26" s="342"/>
      <c r="G26" s="298"/>
      <c r="H26" s="298"/>
      <c r="I26" s="298"/>
      <c r="J26" s="298"/>
      <c r="K26" s="298"/>
      <c r="L26" s="298"/>
      <c r="M26" s="298"/>
      <c r="N26" s="298"/>
      <c r="O26" s="298"/>
      <c r="P26" s="298"/>
      <c r="Q26" s="298"/>
      <c r="R26" s="298"/>
      <c r="S26" s="298"/>
      <c r="T26" s="298"/>
      <c r="U26" s="298"/>
      <c r="V26" s="298"/>
      <c r="W26" s="298"/>
      <c r="X26" s="298"/>
      <c r="Y26" s="298"/>
      <c r="Z26" s="298"/>
    </row>
    <row r="27" spans="1:26" ht="18" customHeight="1" x14ac:dyDescent="0.2">
      <c r="A27" s="298"/>
      <c r="B27" s="343" t="s">
        <v>38</v>
      </c>
      <c r="C27" s="344" t="e">
        <f>Base_EmbC/Base_m2_Emb</f>
        <v>#N/A</v>
      </c>
      <c r="D27" s="318" t="str">
        <f>'In-Use NT Targets'!D31</f>
        <v>kgCO₂e / m²</v>
      </c>
      <c r="E27"/>
      <c r="F27"/>
      <c r="G27" s="298"/>
      <c r="H27" s="298"/>
      <c r="I27" s="298"/>
      <c r="J27" s="298"/>
      <c r="K27" s="298"/>
      <c r="L27" s="298"/>
      <c r="M27" s="298"/>
      <c r="N27" s="298"/>
      <c r="O27" s="298"/>
      <c r="P27" s="298"/>
      <c r="Q27" s="298"/>
      <c r="R27" s="298"/>
      <c r="S27" s="298"/>
      <c r="T27" s="298"/>
      <c r="U27" s="298"/>
      <c r="V27" s="298"/>
      <c r="W27" s="298"/>
      <c r="X27" s="298"/>
      <c r="Y27" s="298"/>
      <c r="Z27" s="298"/>
    </row>
    <row r="28" spans="1:26" ht="12" customHeight="1" x14ac:dyDescent="0.15">
      <c r="B28" s="345"/>
    </row>
    <row r="29" spans="1:26" ht="18" customHeight="1" x14ac:dyDescent="0.15">
      <c r="A29" s="298"/>
      <c r="B29" s="335" t="s">
        <v>39</v>
      </c>
      <c r="C29" s="185"/>
      <c r="D29" s="346" t="s">
        <v>40</v>
      </c>
      <c r="E29" s="298"/>
      <c r="F29" s="298"/>
      <c r="G29" s="347"/>
      <c r="H29" s="316"/>
      <c r="I29" s="298"/>
      <c r="J29" s="298"/>
      <c r="K29" s="298"/>
      <c r="L29" s="298"/>
      <c r="M29" s="298"/>
      <c r="N29" s="298"/>
      <c r="O29" s="298"/>
      <c r="P29" s="298"/>
      <c r="Q29" s="298"/>
      <c r="R29" s="298"/>
      <c r="S29" s="298"/>
      <c r="T29" s="298"/>
      <c r="U29" s="298"/>
      <c r="V29" s="298"/>
      <c r="W29" s="298"/>
      <c r="X29" s="298"/>
      <c r="Y29" s="298"/>
      <c r="Z29" s="298"/>
    </row>
    <row r="30" spans="1:26" ht="18" customHeight="1" x14ac:dyDescent="0.15">
      <c r="A30" s="298"/>
      <c r="B30" s="335" t="s">
        <v>41</v>
      </c>
      <c r="C30" s="217"/>
      <c r="D30" s="318" t="e">
        <f>D25</f>
        <v>#N/A</v>
      </c>
      <c r="E30" s="348" t="e">
        <f>IF(m_fix_Emb,lbl_NA,C30/AreaConvert)</f>
        <v>#N/A</v>
      </c>
      <c r="F30" s="337" t="s">
        <v>37</v>
      </c>
      <c r="G30" s="298"/>
      <c r="H30" s="298"/>
      <c r="I30" s="298"/>
      <c r="J30" s="298"/>
      <c r="K30" s="298"/>
      <c r="L30" s="298"/>
      <c r="M30" s="298"/>
      <c r="N30" s="298"/>
      <c r="O30" s="298"/>
      <c r="P30" s="298"/>
      <c r="Q30" s="298"/>
      <c r="R30" s="298"/>
      <c r="S30" s="298"/>
      <c r="T30" s="298"/>
      <c r="U30" s="298"/>
      <c r="V30" s="298"/>
      <c r="W30" s="298"/>
      <c r="X30" s="298"/>
      <c r="Y30" s="298"/>
      <c r="Z30" s="298"/>
    </row>
    <row r="31" spans="1:26" ht="18" customHeight="1" x14ac:dyDescent="0.15">
      <c r="A31" s="298"/>
      <c r="B31" s="302"/>
      <c r="C31" s="373"/>
      <c r="D31" s="318" t="str">
        <f>IF(use_AbsContr,"not applicable","")</f>
        <v/>
      </c>
      <c r="E31" s="348" t="str">
        <f>IF(m_fix_Emb,Calculations!M9,lbl_NA)</f>
        <v>N/A</v>
      </c>
      <c r="F31" s="337" t="s">
        <v>37</v>
      </c>
      <c r="H31" s="298"/>
      <c r="I31" s="298"/>
      <c r="J31" s="298"/>
      <c r="K31" s="298"/>
      <c r="L31" s="298"/>
      <c r="M31" s="298"/>
      <c r="N31" s="298"/>
      <c r="O31" s="298"/>
      <c r="P31" s="298"/>
      <c r="Q31" s="298"/>
      <c r="R31" s="298"/>
      <c r="S31" s="298"/>
      <c r="T31" s="298"/>
      <c r="U31" s="298"/>
      <c r="V31" s="298"/>
      <c r="W31" s="298"/>
      <c r="X31" s="298"/>
      <c r="Y31" s="298"/>
      <c r="Z31" s="298"/>
    </row>
    <row r="32" spans="1:26" ht="21" customHeight="1" x14ac:dyDescent="0.15">
      <c r="A32" s="298"/>
      <c r="B32" s="302"/>
      <c r="C32" s="373"/>
      <c r="D32" s="322"/>
      <c r="E32" s="298"/>
      <c r="F32" s="298"/>
      <c r="G32" s="298"/>
      <c r="H32" s="298"/>
      <c r="I32" s="298"/>
      <c r="J32" s="298"/>
      <c r="K32" s="298"/>
      <c r="L32" s="298"/>
      <c r="M32" s="298"/>
      <c r="N32" s="298"/>
      <c r="O32" s="298"/>
      <c r="P32" s="298"/>
      <c r="Q32" s="298"/>
      <c r="R32" s="298"/>
      <c r="S32" s="298"/>
      <c r="T32" s="298"/>
      <c r="U32" s="298"/>
      <c r="V32" s="298"/>
      <c r="W32" s="298"/>
      <c r="X32" s="298"/>
      <c r="Y32" s="298"/>
      <c r="Z32" s="298"/>
    </row>
    <row r="33" spans="1:29" ht="26.25" customHeight="1" thickBot="1" x14ac:dyDescent="0.2">
      <c r="A33" s="298"/>
      <c r="B33" s="310" t="s">
        <v>59</v>
      </c>
      <c r="C33" s="324"/>
      <c r="D33" s="324"/>
      <c r="E33" s="324"/>
      <c r="F33" s="324"/>
      <c r="G33" s="324"/>
      <c r="H33" s="324"/>
      <c r="I33" s="324"/>
      <c r="J33" s="324"/>
      <c r="K33" s="324"/>
      <c r="L33" s="298"/>
      <c r="M33" s="298"/>
      <c r="N33" s="298"/>
      <c r="O33" s="298"/>
      <c r="P33" s="298"/>
      <c r="Q33" s="298"/>
      <c r="R33" s="298"/>
      <c r="S33" s="298"/>
      <c r="T33" s="298"/>
      <c r="U33" s="298"/>
      <c r="V33" s="298"/>
      <c r="W33" s="298"/>
      <c r="X33" s="298"/>
      <c r="Y33" s="298"/>
      <c r="Z33" s="298"/>
    </row>
    <row r="34" spans="1:29" ht="10.5" customHeight="1" x14ac:dyDescent="0.15">
      <c r="A34" s="349"/>
      <c r="B34" s="349"/>
      <c r="C34" s="349"/>
      <c r="D34" s="349"/>
      <c r="E34" s="349"/>
      <c r="F34" s="349"/>
      <c r="G34" s="349"/>
      <c r="H34" s="349"/>
      <c r="I34" s="349"/>
      <c r="J34" s="349"/>
      <c r="K34" s="349"/>
      <c r="L34" s="349"/>
      <c r="M34" s="349"/>
      <c r="N34" s="350"/>
      <c r="O34" s="349"/>
      <c r="P34" s="349"/>
      <c r="Q34" s="349"/>
      <c r="R34" s="349"/>
      <c r="S34" s="349"/>
      <c r="T34" s="349"/>
      <c r="U34" s="349"/>
      <c r="V34" s="349"/>
      <c r="W34" s="349"/>
      <c r="X34" s="349"/>
      <c r="Y34" s="349"/>
      <c r="Z34" s="349"/>
    </row>
    <row r="35" spans="1:29" ht="30" customHeight="1" x14ac:dyDescent="0.2">
      <c r="A35" s="349"/>
      <c r="B35" s="351" t="s">
        <v>60</v>
      </c>
      <c r="C35" s="349"/>
      <c r="D35" s="349"/>
      <c r="E35" s="349"/>
      <c r="F35" s="349"/>
      <c r="G35" s="349"/>
      <c r="H35"/>
      <c r="I35" s="349"/>
      <c r="J35" s="349"/>
      <c r="K35" s="349"/>
      <c r="L35" s="349"/>
      <c r="M35" s="349"/>
      <c r="N35" s="350"/>
      <c r="O35" s="349"/>
      <c r="P35" s="349"/>
      <c r="Q35" s="349"/>
      <c r="R35" s="349"/>
      <c r="S35" s="349"/>
      <c r="T35" s="349"/>
      <c r="U35" s="349"/>
      <c r="V35" s="349"/>
      <c r="W35" s="349"/>
      <c r="X35" s="349"/>
      <c r="Y35" s="349"/>
      <c r="Z35" s="349"/>
    </row>
    <row r="36" spans="1:29" ht="15" x14ac:dyDescent="0.2">
      <c r="A36" s="349"/>
      <c r="B36" s="660" t="s">
        <v>1999</v>
      </c>
      <c r="C36" s="349"/>
      <c r="D36" s="349"/>
      <c r="E36" s="349"/>
      <c r="F36" s="349"/>
      <c r="G36" s="349"/>
      <c r="H36"/>
      <c r="I36" s="349"/>
      <c r="J36" s="349"/>
      <c r="K36" s="349"/>
      <c r="L36" s="349"/>
      <c r="M36" s="349"/>
      <c r="N36" s="350"/>
      <c r="O36" s="349"/>
      <c r="P36" s="349"/>
      <c r="Q36" s="349"/>
      <c r="R36" s="349"/>
      <c r="S36" s="349"/>
      <c r="T36" s="349"/>
      <c r="U36" s="349"/>
      <c r="V36" s="349"/>
      <c r="W36" s="349"/>
      <c r="X36" s="349"/>
      <c r="Y36" s="349"/>
      <c r="Z36" s="349"/>
    </row>
    <row r="37" spans="1:29" ht="15" x14ac:dyDescent="0.2">
      <c r="A37" s="349"/>
      <c r="B37" s="660" t="s">
        <v>2000</v>
      </c>
      <c r="C37" s="349"/>
      <c r="D37" s="349"/>
      <c r="E37" s="349"/>
      <c r="F37" s="349"/>
      <c r="G37" s="349"/>
      <c r="H37"/>
      <c r="I37" s="349"/>
      <c r="J37" s="349"/>
      <c r="K37" s="349"/>
      <c r="L37" s="349"/>
      <c r="M37" s="349"/>
      <c r="N37" s="350"/>
      <c r="O37" s="349"/>
      <c r="P37" s="349"/>
      <c r="Q37" s="349"/>
      <c r="R37" s="349"/>
      <c r="S37" s="349"/>
      <c r="T37" s="349"/>
      <c r="U37" s="349"/>
      <c r="V37" s="349"/>
      <c r="W37" s="349"/>
      <c r="X37" s="349"/>
      <c r="Y37" s="349"/>
      <c r="Z37" s="349"/>
    </row>
    <row r="38" spans="1:29" ht="37.5" customHeight="1" x14ac:dyDescent="0.2">
      <c r="A38" s="349"/>
      <c r="C38" s="349"/>
      <c r="D38" s="349"/>
      <c r="E38" s="595" t="str">
        <f>CONCATENATE("Base year
",BaseYrEmb)</f>
        <v xml:space="preserve">Base year
</v>
      </c>
      <c r="F38" s="595" t="str">
        <f>CONCATENATE("Target year
",TgtYrEmb)</f>
        <v xml:space="preserve">Target year
</v>
      </c>
      <c r="G38" s="595" t="str">
        <f>CONCATENATE("% Reduction 
",BaseYrEmb," - ",TgtYrEmb)</f>
        <v xml:space="preserve">% Reduction 
 - </v>
      </c>
      <c r="H38"/>
      <c r="I38" s="349"/>
      <c r="J38" s="349"/>
      <c r="K38" s="349"/>
      <c r="L38" s="349"/>
      <c r="M38" s="350"/>
      <c r="N38" s="349"/>
      <c r="O38" s="349"/>
      <c r="P38" s="349"/>
      <c r="Q38" s="349"/>
      <c r="R38" s="349"/>
      <c r="S38" s="349"/>
      <c r="T38" s="349"/>
      <c r="U38" s="349"/>
      <c r="V38" s="349"/>
      <c r="W38" s="349"/>
      <c r="X38" s="349"/>
      <c r="Y38" s="349"/>
      <c r="Z38" s="349"/>
    </row>
    <row r="39" spans="1:29" ht="28" customHeight="1" thickBot="1" x14ac:dyDescent="0.25">
      <c r="A39" s="349"/>
      <c r="B39" s="374" t="str">
        <f>BuildTypeEmb &amp; " Buildings"</f>
        <v xml:space="preserve"> Buildings</v>
      </c>
      <c r="C39" s="354" t="s">
        <v>61</v>
      </c>
      <c r="D39" s="355" t="e">
        <f>MassUoM</f>
        <v>#N/A</v>
      </c>
      <c r="E39" s="356">
        <f>C23</f>
        <v>0</v>
      </c>
      <c r="F39" s="356" t="str">
        <f>IF(use_AbsContr,Calculations!D56,IF(ISNUMBER(Tgt_EmbC_abs),Tgt_EmbC_abs,""))</f>
        <v/>
      </c>
      <c r="G39" s="357" t="str">
        <f>IF(ISNUMBER(F39),1-F39/E39,"")</f>
        <v/>
      </c>
      <c r="H39"/>
      <c r="I39" s="350"/>
      <c r="J39" s="349"/>
      <c r="K39" s="349"/>
      <c r="L39" s="349"/>
      <c r="M39" s="350"/>
      <c r="N39" s="349"/>
      <c r="O39" s="349"/>
      <c r="P39" s="349"/>
      <c r="Q39" s="349"/>
      <c r="R39" s="349"/>
      <c r="S39" s="349"/>
      <c r="T39" s="349"/>
      <c r="U39" s="349"/>
      <c r="V39" s="349"/>
      <c r="W39" s="349"/>
      <c r="X39" s="349"/>
      <c r="Y39" s="349"/>
      <c r="Z39" s="349"/>
    </row>
    <row r="40" spans="1:29" ht="30" customHeight="1" thickTop="1" thickBot="1" x14ac:dyDescent="0.25">
      <c r="A40" s="349"/>
      <c r="B40" s="358"/>
      <c r="C40" s="354" t="s">
        <v>62</v>
      </c>
      <c r="D40" s="355" t="s">
        <v>46</v>
      </c>
      <c r="E40" s="356" t="str">
        <f>IF(use_AbsContr,lbl_NA,IF(BuildTypeEmb&lt;&gt;"",Base_EmbC/Base_m2_Emb,""))</f>
        <v/>
      </c>
      <c r="F40" s="356" t="str">
        <f>IF(use_AbsContr,lbl_NA,IF(ISNUMBER(Tgt_EmbC_int),Tgt_EmbC_int,""))</f>
        <v/>
      </c>
      <c r="G40" s="357" t="str">
        <f>IF(ISNUMBER(F40),1-F40/E40,"")</f>
        <v/>
      </c>
      <c r="H40"/>
      <c r="I40" s="349"/>
      <c r="J40" s="349"/>
      <c r="K40" s="349"/>
      <c r="L40" s="349"/>
      <c r="M40" s="349"/>
      <c r="N40" s="349"/>
      <c r="O40" s="349"/>
      <c r="P40" s="349"/>
      <c r="Q40" s="349"/>
      <c r="R40" s="349"/>
      <c r="S40" s="349"/>
      <c r="T40" s="349"/>
      <c r="U40" s="349"/>
      <c r="V40" s="349"/>
      <c r="W40" s="349"/>
      <c r="X40" s="349"/>
      <c r="Y40" s="349"/>
      <c r="Z40" s="349"/>
    </row>
    <row r="41" spans="1:29" ht="18.75" customHeight="1" thickTop="1" x14ac:dyDescent="0.15">
      <c r="B41" s="358"/>
      <c r="G41" s="349"/>
      <c r="H41" s="349"/>
      <c r="I41" s="349"/>
    </row>
    <row r="42" spans="1:29" ht="153" customHeight="1" x14ac:dyDescent="0.15">
      <c r="G42" s="349"/>
      <c r="H42" s="349"/>
    </row>
    <row r="43" spans="1:29" ht="153" customHeight="1" x14ac:dyDescent="0.15">
      <c r="G43" s="349"/>
      <c r="H43" s="349"/>
    </row>
    <row r="44" spans="1:29" ht="9.75" customHeight="1" x14ac:dyDescent="0.15">
      <c r="A44" s="306"/>
      <c r="B44" s="306"/>
      <c r="C44" s="306"/>
      <c r="D44" s="306"/>
      <c r="E44" s="306"/>
      <c r="F44" s="306"/>
      <c r="G44" s="306"/>
      <c r="H44" s="306"/>
      <c r="I44" s="306"/>
      <c r="J44" s="308"/>
      <c r="K44" s="308"/>
      <c r="L44" s="298"/>
      <c r="M44" s="298"/>
      <c r="N44" s="298"/>
      <c r="O44" s="298"/>
      <c r="P44" s="298"/>
      <c r="Q44" s="298"/>
      <c r="R44" s="298"/>
      <c r="S44" s="298"/>
      <c r="T44" s="298"/>
      <c r="U44" s="298"/>
      <c r="V44" s="298"/>
      <c r="W44" s="298"/>
      <c r="X44" s="298"/>
      <c r="Y44" s="298"/>
      <c r="Z44" s="298"/>
    </row>
    <row r="45" spans="1:29" ht="4" customHeight="1" x14ac:dyDescent="0.15">
      <c r="A45" s="349"/>
      <c r="B45" s="359"/>
      <c r="C45" s="359"/>
      <c r="D45" s="359"/>
      <c r="E45" s="349"/>
      <c r="F45" s="359"/>
      <c r="G45" s="359"/>
      <c r="H45" s="359"/>
      <c r="I45" s="359"/>
      <c r="J45" s="349"/>
      <c r="K45" s="349"/>
      <c r="L45" s="349"/>
      <c r="M45" s="349"/>
      <c r="N45" s="349"/>
      <c r="O45" s="349"/>
      <c r="P45" s="349"/>
      <c r="Q45" s="349"/>
      <c r="R45" s="349"/>
      <c r="S45" s="349"/>
      <c r="T45" s="349"/>
      <c r="U45" s="349"/>
      <c r="V45" s="349"/>
      <c r="W45" s="349"/>
      <c r="X45" s="349"/>
      <c r="Y45" s="349"/>
      <c r="Z45" s="349"/>
    </row>
    <row r="46" spans="1:29" ht="39.75" customHeight="1" x14ac:dyDescent="0.15">
      <c r="A46" s="349"/>
      <c r="B46" s="360" t="s">
        <v>47</v>
      </c>
      <c r="I46" s="359"/>
      <c r="J46" s="349"/>
      <c r="K46" s="349"/>
      <c r="L46" s="349"/>
      <c r="M46" s="349"/>
      <c r="N46" s="349"/>
      <c r="O46" s="349"/>
      <c r="P46" s="349"/>
      <c r="Q46" s="349"/>
      <c r="R46" s="349"/>
      <c r="S46" s="349"/>
      <c r="T46" s="349"/>
      <c r="U46" s="349"/>
      <c r="V46" s="349"/>
      <c r="W46" s="349"/>
      <c r="X46" s="349"/>
      <c r="Y46" s="349"/>
      <c r="Z46" s="349"/>
    </row>
    <row r="47" spans="1:29" ht="19.5" customHeight="1" x14ac:dyDescent="0.2">
      <c r="A47" s="349"/>
      <c r="B47" s="361" t="str">
        <f>+B39</f>
        <v xml:space="preserve"> Buildings</v>
      </c>
      <c r="I47" s="359"/>
      <c r="J47" s="349"/>
      <c r="K47" s="349"/>
      <c r="L47" s="349"/>
      <c r="M47" s="349"/>
      <c r="N47" s="349"/>
      <c r="O47" s="349"/>
      <c r="P47" s="349"/>
      <c r="Q47" s="349"/>
      <c r="R47" s="349"/>
      <c r="S47" s="349"/>
      <c r="T47" s="349"/>
      <c r="U47" s="349"/>
      <c r="V47" s="349"/>
      <c r="W47" s="349"/>
      <c r="X47" s="349"/>
      <c r="Y47" s="349"/>
      <c r="Z47" s="349"/>
    </row>
    <row r="48" spans="1:29" ht="11.25" customHeight="1" x14ac:dyDescent="0.15">
      <c r="A48" s="349"/>
      <c r="B48" s="362"/>
      <c r="L48" s="359"/>
      <c r="M48" s="349"/>
      <c r="N48" s="349"/>
      <c r="O48" s="349"/>
      <c r="P48" s="349"/>
      <c r="Q48" s="349"/>
      <c r="R48" s="349"/>
      <c r="S48" s="349"/>
      <c r="T48" s="349"/>
      <c r="U48" s="349"/>
      <c r="V48" s="349"/>
      <c r="W48" s="349"/>
      <c r="X48" s="349"/>
      <c r="Y48" s="349"/>
      <c r="Z48" s="349"/>
      <c r="AA48" s="349"/>
      <c r="AB48" s="349"/>
      <c r="AC48" s="349"/>
    </row>
    <row r="49" spans="1:39" ht="19.5" customHeight="1" thickBot="1" x14ac:dyDescent="0.2">
      <c r="A49" s="349"/>
      <c r="B49" s="363" t="str">
        <f>B35</f>
        <v>Target modelling results - 1.5C  (Upfront Embodied)</v>
      </c>
      <c r="C49" s="364"/>
      <c r="D49" s="365">
        <f>BaseYrEmb</f>
        <v>0</v>
      </c>
      <c r="E49" s="365">
        <f>IF(ISNUMBER(D49),IF(use_AbsContr,IF(D49+1&lt;=TgtYrEmb,D49+1,""),IF(D49+1&lt;=Calculations!$AN$18,D49+1,"")),"")</f>
        <v>1</v>
      </c>
      <c r="F49" s="365">
        <f>IF(ISNUMBER(E49),IF(use_AbsContr,IF(E49+1&lt;=TgtYrEmb,E49+1,""),IF(E49+1&lt;=Calculations!$AN$18,E49+1,"")),"")</f>
        <v>2</v>
      </c>
      <c r="G49" s="365">
        <f>IF(ISNUMBER(F49),IF(use_AbsContr,IF(F49+1&lt;=TgtYrEmb,F49+1,""),IF(F49+1&lt;=Calculations!$AN$18,F49+1,"")),"")</f>
        <v>3</v>
      </c>
      <c r="H49" s="365">
        <f>IF(ISNUMBER(G49),IF(use_AbsContr,IF(G49+1&lt;=TgtYrEmb,G49+1,""),IF(G49+1&lt;=Calculations!$AN$18,G49+1,"")),"")</f>
        <v>4</v>
      </c>
      <c r="I49" s="365">
        <f>IF(ISNUMBER(H49),IF(use_AbsContr,IF(H49+1&lt;=TgtYrEmb,H49+1,""),IF(H49+1&lt;=Calculations!$AN$18,H49+1,"")),"")</f>
        <v>5</v>
      </c>
      <c r="J49" s="365">
        <f>IF(ISNUMBER(I49),IF(use_AbsContr,IF(I49+1&lt;=TgtYrEmb,I49+1,""),IF(I49+1&lt;=Calculations!$AN$18,I49+1,"")),"")</f>
        <v>6</v>
      </c>
      <c r="K49" s="365">
        <f>IF(ISNUMBER(J49),IF(use_AbsContr,IF(J49+1&lt;=TgtYrEmb,J49+1,""),IF(J49+1&lt;=Calculations!$AN$18,J49+1,"")),"")</f>
        <v>7</v>
      </c>
      <c r="L49" s="365">
        <f>IF(ISNUMBER(K49),IF(use_AbsContr,IF(K49+1&lt;=TgtYrEmb,K49+1,""),IF(K49+1&lt;=Calculations!$AN$18,K49+1,"")),"")</f>
        <v>8</v>
      </c>
      <c r="M49" s="365">
        <f>IF(ISNUMBER(L49),IF(use_AbsContr,IF(L49+1&lt;=TgtYrEmb,L49+1,""),IF(L49+1&lt;=Calculations!$AN$18,L49+1,"")),"")</f>
        <v>9</v>
      </c>
      <c r="N49" s="365">
        <f>IF(ISNUMBER(M49),IF(use_AbsContr,IF(M49+1&lt;=TgtYrEmb,M49+1,""),IF(M49+1&lt;=Calculations!$AN$18,M49+1,"")),"")</f>
        <v>10</v>
      </c>
      <c r="O49" s="365">
        <f>IF(ISNUMBER(N49),IF(use_AbsContr,IF(N49+1&lt;=TgtYrEmb,N49+1,""),IF(N49+1&lt;=Calculations!$AN$18,N49+1,"")),"")</f>
        <v>11</v>
      </c>
      <c r="P49" s="365">
        <f>IF(ISNUMBER(O49),IF(use_AbsContr,IF(O49+1&lt;=TgtYrEmb,O49+1,""),IF(O49+1&lt;=Calculations!$AN$18,O49+1,"")),"")</f>
        <v>12</v>
      </c>
      <c r="Q49" s="365">
        <f>IF(ISNUMBER(P49),IF(use_AbsContr,IF(P49+1&lt;=TgtYrEmb,P49+1,""),IF(P49+1&lt;=Calculations!$AN$18,P49+1,"")),"")</f>
        <v>13</v>
      </c>
      <c r="R49" s="365">
        <f>IF(ISNUMBER(Q49),IF(use_AbsContr,IF(Q49+1&lt;=TgtYrEmb,Q49+1,""),IF(Q49+1&lt;=Calculations!$AN$18,Q49+1,"")),"")</f>
        <v>14</v>
      </c>
      <c r="S49" s="365">
        <f>IF(ISNUMBER(R49),IF(use_AbsContr,IF(R49+1&lt;=TgtYrEmb,R49+1,""),IF(R49+1&lt;=Calculations!$AN$18,R49+1,"")),"")</f>
        <v>15</v>
      </c>
      <c r="T49" s="365">
        <f>IF(ISNUMBER(S49),IF(use_AbsContr,IF(S49+1&lt;=TgtYrEmb,S49+1,""),IF(S49+1&lt;=Calculations!$AN$18,S49+1,"")),"")</f>
        <v>16</v>
      </c>
      <c r="U49" s="365">
        <f>IF(ISNUMBER(T49),IF(use_AbsContr,IF(T49+1&lt;=TgtYrEmb,T49+1,""),IF(T49+1&lt;=Calculations!$AN$18,T49+1,"")),"")</f>
        <v>17</v>
      </c>
      <c r="V49" s="365">
        <f>IF(ISNUMBER(U49),IF(use_AbsContr,IF(U49+1&lt;=TgtYrEmb,U49+1,""),IF(U49+1&lt;=Calculations!$AN$18,U49+1,"")),"")</f>
        <v>18</v>
      </c>
      <c r="W49" s="365">
        <f>IF(ISNUMBER(V49),IF(use_AbsContr,IF(V49+1&lt;=TgtYrEmb,V49+1,""),IF(V49+1&lt;=Calculations!$AN$18,V49+1,"")),"")</f>
        <v>19</v>
      </c>
      <c r="X49" s="365">
        <f>IF(ISNUMBER(W49),IF(use_AbsContr,IF(W49+1&lt;=TgtYrEmb,W49+1,""),IF(W49+1&lt;=Calculations!$AN$18,W49+1,"")),"")</f>
        <v>20</v>
      </c>
      <c r="Y49" s="365">
        <f>IF(ISNUMBER(X49),IF(use_AbsContr,IF(X49+1&lt;=TgtYrEmb,X49+1,""),IF(X49+1&lt;=Calculations!$AN$18,X49+1,"")),"")</f>
        <v>21</v>
      </c>
      <c r="Z49" s="365">
        <f>IF(ISNUMBER(Y49),IF(use_AbsContr,IF(Y49+1&lt;=TgtYrEmb,Y49+1,""),IF(Y49+1&lt;=Calculations!$AN$18,Y49+1,"")),"")</f>
        <v>22</v>
      </c>
      <c r="AA49" s="365">
        <f>IF(ISNUMBER(Z49),IF(use_AbsContr,IF(Z49+1&lt;=TgtYrEmb,Z49+1,""),IF(Z49+1&lt;=Calculations!$AN$18,Z49+1,"")),"")</f>
        <v>23</v>
      </c>
      <c r="AB49" s="365">
        <f>IF(ISNUMBER(AA49),IF(use_AbsContr,IF(AA49+1&lt;=TgtYrEmb,AA49+1,""),IF(AA49+1&lt;=Calculations!$AN$18,AA49+1,"")),"")</f>
        <v>24</v>
      </c>
      <c r="AC49" s="365">
        <f>IF(ISNUMBER(AB49),IF(use_AbsContr,IF(AB49+1&lt;=TgtYrEmb,AB49+1,""),IF(AB49+1&lt;=Calculations!$AN$18,AB49+1,"")),"")</f>
        <v>25</v>
      </c>
      <c r="AD49" s="365">
        <f>IF(ISNUMBER(AC49),IF(use_AbsContr,IF(AC49+1&lt;=TgtYrEmb,AC49+1,""),IF(AC49+1&lt;=Calculations!$AN$18,AC49+1,"")),"")</f>
        <v>26</v>
      </c>
      <c r="AE49" s="365">
        <f>IF(ISNUMBER(AD49),IF(use_AbsContr,IF(AD49+1&lt;=TgtYrEmb,AD49+1,""),IF(AD49+1&lt;=Calculations!$AN$18,AD49+1,"")),"")</f>
        <v>27</v>
      </c>
      <c r="AF49" s="365">
        <f>IF(ISNUMBER(AE49),IF(use_AbsContr,IF(AE49+1&lt;=TgtYrEmb,AE49+1,""),IF(AE49+1&lt;=Calculations!$AN$18,AE49+1,"")),"")</f>
        <v>28</v>
      </c>
      <c r="AG49" s="365">
        <f>IF(ISNUMBER(AF49),IF(use_AbsContr,IF(AF49+1&lt;=TgtYrEmb,AF49+1,""),IF(AF49+1&lt;=Calculations!$AN$18,AF49+1,"")),"")</f>
        <v>29</v>
      </c>
      <c r="AH49" s="365">
        <f>IF(ISNUMBER(AG49),IF(use_AbsContr,IF(AG49+1&lt;=TgtYrEmb,AG49+1,""),IF(AG49+1&lt;=Calculations!$AN$18,AG49+1,"")),"")</f>
        <v>30</v>
      </c>
      <c r="AI49" s="365">
        <f>IF(ISNUMBER(AH49),IF(use_AbsContr,IF(AH49+1&lt;=TgtYrEmb,AH49+1,""),IF(AH49+1&lt;=Calculations!$AN$18,AH49+1,"")),"")</f>
        <v>31</v>
      </c>
      <c r="AJ49" s="365">
        <f>IF(ISNUMBER(AI49),IF(use_AbsContr,IF(AI49+1&lt;=TgtYrEmb,AI49+1,""),IF(AI49+1&lt;=Calculations!$AN$18,AI49+1,"")),"")</f>
        <v>32</v>
      </c>
      <c r="AK49" s="365">
        <f>IF(ISNUMBER(AJ49),IF(use_AbsContr,IF(AJ49+1&lt;=TgtYrEmb,AJ49+1,""),IF(AJ49+1&lt;=Calculations!$AN$18,AJ49+1,"")),"")</f>
        <v>33</v>
      </c>
      <c r="AL49" s="365">
        <f>IF(ISNUMBER(AK49),IF(use_AbsContr,IF(AK49+1&lt;=TgtYrEmb,AK49+1,""),IF(AK49+1&lt;=Calculations!$AN$18,AK49+1,"")),"")</f>
        <v>34</v>
      </c>
      <c r="AM49" s="365">
        <f>IF(ISNUMBER(AL49),IF(use_AbsContr,IF(AL49+1&lt;=TgtYrEmb,AL49+1,""),IF(AL49+1&lt;=Calculations!$AN$18,AL49+1,"")),"")</f>
        <v>35</v>
      </c>
    </row>
    <row r="50" spans="1:39" ht="19.5" customHeight="1" thickTop="1" thickBot="1" x14ac:dyDescent="0.2">
      <c r="A50" s="349"/>
      <c r="B50" s="366" t="s">
        <v>48</v>
      </c>
      <c r="C50" s="355" t="e">
        <f>+D39</f>
        <v>#N/A</v>
      </c>
      <c r="D50" s="367" t="e">
        <f>IF(ISNUMBER(D$49),HLOOKUP(D$49,Calculations!$E$43:$AN$56,IF(use_AbsContr,ROW(Calculations!B56),ROW(Calculations!B52))-ROW(Calculations!C43)+1,FALSE),"")</f>
        <v>#N/A</v>
      </c>
      <c r="E50" s="367" t="e">
        <f>IF(ISNUMBER(E$49),HLOOKUP(E$49,Calculations!$E$43:$AN$56,IF(use_AbsContr,ROW(Calculations!C56),ROW(Calculations!C52))-ROW(Calculations!D43)+1,FALSE),"")</f>
        <v>#N/A</v>
      </c>
      <c r="F50" s="367" t="e">
        <f>IF(ISNUMBER(F$49),HLOOKUP(F$49,Calculations!$E$43:$AN$56,IF(use_AbsContr,ROW(Calculations!D56),ROW(Calculations!D52))-ROW(Calculations!E43)+1,FALSE),"")</f>
        <v>#N/A</v>
      </c>
      <c r="G50" s="367" t="e">
        <f>IF(ISNUMBER(G$49),HLOOKUP(G$49,Calculations!$E$43:$AN$56,IF(use_AbsContr,ROW(Calculations!E56),ROW(Calculations!E52))-ROW(Calculations!F43)+1,FALSE),"")</f>
        <v>#N/A</v>
      </c>
      <c r="H50" s="367" t="e">
        <f>IF(ISNUMBER(H$49),HLOOKUP(H$49,Calculations!$E$43:$AN$56,IF(use_AbsContr,ROW(Calculations!F56),ROW(Calculations!F52))-ROW(Calculations!G43)+1,FALSE),"")</f>
        <v>#N/A</v>
      </c>
      <c r="I50" s="367" t="e">
        <f>IF(ISNUMBER(I$49),HLOOKUP(I$49,Calculations!$E$43:$AN$56,IF(use_AbsContr,ROW(Calculations!G56),ROW(Calculations!G52))-ROW(Calculations!H43)+1,FALSE),"")</f>
        <v>#N/A</v>
      </c>
      <c r="J50" s="367" t="e">
        <f>IF(ISNUMBER(J$49),HLOOKUP(J$49,Calculations!$E$43:$AN$56,IF(use_AbsContr,ROW(Calculations!H56),ROW(Calculations!H52))-ROW(Calculations!I43)+1,FALSE),"")</f>
        <v>#N/A</v>
      </c>
      <c r="K50" s="367" t="e">
        <f>IF(ISNUMBER(K$49),HLOOKUP(K$49,Calculations!$E$43:$AN$56,IF(use_AbsContr,ROW(Calculations!I56),ROW(Calculations!I52))-ROW(Calculations!J43)+1,FALSE),"")</f>
        <v>#N/A</v>
      </c>
      <c r="L50" s="367" t="e">
        <f>IF(ISNUMBER(L$49),HLOOKUP(L$49,Calculations!$E$43:$AN$56,IF(use_AbsContr,ROW(Calculations!J56),ROW(Calculations!J52))-ROW(Calculations!K43)+1,FALSE),"")</f>
        <v>#N/A</v>
      </c>
      <c r="M50" s="367" t="e">
        <f>IF(ISNUMBER(M$49),HLOOKUP(M$49,Calculations!$E$43:$AN$56,IF(use_AbsContr,ROW(Calculations!K56),ROW(Calculations!K52))-ROW(Calculations!L43)+1,FALSE),"")</f>
        <v>#N/A</v>
      </c>
      <c r="N50" s="367" t="e">
        <f>IF(ISNUMBER(N$49),HLOOKUP(N$49,Calculations!$E$43:$AN$56,IF(use_AbsContr,ROW(Calculations!L56),ROW(Calculations!L52))-ROW(Calculations!M43)+1,FALSE),"")</f>
        <v>#N/A</v>
      </c>
      <c r="O50" s="367" t="e">
        <f>IF(ISNUMBER(O$49),HLOOKUP(O$49,Calculations!$E$43:$AN$56,IF(use_AbsContr,ROW(Calculations!M56),ROW(Calculations!M52))-ROW(Calculations!N43)+1,FALSE),"")</f>
        <v>#N/A</v>
      </c>
      <c r="P50" s="367" t="e">
        <f>IF(ISNUMBER(P$49),HLOOKUP(P$49,Calculations!$E$43:$AN$56,IF(use_AbsContr,ROW(Calculations!N56),ROW(Calculations!N52))-ROW(Calculations!O43)+1,FALSE),"")</f>
        <v>#N/A</v>
      </c>
      <c r="Q50" s="367" t="e">
        <f>IF(ISNUMBER(Q$49),HLOOKUP(Q$49,Calculations!$E$43:$AN$56,IF(use_AbsContr,ROW(Calculations!O56),ROW(Calculations!O52))-ROW(Calculations!P43)+1,FALSE),"")</f>
        <v>#N/A</v>
      </c>
      <c r="R50" s="367" t="e">
        <f>IF(ISNUMBER(R$49),HLOOKUP(R$49,Calculations!$E$43:$AN$56,IF(use_AbsContr,ROW(Calculations!P56),ROW(Calculations!P52))-ROW(Calculations!Q43)+1,FALSE),"")</f>
        <v>#N/A</v>
      </c>
      <c r="S50" s="367" t="e">
        <f>IF(ISNUMBER(S$49),HLOOKUP(S$49,Calculations!$E$43:$AN$56,IF(use_AbsContr,ROW(Calculations!Q56),ROW(Calculations!Q52))-ROW(Calculations!R43)+1,FALSE),"")</f>
        <v>#N/A</v>
      </c>
      <c r="T50" s="367" t="e">
        <f>IF(ISNUMBER(T$49),HLOOKUP(T$49,Calculations!$E$43:$AN$56,IF(use_AbsContr,ROW(Calculations!R56),ROW(Calculations!R52))-ROW(Calculations!S43)+1,FALSE),"")</f>
        <v>#N/A</v>
      </c>
      <c r="U50" s="367" t="e">
        <f>IF(ISNUMBER(U$49),HLOOKUP(U$49,Calculations!$E$43:$AN$56,IF(use_AbsContr,ROW(Calculations!S56),ROW(Calculations!S52))-ROW(Calculations!T43)+1,FALSE),"")</f>
        <v>#N/A</v>
      </c>
      <c r="V50" s="367" t="e">
        <f>IF(ISNUMBER(V$49),HLOOKUP(V$49,Calculations!$E$43:$AN$56,IF(use_AbsContr,ROW(Calculations!T56),ROW(Calculations!T52))-ROW(Calculations!U43)+1,FALSE),"")</f>
        <v>#N/A</v>
      </c>
      <c r="W50" s="367" t="e">
        <f>IF(ISNUMBER(W$49),HLOOKUP(W$49,Calculations!$E$43:$AN$56,IF(use_AbsContr,ROW(Calculations!U56),ROW(Calculations!U52))-ROW(Calculations!V43)+1,FALSE),"")</f>
        <v>#N/A</v>
      </c>
      <c r="X50" s="367" t="e">
        <f>IF(ISNUMBER(X$49),HLOOKUP(X$49,Calculations!$E$43:$AN$56,IF(use_AbsContr,ROW(Calculations!V56),ROW(Calculations!V52))-ROW(Calculations!W43)+1,FALSE),"")</f>
        <v>#N/A</v>
      </c>
      <c r="Y50" s="367" t="e">
        <f>IF(ISNUMBER(Y$49),HLOOKUP(Y$49,Calculations!$E$43:$AN$56,IF(use_AbsContr,ROW(Calculations!W56),ROW(Calculations!W52))-ROW(Calculations!X43)+1,FALSE),"")</f>
        <v>#N/A</v>
      </c>
      <c r="Z50" s="367" t="e">
        <f>IF(ISNUMBER(Z$49),HLOOKUP(Z$49,Calculations!$E$43:$AN$56,IF(use_AbsContr,ROW(Calculations!X56),ROW(Calculations!X52))-ROW(Calculations!Y43)+1,FALSE),"")</f>
        <v>#N/A</v>
      </c>
      <c r="AA50" s="367" t="e">
        <f>IF(ISNUMBER(AA$49),HLOOKUP(AA$49,Calculations!$E$43:$AN$56,IF(use_AbsContr,ROW(Calculations!Y56),ROW(Calculations!Y52))-ROW(Calculations!Z43)+1,FALSE),"")</f>
        <v>#N/A</v>
      </c>
      <c r="AB50" s="367" t="e">
        <f>IF(ISNUMBER(AB$49),HLOOKUP(AB$49,Calculations!$E$43:$AN$56,IF(use_AbsContr,ROW(Calculations!Z56),ROW(Calculations!Z52))-ROW(Calculations!AA43)+1,FALSE),"")</f>
        <v>#N/A</v>
      </c>
      <c r="AC50" s="367" t="e">
        <f>IF(ISNUMBER(AC$49),HLOOKUP(AC$49,Calculations!$E$43:$AN$56,IF(use_AbsContr,ROW(Calculations!AA56),ROW(Calculations!AA52))-ROW(Calculations!AB43)+1,FALSE),"")</f>
        <v>#N/A</v>
      </c>
      <c r="AD50" s="367" t="e">
        <f>IF(ISNUMBER(AD$49),HLOOKUP(AD$49,Calculations!$E$43:$AN$56,IF(use_AbsContr,ROW(Calculations!AB56),ROW(Calculations!AB52))-ROW(Calculations!AC43)+1,FALSE),"")</f>
        <v>#N/A</v>
      </c>
      <c r="AE50" s="367" t="e">
        <f>IF(ISNUMBER(AE$49),HLOOKUP(AE$49,Calculations!$E$43:$AN$56,IF(use_AbsContr,ROW(Calculations!AC56),ROW(Calculations!AC52))-ROW(Calculations!AD43)+1,FALSE),"")</f>
        <v>#N/A</v>
      </c>
      <c r="AF50" s="367" t="e">
        <f>IF(ISNUMBER(AF$49),HLOOKUP(AF$49,Calculations!$E$43:$AN$56,IF(use_AbsContr,ROW(Calculations!AD56),ROW(Calculations!AD52))-ROW(Calculations!AE43)+1,FALSE),"")</f>
        <v>#N/A</v>
      </c>
      <c r="AG50" s="367" t="e">
        <f>IF(ISNUMBER(AG$49),HLOOKUP(AG$49,Calculations!$E$43:$AN$56,IF(use_AbsContr,ROW(Calculations!AE56),ROW(Calculations!AE52))-ROW(Calculations!AF43)+1,FALSE),"")</f>
        <v>#N/A</v>
      </c>
      <c r="AH50" s="367" t="e">
        <f>IF(ISNUMBER(AH$49),HLOOKUP(AH$49,Calculations!$E$43:$AN$56,IF(use_AbsContr,ROW(Calculations!AF56),ROW(Calculations!AF52))-ROW(Calculations!AG43)+1,FALSE),"")</f>
        <v>#N/A</v>
      </c>
      <c r="AI50" s="367" t="e">
        <f>IF(ISNUMBER(AI$49),HLOOKUP(AI$49,Calculations!$E$43:$AN$56,IF(use_AbsContr,ROW(Calculations!AG56),ROW(Calculations!AG52))-ROW(Calculations!AH43)+1,FALSE),"")</f>
        <v>#N/A</v>
      </c>
      <c r="AJ50" s="367" t="e">
        <f>IF(ISNUMBER(AJ$49),HLOOKUP(AJ$49,Calculations!$E$43:$AN$56,IF(use_AbsContr,ROW(Calculations!AH56),ROW(Calculations!AH52))-ROW(Calculations!AI43)+1,FALSE),"")</f>
        <v>#N/A</v>
      </c>
      <c r="AK50" s="367" t="e">
        <f>IF(ISNUMBER(AK$49),HLOOKUP(AK$49,Calculations!$E$43:$AN$56,IF(use_AbsContr,ROW(Calculations!AI56),ROW(Calculations!AI52))-ROW(Calculations!AJ43)+1,FALSE),"")</f>
        <v>#N/A</v>
      </c>
      <c r="AL50" s="367" t="e">
        <f>IF(ISNUMBER(AL$49),HLOOKUP(AL$49,Calculations!$E$43:$AN$56,IF(use_AbsContr,ROW(Calculations!AJ56),ROW(Calculations!AJ52))-ROW(Calculations!AK43)+1,FALSE),"")</f>
        <v>#N/A</v>
      </c>
      <c r="AM50" s="367" t="e">
        <f>IF(ISNUMBER(AM$49),HLOOKUP(AM$49,Calculations!$E$43:$AN$56,IF(use_AbsContr,ROW(Calculations!AK56),ROW(Calculations!AK52))-ROW(Calculations!AL43)+1,FALSE),"")</f>
        <v>#N/A</v>
      </c>
    </row>
    <row r="51" spans="1:39" ht="19.5" customHeight="1" thickTop="1" thickBot="1" x14ac:dyDescent="0.2">
      <c r="A51" s="349"/>
      <c r="B51" s="366" t="s">
        <v>49</v>
      </c>
      <c r="C51" s="355" t="str">
        <f>+D40</f>
        <v>kgCO₂e / m²</v>
      </c>
      <c r="D51" s="368" t="e">
        <f>IF(use_AbsContr,lbl_NA,IF(ISNUMBER(D$49),HLOOKUP(D$49,Calculations!$E$43:$AN$52,9,FALSE),""))</f>
        <v>#N/A</v>
      </c>
      <c r="E51" s="368" t="e">
        <f>IF(use_AbsContr,lbl_NA,IF(ISNUMBER(E$49),HLOOKUP(E$49,Calculations!$E$43:$AN$52,9,FALSE),""))</f>
        <v>#N/A</v>
      </c>
      <c r="F51" s="368" t="e">
        <f>IF(use_AbsContr,lbl_NA,IF(ISNUMBER(F$49),HLOOKUP(F$49,Calculations!$E$43:$AN$52,9,FALSE),""))</f>
        <v>#N/A</v>
      </c>
      <c r="G51" s="368" t="e">
        <f>IF(use_AbsContr,lbl_NA,IF(ISNUMBER(G$49),HLOOKUP(G$49,Calculations!$E$43:$AN$52,9,FALSE),""))</f>
        <v>#N/A</v>
      </c>
      <c r="H51" s="368" t="e">
        <f>IF(use_AbsContr,lbl_NA,IF(ISNUMBER(H$49),HLOOKUP(H$49,Calculations!$E$43:$AN$52,9,FALSE),""))</f>
        <v>#N/A</v>
      </c>
      <c r="I51" s="368" t="e">
        <f>IF(use_AbsContr,lbl_NA,IF(ISNUMBER(I$49),HLOOKUP(I$49,Calculations!$E$43:$AN$52,9,FALSE),""))</f>
        <v>#N/A</v>
      </c>
      <c r="J51" s="368" t="e">
        <f>IF(use_AbsContr,lbl_NA,IF(ISNUMBER(J$49),HLOOKUP(J$49,Calculations!$E$43:$AN$52,9,FALSE),""))</f>
        <v>#N/A</v>
      </c>
      <c r="K51" s="368" t="e">
        <f>IF(use_AbsContr,lbl_NA,IF(ISNUMBER(K$49),HLOOKUP(K$49,Calculations!$E$43:$AN$52,9,FALSE),""))</f>
        <v>#N/A</v>
      </c>
      <c r="L51" s="368" t="e">
        <f>IF(use_AbsContr,lbl_NA,IF(ISNUMBER(L$49),HLOOKUP(L$49,Calculations!$E$43:$AN$52,9,FALSE),""))</f>
        <v>#N/A</v>
      </c>
      <c r="M51" s="368" t="e">
        <f>IF(use_AbsContr,lbl_NA,IF(ISNUMBER(M$49),HLOOKUP(M$49,Calculations!$E$43:$AN$52,9,FALSE),""))</f>
        <v>#N/A</v>
      </c>
      <c r="N51" s="368" t="e">
        <f>IF(use_AbsContr,lbl_NA,IF(ISNUMBER(N$49),HLOOKUP(N$49,Calculations!$E$43:$AN$52,9,FALSE),""))</f>
        <v>#N/A</v>
      </c>
      <c r="O51" s="368" t="e">
        <f>IF(use_AbsContr,lbl_NA,IF(ISNUMBER(O$49),HLOOKUP(O$49,Calculations!$E$43:$AN$52,9,FALSE),""))</f>
        <v>#N/A</v>
      </c>
      <c r="P51" s="368" t="e">
        <f>IF(use_AbsContr,lbl_NA,IF(ISNUMBER(P$49),HLOOKUP(P$49,Calculations!$E$43:$AN$52,9,FALSE),""))</f>
        <v>#N/A</v>
      </c>
      <c r="Q51" s="368" t="e">
        <f>IF(use_AbsContr,lbl_NA,IF(ISNUMBER(Q$49),HLOOKUP(Q$49,Calculations!$E$43:$AN$52,9,FALSE),""))</f>
        <v>#N/A</v>
      </c>
      <c r="R51" s="368" t="e">
        <f>IF(use_AbsContr,lbl_NA,IF(ISNUMBER(R$49),HLOOKUP(R$49,Calculations!$E$43:$AN$52,9,FALSE),""))</f>
        <v>#N/A</v>
      </c>
      <c r="S51" s="368" t="e">
        <f>IF(use_AbsContr,lbl_NA,IF(ISNUMBER(S$49),HLOOKUP(S$49,Calculations!$E$43:$AN$52,9,FALSE),""))</f>
        <v>#N/A</v>
      </c>
      <c r="T51" s="368" t="e">
        <f>IF(use_AbsContr,lbl_NA,IF(ISNUMBER(T$49),HLOOKUP(T$49,Calculations!$E$43:$AN$52,9,FALSE),""))</f>
        <v>#N/A</v>
      </c>
      <c r="U51" s="368" t="e">
        <f>IF(use_AbsContr,lbl_NA,IF(ISNUMBER(U$49),HLOOKUP(U$49,Calculations!$E$43:$AN$52,9,FALSE),""))</f>
        <v>#N/A</v>
      </c>
      <c r="V51" s="368" t="e">
        <f>IF(use_AbsContr,lbl_NA,IF(ISNUMBER(V$49),HLOOKUP(V$49,Calculations!$E$43:$AN$52,9,FALSE),""))</f>
        <v>#N/A</v>
      </c>
      <c r="W51" s="368" t="e">
        <f>IF(use_AbsContr,lbl_NA,IF(ISNUMBER(W$49),HLOOKUP(W$49,Calculations!$E$43:$AN$52,9,FALSE),""))</f>
        <v>#N/A</v>
      </c>
      <c r="X51" s="368" t="e">
        <f>IF(use_AbsContr,lbl_NA,IF(ISNUMBER(X$49),HLOOKUP(X$49,Calculations!$E$43:$AN$52,9,FALSE),""))</f>
        <v>#N/A</v>
      </c>
      <c r="Y51" s="368" t="e">
        <f>IF(use_AbsContr,lbl_NA,IF(ISNUMBER(Y$49),HLOOKUP(Y$49,Calculations!$E$43:$AN$52,9,FALSE),""))</f>
        <v>#N/A</v>
      </c>
      <c r="Z51" s="368" t="e">
        <f>IF(use_AbsContr,lbl_NA,IF(ISNUMBER(Z$49),HLOOKUP(Z$49,Calculations!$E$43:$AN$52,9,FALSE),""))</f>
        <v>#N/A</v>
      </c>
      <c r="AA51" s="368" t="e">
        <f>IF(use_AbsContr,lbl_NA,IF(ISNUMBER(AA$49),HLOOKUP(AA$49,Calculations!$E$43:$AN$52,9,FALSE),""))</f>
        <v>#N/A</v>
      </c>
      <c r="AB51" s="368" t="e">
        <f>IF(use_AbsContr,lbl_NA,IF(ISNUMBER(AB$49),HLOOKUP(AB$49,Calculations!$E$43:$AN$52,9,FALSE),""))</f>
        <v>#N/A</v>
      </c>
      <c r="AC51" s="368" t="e">
        <f>IF(use_AbsContr,lbl_NA,IF(ISNUMBER(AC$49),HLOOKUP(AC$49,Calculations!$E$43:$AN$52,9,FALSE),""))</f>
        <v>#N/A</v>
      </c>
      <c r="AD51" s="368" t="e">
        <f>IF(use_AbsContr,lbl_NA,IF(ISNUMBER(AD$49),HLOOKUP(AD$49,Calculations!$E$43:$AN$52,9,FALSE),""))</f>
        <v>#N/A</v>
      </c>
      <c r="AE51" s="368" t="e">
        <f>IF(use_AbsContr,lbl_NA,IF(ISNUMBER(AE$49),HLOOKUP(AE$49,Calculations!$E$43:$AN$52,9,FALSE),""))</f>
        <v>#N/A</v>
      </c>
      <c r="AF51" s="368" t="e">
        <f>IF(use_AbsContr,lbl_NA,IF(ISNUMBER(AF$49),HLOOKUP(AF$49,Calculations!$E$43:$AN$52,9,FALSE),""))</f>
        <v>#N/A</v>
      </c>
      <c r="AG51" s="368" t="e">
        <f>IF(use_AbsContr,lbl_NA,IF(ISNUMBER(AG$49),HLOOKUP(AG$49,Calculations!$E$43:$AN$52,9,FALSE),""))</f>
        <v>#N/A</v>
      </c>
      <c r="AH51" s="368" t="e">
        <f>IF(use_AbsContr,lbl_NA,IF(ISNUMBER(AH$49),HLOOKUP(AH$49,Calculations!$E$43:$AN$52,9,FALSE),""))</f>
        <v>#N/A</v>
      </c>
      <c r="AI51" s="368" t="e">
        <f>IF(use_AbsContr,lbl_NA,IF(ISNUMBER(AI$49),HLOOKUP(AI$49,Calculations!$E$43:$AN$52,9,FALSE),""))</f>
        <v>#N/A</v>
      </c>
      <c r="AJ51" s="368" t="e">
        <f>IF(use_AbsContr,lbl_NA,IF(ISNUMBER(AJ$49),HLOOKUP(AJ$49,Calculations!$E$43:$AN$52,9,FALSE),""))</f>
        <v>#N/A</v>
      </c>
      <c r="AK51" s="368" t="e">
        <f>IF(use_AbsContr,lbl_NA,IF(ISNUMBER(AK$49),HLOOKUP(AK$49,Calculations!$E$43:$AN$52,9,FALSE),""))</f>
        <v>#N/A</v>
      </c>
      <c r="AL51" s="368" t="e">
        <f>IF(use_AbsContr,lbl_NA,IF(ISNUMBER(AL$49),HLOOKUP(AL$49,Calculations!$E$43:$AN$52,9,FALSE),""))</f>
        <v>#N/A</v>
      </c>
      <c r="AM51" s="368" t="e">
        <f>IF(use_AbsContr,lbl_NA,IF(ISNUMBER(AM$49),HLOOKUP(AM$49,Calculations!$E$43:$AN$52,9,FALSE),""))</f>
        <v>#N/A</v>
      </c>
    </row>
    <row r="52" spans="1:39" ht="19.5" customHeight="1" thickTop="1" thickBot="1" x14ac:dyDescent="0.2">
      <c r="A52" s="349"/>
      <c r="B52" s="366" t="s">
        <v>50</v>
      </c>
      <c r="C52" s="355" t="str">
        <f>+C51</f>
        <v>kgCO₂e / m²</v>
      </c>
      <c r="D52" s="368" t="e">
        <f>IF(use_AbsContr,lbl_NA,IF(ISNUMBER(D$49),HLOOKUP(D$49,Calculations!$E$43:$AN$52,7,FALSE),""))</f>
        <v>#N/A</v>
      </c>
      <c r="E52" s="368" t="e">
        <f>IF(use_AbsContr,lbl_NA,IF(ISNUMBER(E$49),HLOOKUP(E$49,Calculations!$E$43:$AN$52,7,FALSE),""))</f>
        <v>#N/A</v>
      </c>
      <c r="F52" s="368" t="e">
        <f>IF(use_AbsContr,lbl_NA,IF(ISNUMBER(F$49),HLOOKUP(F$49,Calculations!$E$43:$AN$52,7,FALSE),""))</f>
        <v>#N/A</v>
      </c>
      <c r="G52" s="368" t="e">
        <f>IF(use_AbsContr,lbl_NA,IF(ISNUMBER(G$49),HLOOKUP(G$49,Calculations!$E$43:$AN$52,7,FALSE),""))</f>
        <v>#N/A</v>
      </c>
      <c r="H52" s="368" t="e">
        <f>IF(use_AbsContr,lbl_NA,IF(ISNUMBER(H$49),HLOOKUP(H$49,Calculations!$E$43:$AN$52,7,FALSE),""))</f>
        <v>#N/A</v>
      </c>
      <c r="I52" s="368" t="e">
        <f>IF(use_AbsContr,lbl_NA,IF(ISNUMBER(I$49),HLOOKUP(I$49,Calculations!$E$43:$AN$52,7,FALSE),""))</f>
        <v>#N/A</v>
      </c>
      <c r="J52" s="368" t="e">
        <f>IF(use_AbsContr,lbl_NA,IF(ISNUMBER(J$49),HLOOKUP(J$49,Calculations!$E$43:$AN$52,7,FALSE),""))</f>
        <v>#N/A</v>
      </c>
      <c r="K52" s="368" t="e">
        <f>IF(use_AbsContr,lbl_NA,IF(ISNUMBER(K$49),HLOOKUP(K$49,Calculations!$E$43:$AN$52,7,FALSE),""))</f>
        <v>#N/A</v>
      </c>
      <c r="L52" s="368" t="e">
        <f>IF(use_AbsContr,lbl_NA,IF(ISNUMBER(L$49),HLOOKUP(L$49,Calculations!$E$43:$AN$52,7,FALSE),""))</f>
        <v>#N/A</v>
      </c>
      <c r="M52" s="368" t="e">
        <f>IF(use_AbsContr,lbl_NA,IF(ISNUMBER(M$49),HLOOKUP(M$49,Calculations!$E$43:$AN$52,7,FALSE),""))</f>
        <v>#N/A</v>
      </c>
      <c r="N52" s="368" t="e">
        <f>IF(use_AbsContr,lbl_NA,IF(ISNUMBER(N$49),HLOOKUP(N$49,Calculations!$E$43:$AN$52,7,FALSE),""))</f>
        <v>#N/A</v>
      </c>
      <c r="O52" s="368" t="e">
        <f>IF(use_AbsContr,lbl_NA,IF(ISNUMBER(O$49),HLOOKUP(O$49,Calculations!$E$43:$AN$52,7,FALSE),""))</f>
        <v>#N/A</v>
      </c>
      <c r="P52" s="368" t="e">
        <f>IF(use_AbsContr,lbl_NA,IF(ISNUMBER(P$49),HLOOKUP(P$49,Calculations!$E$43:$AN$52,7,FALSE),""))</f>
        <v>#N/A</v>
      </c>
      <c r="Q52" s="368" t="e">
        <f>IF(use_AbsContr,lbl_NA,IF(ISNUMBER(Q$49),HLOOKUP(Q$49,Calculations!$E$43:$AN$52,7,FALSE),""))</f>
        <v>#N/A</v>
      </c>
      <c r="R52" s="368" t="e">
        <f>IF(use_AbsContr,lbl_NA,IF(ISNUMBER(R$49),HLOOKUP(R$49,Calculations!$E$43:$AN$52,7,FALSE),""))</f>
        <v>#N/A</v>
      </c>
      <c r="S52" s="368" t="e">
        <f>IF(use_AbsContr,lbl_NA,IF(ISNUMBER(S$49),HLOOKUP(S$49,Calculations!$E$43:$AN$52,7,FALSE),""))</f>
        <v>#N/A</v>
      </c>
      <c r="T52" s="368" t="e">
        <f>IF(use_AbsContr,lbl_NA,IF(ISNUMBER(T$49),HLOOKUP(T$49,Calculations!$E$43:$AN$52,7,FALSE),""))</f>
        <v>#N/A</v>
      </c>
      <c r="U52" s="368" t="e">
        <f>IF(use_AbsContr,lbl_NA,IF(ISNUMBER(U$49),HLOOKUP(U$49,Calculations!$E$43:$AN$52,7,FALSE),""))</f>
        <v>#N/A</v>
      </c>
      <c r="V52" s="368" t="e">
        <f>IF(use_AbsContr,lbl_NA,IF(ISNUMBER(V$49),HLOOKUP(V$49,Calculations!$E$43:$AN$52,7,FALSE),""))</f>
        <v>#N/A</v>
      </c>
      <c r="W52" s="368" t="e">
        <f>IF(use_AbsContr,lbl_NA,IF(ISNUMBER(W$49),HLOOKUP(W$49,Calculations!$E$43:$AN$52,7,FALSE),""))</f>
        <v>#N/A</v>
      </c>
      <c r="X52" s="368" t="e">
        <f>IF(use_AbsContr,lbl_NA,IF(ISNUMBER(X$49),HLOOKUP(X$49,Calculations!$E$43:$AN$52,7,FALSE),""))</f>
        <v>#N/A</v>
      </c>
      <c r="Y52" s="368" t="e">
        <f>IF(use_AbsContr,lbl_NA,IF(ISNUMBER(Y$49),HLOOKUP(Y$49,Calculations!$E$43:$AN$52,7,FALSE),""))</f>
        <v>#N/A</v>
      </c>
      <c r="Z52" s="368" t="e">
        <f>IF(use_AbsContr,lbl_NA,IF(ISNUMBER(Z$49),HLOOKUP(Z$49,Calculations!$E$43:$AN$52,7,FALSE),""))</f>
        <v>#N/A</v>
      </c>
      <c r="AA52" s="368" t="e">
        <f>IF(use_AbsContr,lbl_NA,IF(ISNUMBER(AA$49),HLOOKUP(AA$49,Calculations!$E$43:$AN$52,7,FALSE),""))</f>
        <v>#N/A</v>
      </c>
      <c r="AB52" s="368" t="e">
        <f>IF(use_AbsContr,lbl_NA,IF(ISNUMBER(AB$49),HLOOKUP(AB$49,Calculations!$E$43:$AN$52,7,FALSE),""))</f>
        <v>#N/A</v>
      </c>
      <c r="AC52" s="368" t="e">
        <f>IF(use_AbsContr,lbl_NA,IF(ISNUMBER(AC$49),HLOOKUP(AC$49,Calculations!$E$43:$AN$52,7,FALSE),""))</f>
        <v>#N/A</v>
      </c>
      <c r="AD52" s="368" t="e">
        <f>IF(use_AbsContr,lbl_NA,IF(ISNUMBER(AD$49),HLOOKUP(AD$49,Calculations!$E$43:$AN$52,7,FALSE),""))</f>
        <v>#N/A</v>
      </c>
      <c r="AE52" s="368" t="e">
        <f>IF(use_AbsContr,lbl_NA,IF(ISNUMBER(AE$49),HLOOKUP(AE$49,Calculations!$E$43:$AN$52,7,FALSE),""))</f>
        <v>#N/A</v>
      </c>
      <c r="AF52" s="368" t="e">
        <f>IF(use_AbsContr,lbl_NA,IF(ISNUMBER(AF$49),HLOOKUP(AF$49,Calculations!$E$43:$AN$52,7,FALSE),""))</f>
        <v>#N/A</v>
      </c>
      <c r="AG52" s="368" t="e">
        <f>IF(use_AbsContr,lbl_NA,IF(ISNUMBER(AG$49),HLOOKUP(AG$49,Calculations!$E$43:$AN$52,7,FALSE),""))</f>
        <v>#N/A</v>
      </c>
      <c r="AH52" s="368" t="e">
        <f>IF(use_AbsContr,lbl_NA,IF(ISNUMBER(AH$49),HLOOKUP(AH$49,Calculations!$E$43:$AN$52,7,FALSE),""))</f>
        <v>#N/A</v>
      </c>
      <c r="AI52" s="368" t="e">
        <f>IF(use_AbsContr,lbl_NA,IF(ISNUMBER(AI$49),HLOOKUP(AI$49,Calculations!$E$43:$AN$52,7,FALSE),""))</f>
        <v>#N/A</v>
      </c>
      <c r="AJ52" s="368" t="e">
        <f>IF(use_AbsContr,lbl_NA,IF(ISNUMBER(AJ$49),HLOOKUP(AJ$49,Calculations!$E$43:$AN$52,7,FALSE),""))</f>
        <v>#N/A</v>
      </c>
      <c r="AK52" s="368" t="e">
        <f>IF(use_AbsContr,lbl_NA,IF(ISNUMBER(AK$49),HLOOKUP(AK$49,Calculations!$E$43:$AN$52,7,FALSE),""))</f>
        <v>#N/A</v>
      </c>
      <c r="AL52" s="368" t="e">
        <f>IF(use_AbsContr,lbl_NA,IF(ISNUMBER(AL$49),HLOOKUP(AL$49,Calculations!$E$43:$AN$52,7,FALSE),""))</f>
        <v>#N/A</v>
      </c>
      <c r="AM52" s="368" t="e">
        <f>IF(use_AbsContr,lbl_NA,IF(ISNUMBER(AM$49),HLOOKUP(AM$49,Calculations!$E$43:$AN$52,7,FALSE),""))</f>
        <v>#N/A</v>
      </c>
    </row>
    <row r="53" spans="1:39" ht="11.25" customHeight="1" thickTop="1" x14ac:dyDescent="0.15">
      <c r="A53" s="349"/>
      <c r="B53" s="349"/>
      <c r="C53" s="369"/>
      <c r="D53" s="369"/>
      <c r="E53" s="369"/>
      <c r="F53" s="369"/>
      <c r="G53" s="369"/>
      <c r="H53" s="36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49"/>
      <c r="AM53" s="349"/>
    </row>
    <row r="54" spans="1:39" ht="9.75" customHeight="1" x14ac:dyDescent="0.15">
      <c r="A54" s="306"/>
      <c r="B54" s="306"/>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row>
  </sheetData>
  <sheetProtection algorithmName="SHA-512" hashValue="nkEiG9yjtf2DSiMAgPfYHRs/sT+S0/6xFvpabn0mWhJwznuj8nLWgmj2ocTuLCa1kZDEBaCvhCFO7bBzonqGFQ==" saltValue="Ccg54dnKPVCWdRiDFTEmBw==" spinCount="100000" sheet="1" objects="1" scenarios="1"/>
  <mergeCells count="1">
    <mergeCell ref="C3:I3"/>
  </mergeCells>
  <conditionalFormatting sqref="B13 C25 E25:F25 C27 C30:C31 E30:F31">
    <cfRule type="expression" dxfId="12" priority="2">
      <formula>use_AbsContr</formula>
    </cfRule>
  </conditionalFormatting>
  <conditionalFormatting sqref="C21">
    <cfRule type="expression" dxfId="11" priority="4">
      <formula>NOT(ISNUMBER(C21))</formula>
    </cfRule>
  </conditionalFormatting>
  <conditionalFormatting sqref="C29">
    <cfRule type="expression" dxfId="10" priority="5">
      <formula>OR((C29-CrntYr)&lt;5,(C29-CrntYr)&gt;10)</formula>
    </cfRule>
  </conditionalFormatting>
  <dataValidations count="5">
    <dataValidation type="list" allowBlank="1" showInputMessage="1" showErrorMessage="1" sqref="B13" xr:uid="{00000000-0002-0000-0200-000000000000}">
      <formula1>INDEX(lstEmbodTypes,,1)</formula1>
    </dataValidation>
    <dataValidation type="custom" allowBlank="1" showErrorMessage="1" sqref="C30" xr:uid="{00000000-0002-0000-0200-000001000000}">
      <formula1>C30&gt;=0</formula1>
    </dataValidation>
    <dataValidation type="list" allowBlank="1" showErrorMessage="1" sqref="C29" xr:uid="{00000000-0002-0000-0200-000002000000}">
      <formula1>lst_NT_TgtYr</formula1>
    </dataValidation>
    <dataValidation type="list" errorStyle="warning" allowBlank="1" showInputMessage="1" showErrorMessage="1" sqref="C21" xr:uid="{00000000-0002-0000-0200-000003000000}">
      <formula1>lstBaseYear</formula1>
    </dataValidation>
    <dataValidation type="list" errorStyle="warning" allowBlank="1" showInputMessage="1" showErrorMessage="1" sqref="B17" xr:uid="{00000000-0002-0000-0200-000004000000}">
      <formula1>lstEmbod_Appr</formula1>
    </dataValidation>
  </dataValidations>
  <hyperlinks>
    <hyperlink ref="F5" location="Google_Sheet_Link_1475867537" display="Terms of use" xr:uid="{00000000-0004-0000-0200-000000000000}"/>
    <hyperlink ref="F6" location="Google_Sheet_Link_1866479812" display="Disclaimer" xr:uid="{00000000-0004-0000-0200-000001000000}"/>
    <hyperlink ref="B37" r:id="rId1" xr:uid="{68D3C886-1ED9-4F12-ABFA-A009C6D0CE98}"/>
  </hyperlinks>
  <pageMargins left="0.7" right="0.7" top="0.75" bottom="0.75" header="0" footer="0"/>
  <pageSetup scale="16"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nchor moveWithCells="1">
                  <from>
                    <xdr:col>2</xdr:col>
                    <xdr:colOff>0</xdr:colOff>
                    <xdr:row>30</xdr:row>
                    <xdr:rowOff>12700</xdr:rowOff>
                  </from>
                  <to>
                    <xdr:col>2</xdr:col>
                    <xdr:colOff>1714500</xdr:colOff>
                    <xdr:row>31</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0" id="{85915E56-5B37-4ED1-8FE0-9BF082BF442D}">
            <xm:f>Calculations!$N$14</xm:f>
            <x14:dxf>
              <font>
                <color theme="0" tint="-0.499984740745262"/>
              </font>
              <fill>
                <patternFill>
                  <bgColor theme="0" tint="-0.499984740745262"/>
                </patternFill>
              </fill>
            </x14:dxf>
          </x14:cfRule>
          <xm:sqref>C30 E30:F30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tint="-0.249977111117893"/>
  </sheetPr>
  <dimension ref="A1:Z83"/>
  <sheetViews>
    <sheetView showGridLines="0" showRowColHeaders="0" zoomScale="85" zoomScaleNormal="85" workbookViewId="0">
      <selection activeCell="C12" sqref="C12:N12"/>
    </sheetView>
  </sheetViews>
  <sheetFormatPr baseColWidth="10" defaultColWidth="0" defaultRowHeight="0" customHeight="1" zeroHeight="1" x14ac:dyDescent="0.2"/>
  <cols>
    <col min="1" max="1" width="2.33203125" customWidth="1"/>
    <col min="2" max="2" width="5" customWidth="1"/>
    <col min="3" max="3" width="51.5" customWidth="1"/>
    <col min="4" max="12" width="14.33203125" customWidth="1"/>
    <col min="13" max="15" width="14.33203125" style="135" customWidth="1"/>
    <col min="16" max="17" width="14.33203125" hidden="1" customWidth="1"/>
    <col min="18" max="18" width="1.5" hidden="1" customWidth="1"/>
    <col min="19" max="26" width="9.1640625" hidden="1" customWidth="1"/>
    <col min="27" max="16384" width="14.5" hidden="1"/>
  </cols>
  <sheetData>
    <row r="1" spans="1:26" ht="11.25" customHeight="1" x14ac:dyDescent="0.2">
      <c r="A1" s="383"/>
      <c r="B1" s="383"/>
      <c r="C1" s="383"/>
      <c r="D1" s="383"/>
      <c r="E1" s="383"/>
      <c r="F1" s="383"/>
      <c r="G1" s="383"/>
      <c r="H1" s="383"/>
      <c r="I1" s="383"/>
      <c r="J1" s="383"/>
      <c r="K1" s="383"/>
      <c r="L1" s="383"/>
      <c r="M1" s="383"/>
      <c r="N1" s="383"/>
      <c r="O1" s="383"/>
      <c r="Y1" s="383"/>
      <c r="Z1" s="383"/>
    </row>
    <row r="2" spans="1:26" ht="54.75" customHeight="1" x14ac:dyDescent="0.2">
      <c r="A2" s="383"/>
      <c r="B2" s="383"/>
      <c r="C2" s="384"/>
      <c r="D2" s="385" t="str">
        <f>rngTitle</f>
        <v>SBTi Buildings Target-Setting Tool</v>
      </c>
      <c r="E2" s="385"/>
      <c r="F2" s="385"/>
      <c r="H2" s="384"/>
      <c r="I2" s="384"/>
      <c r="J2" s="383"/>
      <c r="K2" s="383"/>
      <c r="L2" s="383"/>
      <c r="M2" s="383"/>
      <c r="N2" s="383"/>
      <c r="O2" s="386"/>
      <c r="Y2" s="383"/>
      <c r="Z2" s="383"/>
    </row>
    <row r="3" spans="1:26" ht="11.25" customHeight="1" x14ac:dyDescent="0.2">
      <c r="A3" s="383"/>
      <c r="B3" s="383"/>
      <c r="C3" s="387"/>
      <c r="D3" s="387"/>
      <c r="E3" s="387"/>
      <c r="F3" s="387"/>
      <c r="G3" s="387"/>
      <c r="H3" s="387"/>
      <c r="I3" s="387"/>
      <c r="J3" s="383"/>
      <c r="K3" s="383"/>
      <c r="L3" s="383"/>
      <c r="M3" s="383"/>
      <c r="N3" s="383"/>
      <c r="O3" s="386"/>
      <c r="Y3" s="383"/>
      <c r="Z3" s="383"/>
    </row>
    <row r="4" spans="1:26" s="391" customFormat="1" ht="12" customHeight="1" x14ac:dyDescent="0.2">
      <c r="A4" s="383"/>
      <c r="B4" s="383"/>
      <c r="C4" s="383"/>
      <c r="D4" s="388" t="s">
        <v>68</v>
      </c>
      <c r="E4" s="389" t="str">
        <f>rngVersion</f>
        <v>1.1.1</v>
      </c>
      <c r="F4" s="389" t="s">
        <v>1967</v>
      </c>
      <c r="G4" s="461"/>
      <c r="H4" s="302" t="s">
        <v>16</v>
      </c>
      <c r="I4" s="390" t="s">
        <v>2</v>
      </c>
      <c r="J4" s="461"/>
      <c r="K4" s="388" t="s">
        <v>17</v>
      </c>
      <c r="L4" s="652" t="s">
        <v>1995</v>
      </c>
      <c r="M4" s="461"/>
      <c r="N4" s="461"/>
      <c r="O4" s="461"/>
      <c r="P4"/>
      <c r="Q4"/>
      <c r="R4"/>
      <c r="S4"/>
      <c r="T4"/>
      <c r="U4"/>
      <c r="V4"/>
      <c r="W4"/>
      <c r="X4"/>
      <c r="Y4" s="383"/>
      <c r="Z4" s="383"/>
    </row>
    <row r="5" spans="1:26" s="391" customFormat="1" ht="15" hidden="1" x14ac:dyDescent="0.2">
      <c r="A5" s="383"/>
      <c r="B5" s="383"/>
      <c r="C5" s="461"/>
      <c r="D5" s="305">
        <f>lblDraft</f>
        <v>0</v>
      </c>
      <c r="E5" s="392"/>
      <c r="F5" s="392"/>
      <c r="G5" s="461"/>
      <c r="H5" s="461"/>
      <c r="I5" s="390" t="s">
        <v>3</v>
      </c>
      <c r="J5" s="393"/>
      <c r="K5" s="393"/>
      <c r="L5" s="393"/>
      <c r="M5" s="383"/>
      <c r="N5" s="383"/>
      <c r="O5" s="461"/>
      <c r="P5"/>
      <c r="Q5"/>
      <c r="R5"/>
      <c r="S5"/>
      <c r="T5"/>
      <c r="U5"/>
      <c r="V5"/>
      <c r="W5"/>
      <c r="X5"/>
      <c r="Y5" s="383"/>
      <c r="Z5" s="383"/>
    </row>
    <row r="6" spans="1:26" ht="9.75" customHeight="1" x14ac:dyDescent="0.2">
      <c r="A6" s="383"/>
      <c r="B6" s="383"/>
      <c r="C6" s="383"/>
      <c r="D6" s="383"/>
      <c r="E6" s="383"/>
      <c r="F6" s="383"/>
      <c r="G6" s="383"/>
      <c r="H6" s="383"/>
      <c r="I6" s="383"/>
      <c r="J6" s="383"/>
      <c r="K6" s="383"/>
      <c r="L6" s="383"/>
      <c r="M6" s="383"/>
      <c r="N6" s="383"/>
      <c r="O6" s="383"/>
      <c r="Y6" s="383"/>
      <c r="Z6" s="383"/>
    </row>
    <row r="7" spans="1:26" ht="9.75" customHeight="1" x14ac:dyDescent="0.2">
      <c r="A7" s="394"/>
      <c r="B7" s="394"/>
      <c r="C7" s="394"/>
      <c r="D7" s="394"/>
      <c r="E7" s="394"/>
      <c r="F7" s="394"/>
      <c r="G7" s="394"/>
      <c r="H7" s="394"/>
      <c r="I7" s="394"/>
      <c r="J7" s="394"/>
      <c r="K7" s="394"/>
      <c r="L7" s="394"/>
      <c r="M7" s="394"/>
      <c r="N7" s="394"/>
      <c r="O7" s="394"/>
      <c r="Y7" s="383"/>
      <c r="Z7" s="383"/>
    </row>
    <row r="8" spans="1:26" ht="39" customHeight="1" thickBot="1" x14ac:dyDescent="0.25">
      <c r="A8" s="299"/>
      <c r="B8" s="299"/>
      <c r="C8" s="310" t="s">
        <v>1920</v>
      </c>
      <c r="D8" s="310"/>
      <c r="E8" s="310"/>
      <c r="F8" s="310"/>
      <c r="G8" s="310"/>
      <c r="H8" s="310"/>
      <c r="I8" s="310"/>
      <c r="J8" s="310"/>
      <c r="K8" s="310"/>
      <c r="L8" s="310"/>
      <c r="M8" s="310"/>
      <c r="N8" s="310"/>
      <c r="O8" s="310"/>
      <c r="Y8" s="299"/>
      <c r="Z8" s="299"/>
    </row>
    <row r="9" spans="1:26" ht="12" customHeight="1" x14ac:dyDescent="0.2">
      <c r="A9" s="299"/>
      <c r="B9" s="299"/>
      <c r="C9" s="299"/>
      <c r="D9" s="299"/>
      <c r="E9" s="299"/>
      <c r="F9" s="299"/>
      <c r="G9" s="299"/>
      <c r="H9" s="299"/>
      <c r="I9" s="299"/>
      <c r="J9" s="299"/>
      <c r="K9" s="299"/>
      <c r="L9" s="299"/>
      <c r="M9" s="299"/>
      <c r="N9" s="299"/>
      <c r="O9" s="299"/>
      <c r="Y9" s="299"/>
      <c r="Z9" s="299"/>
    </row>
    <row r="10" spans="1:26" ht="22.5" customHeight="1" x14ac:dyDescent="0.2">
      <c r="A10" s="299"/>
      <c r="B10" s="299"/>
      <c r="C10" s="693" t="s">
        <v>1988</v>
      </c>
      <c r="D10" s="694"/>
      <c r="E10" s="694"/>
      <c r="F10" s="694"/>
      <c r="G10" s="694"/>
      <c r="H10" s="694"/>
      <c r="I10" s="694"/>
      <c r="J10" s="694"/>
      <c r="K10" s="694"/>
      <c r="L10" s="694"/>
      <c r="M10" s="694"/>
      <c r="N10" s="694"/>
      <c r="O10" s="299"/>
      <c r="Y10" s="299"/>
      <c r="Z10" s="299"/>
    </row>
    <row r="11" spans="1:26" ht="29" customHeight="1" x14ac:dyDescent="0.2">
      <c r="A11" s="299"/>
      <c r="B11" s="299"/>
      <c r="C11" s="695" t="s">
        <v>1990</v>
      </c>
      <c r="D11" s="696"/>
      <c r="E11" s="696"/>
      <c r="F11" s="696"/>
      <c r="G11" s="696"/>
      <c r="H11" s="696"/>
      <c r="I11" s="696"/>
      <c r="J11" s="696"/>
      <c r="K11" s="696"/>
      <c r="L11" s="696"/>
      <c r="M11" s="696"/>
      <c r="N11" s="696"/>
      <c r="O11" s="696"/>
      <c r="Y11" s="299"/>
      <c r="Z11" s="299"/>
    </row>
    <row r="12" spans="1:26" ht="22.5" customHeight="1" x14ac:dyDescent="0.2">
      <c r="A12" s="299"/>
      <c r="B12" s="299"/>
      <c r="C12" s="693" t="s">
        <v>1923</v>
      </c>
      <c r="D12" s="694"/>
      <c r="E12" s="694"/>
      <c r="F12" s="694"/>
      <c r="G12" s="694"/>
      <c r="H12" s="694"/>
      <c r="I12" s="694"/>
      <c r="J12" s="694"/>
      <c r="K12" s="694"/>
      <c r="L12" s="694"/>
      <c r="M12" s="694"/>
      <c r="N12" s="694"/>
      <c r="O12" s="299"/>
      <c r="Y12" s="299"/>
      <c r="Z12" s="299"/>
    </row>
    <row r="13" spans="1:26" ht="22.5" customHeight="1" x14ac:dyDescent="0.2">
      <c r="A13" s="299"/>
      <c r="B13" s="299"/>
      <c r="C13" s="633" t="s">
        <v>1970</v>
      </c>
      <c r="D13" s="395"/>
      <c r="E13" s="395"/>
      <c r="F13" s="395"/>
      <c r="G13" s="395"/>
      <c r="H13" s="395"/>
      <c r="I13" s="395"/>
      <c r="J13" s="395"/>
      <c r="K13" s="395"/>
      <c r="L13" s="395"/>
      <c r="M13" s="395"/>
      <c r="N13" s="395"/>
      <c r="O13" s="299"/>
      <c r="Y13" s="299"/>
      <c r="Z13" s="299"/>
    </row>
    <row r="14" spans="1:26" ht="22.5" customHeight="1" x14ac:dyDescent="0.2">
      <c r="A14" s="299"/>
      <c r="B14" s="299"/>
      <c r="C14" s="634" t="s">
        <v>1971</v>
      </c>
      <c r="D14" s="395"/>
      <c r="E14" s="395"/>
      <c r="F14" s="395"/>
      <c r="G14" s="395"/>
      <c r="H14" s="395"/>
      <c r="I14" s="395"/>
      <c r="J14" s="395"/>
      <c r="K14" s="395"/>
      <c r="L14" s="395"/>
      <c r="M14" s="395"/>
      <c r="N14" s="395"/>
      <c r="O14" s="299"/>
      <c r="Y14" s="299"/>
      <c r="Z14" s="299"/>
    </row>
    <row r="15" spans="1:26" ht="22.5" customHeight="1" x14ac:dyDescent="0.2">
      <c r="A15" s="299"/>
      <c r="B15" s="299"/>
      <c r="C15" s="634" t="s">
        <v>1989</v>
      </c>
      <c r="D15" s="395"/>
      <c r="E15" s="395"/>
      <c r="F15" s="395"/>
      <c r="G15" s="395"/>
      <c r="H15" s="395"/>
      <c r="I15" s="395"/>
      <c r="J15" s="395"/>
      <c r="K15" s="395"/>
      <c r="L15" s="395"/>
      <c r="M15" s="395"/>
      <c r="N15" s="395"/>
      <c r="O15" s="299"/>
      <c r="Y15" s="299"/>
      <c r="Z15" s="299"/>
    </row>
    <row r="16" spans="1:26" ht="13.5" customHeight="1" x14ac:dyDescent="0.2">
      <c r="A16" s="299"/>
      <c r="B16" s="299"/>
      <c r="C16" s="634" t="s">
        <v>1976</v>
      </c>
      <c r="D16" s="299"/>
      <c r="E16" s="299"/>
      <c r="F16" s="299"/>
      <c r="G16" s="299"/>
      <c r="H16" s="299"/>
      <c r="I16" s="299"/>
      <c r="J16" s="299"/>
      <c r="K16" s="299"/>
      <c r="L16" s="299"/>
      <c r="M16" s="299"/>
      <c r="N16" s="299"/>
      <c r="O16" s="299"/>
      <c r="Y16" s="299"/>
      <c r="Z16" s="299"/>
    </row>
    <row r="17" spans="1:26" ht="13.5" customHeight="1" x14ac:dyDescent="0.2">
      <c r="A17" s="299"/>
      <c r="B17" s="299"/>
      <c r="C17" s="299"/>
      <c r="D17" s="299"/>
      <c r="E17" s="299"/>
      <c r="F17" s="299"/>
      <c r="G17" s="299"/>
      <c r="H17" s="299"/>
      <c r="I17" s="299"/>
      <c r="J17" s="299"/>
      <c r="K17" s="299"/>
      <c r="L17" s="299"/>
      <c r="M17" s="299"/>
      <c r="N17" s="299"/>
      <c r="O17" s="299"/>
      <c r="Y17" s="299"/>
      <c r="Z17" s="299"/>
    </row>
    <row r="18" spans="1:26" ht="25" customHeight="1" thickBot="1" x14ac:dyDescent="0.25">
      <c r="A18" s="299"/>
      <c r="B18" s="299"/>
      <c r="C18" s="310" t="s">
        <v>1968</v>
      </c>
      <c r="D18" s="310"/>
      <c r="E18" s="310"/>
      <c r="F18" s="310"/>
      <c r="G18" s="310"/>
      <c r="H18" s="310"/>
      <c r="I18" s="310"/>
      <c r="J18" s="310"/>
      <c r="K18" s="310"/>
      <c r="L18" s="310"/>
      <c r="M18" s="310"/>
      <c r="N18" s="310"/>
      <c r="O18" s="310"/>
      <c r="Y18" s="299"/>
      <c r="Z18" s="299"/>
    </row>
    <row r="19" spans="1:26" ht="13.5" customHeight="1" x14ac:dyDescent="0.2">
      <c r="A19" s="299"/>
      <c r="B19" s="299"/>
      <c r="C19" s="299"/>
      <c r="D19" s="299"/>
      <c r="E19" s="299"/>
      <c r="F19" s="299"/>
      <c r="G19" s="299"/>
      <c r="H19" s="299"/>
      <c r="I19" s="299"/>
      <c r="J19" s="299"/>
      <c r="K19" s="299"/>
      <c r="L19" s="299"/>
      <c r="M19" s="299"/>
      <c r="N19" s="299"/>
      <c r="O19" s="299"/>
      <c r="Y19" s="299"/>
      <c r="Z19" s="299"/>
    </row>
    <row r="20" spans="1:26" ht="19" thickBot="1" x14ac:dyDescent="0.25">
      <c r="A20" s="299"/>
      <c r="B20" s="299"/>
      <c r="C20" s="632" t="s">
        <v>69</v>
      </c>
      <c r="D20" s="398"/>
      <c r="E20" s="398"/>
      <c r="F20" s="398"/>
      <c r="G20" s="398"/>
      <c r="H20" s="398"/>
      <c r="I20" s="398"/>
      <c r="J20" s="398"/>
      <c r="K20" s="398"/>
      <c r="L20" s="398"/>
      <c r="M20" s="398"/>
      <c r="N20" s="398"/>
      <c r="O20" s="398"/>
    </row>
    <row r="21" spans="1:26" s="400" customFormat="1" ht="15" customHeight="1" x14ac:dyDescent="0.2">
      <c r="A21" s="4"/>
      <c r="B21" s="4"/>
      <c r="C21" s="399" t="s">
        <v>70</v>
      </c>
      <c r="L21" s="4"/>
      <c r="M21" s="4"/>
      <c r="N21" s="4"/>
      <c r="O21" s="4"/>
      <c r="P21"/>
      <c r="Q21"/>
      <c r="R21"/>
      <c r="S21"/>
      <c r="T21"/>
      <c r="U21"/>
      <c r="V21"/>
      <c r="W21"/>
      <c r="X21"/>
    </row>
    <row r="22" spans="1:26" ht="13.5" customHeight="1" x14ac:dyDescent="0.2">
      <c r="A22" s="299"/>
      <c r="B22" s="299"/>
      <c r="C22" s="401" t="e">
        <f>'In-Use NT Targets'!B51</f>
        <v>#N/A</v>
      </c>
      <c r="D22" s="402">
        <f>'In-Use NT Targets'!C27</f>
        <v>0</v>
      </c>
      <c r="E22" s="403">
        <f>'In-Use NT Targets'!C29</f>
        <v>0</v>
      </c>
      <c r="F22" s="404" t="e">
        <f>Base_InUseC/Base_m2_InUse</f>
        <v>#N/A</v>
      </c>
      <c r="G22" s="402" t="e">
        <f>IF(m_fix,'In-Use NT Targets'!E35,'In-Use NT Targets'!E34)*AreaConvert</f>
        <v>#N/A</v>
      </c>
      <c r="H22" s="405" t="str">
        <f>'In-Use NT Targets'!F44</f>
        <v/>
      </c>
      <c r="I22" s="406" t="str">
        <f>'In-Use NT Targets'!G44</f>
        <v/>
      </c>
      <c r="J22" s="407" t="str">
        <f>'In-Use NT Targets'!F45</f>
        <v/>
      </c>
      <c r="K22" s="408" t="str">
        <f>'In-Use NT Targets'!G45</f>
        <v/>
      </c>
      <c r="L22" s="396"/>
      <c r="M22" s="299"/>
      <c r="N22" s="299"/>
      <c r="O22" s="299"/>
    </row>
    <row r="23" spans="1:26" ht="13.5" customHeight="1" x14ac:dyDescent="0.2">
      <c r="A23" s="299"/>
      <c r="B23" s="299"/>
      <c r="C23" s="299"/>
      <c r="D23" s="299"/>
      <c r="E23" s="299"/>
      <c r="F23" s="299"/>
      <c r="G23" s="299"/>
      <c r="H23" s="299"/>
      <c r="I23" s="299"/>
      <c r="J23" s="299"/>
      <c r="K23" s="299"/>
      <c r="L23" s="396"/>
      <c r="M23" s="299"/>
      <c r="N23" s="299"/>
      <c r="O23" s="299"/>
    </row>
    <row r="24" spans="1:26" ht="19" thickBot="1" x14ac:dyDescent="0.25">
      <c r="C24" s="632" t="s">
        <v>78</v>
      </c>
      <c r="D24" s="174"/>
      <c r="E24" s="174"/>
      <c r="F24" s="174"/>
      <c r="G24" s="174"/>
      <c r="H24" s="174"/>
      <c r="I24" s="174"/>
      <c r="J24" s="174"/>
      <c r="K24" s="174"/>
      <c r="L24" s="398"/>
      <c r="M24" s="398"/>
      <c r="N24" s="398"/>
      <c r="O24" s="398"/>
    </row>
    <row r="25" spans="1:26" s="400" customFormat="1" ht="15" customHeight="1" x14ac:dyDescent="0.2">
      <c r="A25" s="4"/>
      <c r="B25" s="4"/>
      <c r="C25" s="399" t="s">
        <v>79</v>
      </c>
      <c r="L25" s="4"/>
      <c r="M25" s="4"/>
      <c r="N25" s="4"/>
      <c r="O25" s="4"/>
      <c r="P25"/>
      <c r="Q25"/>
      <c r="R25"/>
      <c r="S25"/>
      <c r="T25"/>
      <c r="U25"/>
      <c r="V25"/>
      <c r="W25"/>
      <c r="X25"/>
    </row>
    <row r="26" spans="1:26" ht="13.5" customHeight="1" x14ac:dyDescent="0.2">
      <c r="A26" s="299"/>
      <c r="B26" s="299"/>
      <c r="C26" s="401" t="str">
        <f>'Embodied NT Targets'!B47</f>
        <v xml:space="preserve"> Buildings</v>
      </c>
      <c r="D26" s="402">
        <f>'Embodied NT Targets'!C23</f>
        <v>0</v>
      </c>
      <c r="E26" s="403">
        <f>IF(use_AbsContr,lbl_NA,'Embodied NT Targets'!C25)</f>
        <v>0</v>
      </c>
      <c r="F26" s="404" t="e">
        <f>IF(use_AbsContr,lbl_NA,Base_EmbC/Base_m2_Emb)</f>
        <v>#N/A</v>
      </c>
      <c r="G26" s="402" t="e">
        <f>IF(use_AbsContr,lbl_NA,IF(m_fix_Emb,'Embodied NT Targets'!E31,'Embodied NT Targets'!E30)*AreaConvert)</f>
        <v>#N/A</v>
      </c>
      <c r="H26" s="405" t="str">
        <f>'Embodied NT Targets'!F39</f>
        <v/>
      </c>
      <c r="I26" s="406" t="str">
        <f>'Embodied NT Targets'!G39</f>
        <v/>
      </c>
      <c r="J26" s="407" t="str">
        <f>'Embodied NT Targets'!F40</f>
        <v/>
      </c>
      <c r="K26" s="408" t="str">
        <f>IF(use_AbsContr,lbl_NA,'Embodied NT Targets'!G40)</f>
        <v/>
      </c>
      <c r="L26" s="396"/>
      <c r="M26" s="299"/>
      <c r="N26" s="299"/>
      <c r="O26" s="299"/>
    </row>
    <row r="27" spans="1:26" ht="13.5" customHeight="1" x14ac:dyDescent="0.2">
      <c r="A27" s="299"/>
      <c r="B27" s="299"/>
      <c r="C27" s="299"/>
      <c r="D27" s="299"/>
      <c r="E27" s="299"/>
      <c r="F27" s="299"/>
      <c r="G27" s="299"/>
      <c r="H27" s="299"/>
      <c r="I27" s="299"/>
      <c r="J27" s="299"/>
      <c r="K27" s="299"/>
      <c r="L27" s="396"/>
      <c r="M27" s="299"/>
      <c r="N27" s="299"/>
      <c r="O27" s="299"/>
    </row>
    <row r="28" spans="1:26" ht="25" customHeight="1" thickBot="1" x14ac:dyDescent="0.25">
      <c r="A28" s="299"/>
      <c r="B28" s="299"/>
      <c r="C28" s="310" t="s">
        <v>1969</v>
      </c>
      <c r="D28" s="310"/>
      <c r="E28" s="310"/>
      <c r="F28" s="310"/>
      <c r="G28" s="310"/>
      <c r="H28" s="310"/>
      <c r="I28" s="310"/>
      <c r="J28" s="310"/>
      <c r="K28" s="310"/>
      <c r="L28" s="310"/>
      <c r="M28" s="310"/>
      <c r="N28" s="310"/>
      <c r="O28" s="310"/>
      <c r="Y28" s="299"/>
      <c r="Z28" s="299"/>
    </row>
    <row r="29" spans="1:26" ht="13.5" customHeight="1" x14ac:dyDescent="0.2">
      <c r="A29" s="299"/>
      <c r="B29" s="299"/>
      <c r="C29" s="299"/>
      <c r="D29" s="299"/>
      <c r="E29" s="299"/>
      <c r="F29" s="299"/>
      <c r="G29" s="299"/>
      <c r="H29" s="299"/>
      <c r="I29" s="299"/>
      <c r="J29" s="299"/>
      <c r="K29" s="299"/>
      <c r="L29" s="396"/>
      <c r="M29" s="299"/>
      <c r="N29" s="299"/>
      <c r="O29" s="299"/>
    </row>
    <row r="30" spans="1:26" ht="19" thickBot="1" x14ac:dyDescent="0.25">
      <c r="A30" s="299"/>
      <c r="B30" s="299"/>
      <c r="C30" s="632" t="s">
        <v>69</v>
      </c>
      <c r="D30" s="398"/>
      <c r="E30" s="398"/>
      <c r="F30" s="398"/>
      <c r="G30" s="398"/>
      <c r="H30" s="398"/>
      <c r="I30" s="398"/>
      <c r="J30" s="398"/>
      <c r="K30" s="398"/>
      <c r="L30" s="398"/>
      <c r="M30" s="398"/>
      <c r="N30" s="398"/>
      <c r="O30" s="398"/>
    </row>
    <row r="31" spans="1:26" ht="13.5" customHeight="1" thickBot="1" x14ac:dyDescent="0.25">
      <c r="A31" s="299"/>
      <c r="B31" s="299"/>
      <c r="C31" s="299"/>
      <c r="D31" s="299"/>
      <c r="E31" s="299"/>
      <c r="F31" s="299"/>
      <c r="G31" s="299"/>
      <c r="H31" s="299"/>
      <c r="I31" s="299"/>
      <c r="J31" s="299"/>
      <c r="K31" s="299"/>
      <c r="L31" s="396"/>
      <c r="M31" s="299"/>
      <c r="N31" s="299"/>
      <c r="O31" s="299"/>
    </row>
    <row r="32" spans="1:26" ht="24" customHeight="1" thickTop="1" thickBot="1" x14ac:dyDescent="0.25">
      <c r="A32" s="299"/>
      <c r="B32" s="299"/>
      <c r="D32" s="409" t="s">
        <v>71</v>
      </c>
      <c r="E32" s="410"/>
      <c r="F32" s="410"/>
      <c r="G32" s="409" t="s">
        <v>72</v>
      </c>
      <c r="H32" s="410"/>
      <c r="I32" s="410"/>
      <c r="J32" s="410"/>
      <c r="K32" s="411"/>
      <c r="L32" s="412"/>
      <c r="M32" s="299"/>
      <c r="N32" s="299"/>
      <c r="O32" s="299"/>
    </row>
    <row r="33" spans="1:24" ht="22.5" customHeight="1" thickTop="1" thickBot="1" x14ac:dyDescent="0.25">
      <c r="A33" s="299"/>
      <c r="B33" s="299"/>
      <c r="C33" s="413"/>
      <c r="D33" s="507" t="s">
        <v>1914</v>
      </c>
      <c r="E33" s="414">
        <f>BaseYr</f>
        <v>0</v>
      </c>
      <c r="F33" s="415"/>
      <c r="G33" s="506" t="s">
        <v>1913</v>
      </c>
      <c r="H33" s="414">
        <f>TgtYr</f>
        <v>0</v>
      </c>
      <c r="I33" s="414"/>
      <c r="J33" s="414"/>
      <c r="K33" s="416"/>
      <c r="L33" s="417"/>
      <c r="M33" s="299"/>
      <c r="N33" s="299"/>
      <c r="O33" s="299"/>
    </row>
    <row r="34" spans="1:24" s="184" customFormat="1" ht="57" customHeight="1" thickTop="1" thickBot="1" x14ac:dyDescent="0.25">
      <c r="A34" s="298"/>
      <c r="B34" s="298"/>
      <c r="C34" s="418" t="s">
        <v>74</v>
      </c>
      <c r="D34" s="419" t="e">
        <f>"In-Use Emissions [" &amp; MassUoM &amp;"]"</f>
        <v>#N/A</v>
      </c>
      <c r="E34" s="420" t="e">
        <f>"Floor Area [" &amp; AreaUoM &amp; "]"</f>
        <v>#N/A</v>
      </c>
      <c r="F34" s="421" t="s">
        <v>2011</v>
      </c>
      <c r="G34" s="422" t="e">
        <f>E34</f>
        <v>#N/A</v>
      </c>
      <c r="H34" s="420" t="e">
        <f>D34</f>
        <v>#N/A</v>
      </c>
      <c r="I34" s="420" t="s">
        <v>76</v>
      </c>
      <c r="J34" s="420" t="str">
        <f>F34</f>
        <v>Emissions Intensity
[kgCO₂e/m²]</v>
      </c>
      <c r="K34" s="420" t="s">
        <v>2012</v>
      </c>
      <c r="L34" s="423"/>
      <c r="M34" s="298"/>
      <c r="N34" s="298"/>
      <c r="O34" s="298"/>
      <c r="P34"/>
      <c r="Q34"/>
      <c r="R34"/>
      <c r="S34"/>
      <c r="T34"/>
      <c r="U34"/>
      <c r="V34"/>
      <c r="W34"/>
      <c r="X34"/>
    </row>
    <row r="35" spans="1:24" ht="19.5" customHeight="1" thickTop="1" thickBot="1" x14ac:dyDescent="0.25">
      <c r="A35" s="316"/>
      <c r="B35" s="636">
        <v>1</v>
      </c>
      <c r="C35" s="189"/>
      <c r="D35" s="436"/>
      <c r="E35" s="191"/>
      <c r="F35" s="190"/>
      <c r="G35" s="438"/>
      <c r="H35" s="191"/>
      <c r="I35" s="188"/>
      <c r="J35" s="187"/>
      <c r="K35" s="188"/>
      <c r="L35" s="424"/>
      <c r="M35" s="316"/>
      <c r="N35" s="316"/>
      <c r="O35" s="316"/>
    </row>
    <row r="36" spans="1:24" ht="19.5" customHeight="1" thickTop="1" thickBot="1" x14ac:dyDescent="0.25">
      <c r="A36" s="316"/>
      <c r="B36" s="636">
        <v>2</v>
      </c>
      <c r="C36" s="189"/>
      <c r="D36" s="436"/>
      <c r="E36" s="191"/>
      <c r="F36" s="190"/>
      <c r="G36" s="438"/>
      <c r="H36" s="191"/>
      <c r="I36" s="188"/>
      <c r="J36" s="187"/>
      <c r="K36" s="188"/>
      <c r="L36" s="424"/>
      <c r="M36" s="316"/>
      <c r="N36" s="316"/>
      <c r="O36" s="316"/>
    </row>
    <row r="37" spans="1:24" ht="19.5" customHeight="1" thickTop="1" thickBot="1" x14ac:dyDescent="0.25">
      <c r="A37" s="316"/>
      <c r="B37" s="636">
        <v>3</v>
      </c>
      <c r="C37" s="189"/>
      <c r="D37" s="436"/>
      <c r="E37" s="191"/>
      <c r="F37" s="190"/>
      <c r="G37" s="438"/>
      <c r="H37" s="191"/>
      <c r="I37" s="188"/>
      <c r="J37" s="187"/>
      <c r="K37" s="188"/>
      <c r="L37" s="424"/>
      <c r="M37" s="316"/>
      <c r="N37" s="316"/>
      <c r="O37" s="316"/>
    </row>
    <row r="38" spans="1:24" ht="19.5" customHeight="1" thickTop="1" thickBot="1" x14ac:dyDescent="0.25">
      <c r="A38" s="316"/>
      <c r="B38" s="636">
        <v>4</v>
      </c>
      <c r="C38" s="189"/>
      <c r="D38" s="436"/>
      <c r="E38" s="191"/>
      <c r="F38" s="190"/>
      <c r="G38" s="438"/>
      <c r="H38" s="191"/>
      <c r="I38" s="188"/>
      <c r="J38" s="187"/>
      <c r="K38" s="188"/>
      <c r="L38" s="424"/>
      <c r="M38" s="316"/>
      <c r="N38" s="316"/>
      <c r="O38" s="316"/>
    </row>
    <row r="39" spans="1:24" ht="19.5" customHeight="1" thickTop="1" thickBot="1" x14ac:dyDescent="0.25">
      <c r="A39" s="316"/>
      <c r="B39" s="636">
        <v>5</v>
      </c>
      <c r="C39" s="189"/>
      <c r="D39" s="436"/>
      <c r="E39" s="191"/>
      <c r="F39" s="190"/>
      <c r="G39" s="438"/>
      <c r="H39" s="191"/>
      <c r="I39" s="188"/>
      <c r="J39" s="187"/>
      <c r="K39" s="188"/>
      <c r="L39" s="424"/>
      <c r="M39" s="316"/>
      <c r="N39" s="316"/>
      <c r="O39" s="316"/>
    </row>
    <row r="40" spans="1:24" ht="19.5" customHeight="1" thickTop="1" thickBot="1" x14ac:dyDescent="0.25">
      <c r="A40" s="316"/>
      <c r="B40" s="636">
        <v>6</v>
      </c>
      <c r="C40" s="189"/>
      <c r="D40" s="436"/>
      <c r="E40" s="191"/>
      <c r="F40" s="190"/>
      <c r="G40" s="438"/>
      <c r="H40" s="191"/>
      <c r="I40" s="188"/>
      <c r="J40" s="187"/>
      <c r="K40" s="188"/>
      <c r="L40" s="424"/>
      <c r="M40" s="316"/>
      <c r="N40" s="316"/>
      <c r="O40" s="316"/>
    </row>
    <row r="41" spans="1:24" ht="19.5" customHeight="1" thickTop="1" thickBot="1" x14ac:dyDescent="0.25">
      <c r="A41" s="316"/>
      <c r="B41" s="636">
        <v>7</v>
      </c>
      <c r="C41" s="189"/>
      <c r="D41" s="436"/>
      <c r="E41" s="191"/>
      <c r="F41" s="190"/>
      <c r="G41" s="438"/>
      <c r="H41" s="191"/>
      <c r="I41" s="188"/>
      <c r="J41" s="187"/>
      <c r="K41" s="188"/>
      <c r="L41" s="424"/>
      <c r="M41" s="316"/>
      <c r="N41" s="316"/>
      <c r="O41" s="316"/>
    </row>
    <row r="42" spans="1:24" ht="19.5" customHeight="1" thickTop="1" thickBot="1" x14ac:dyDescent="0.25">
      <c r="A42" s="316"/>
      <c r="B42" s="636">
        <v>8</v>
      </c>
      <c r="C42" s="189"/>
      <c r="D42" s="436"/>
      <c r="E42" s="191"/>
      <c r="F42" s="190"/>
      <c r="G42" s="438"/>
      <c r="H42" s="191"/>
      <c r="I42" s="188"/>
      <c r="J42" s="187"/>
      <c r="K42" s="188"/>
      <c r="L42" s="424"/>
      <c r="M42" s="316"/>
      <c r="N42" s="316"/>
      <c r="O42" s="316"/>
    </row>
    <row r="43" spans="1:24" ht="19.5" customHeight="1" thickTop="1" thickBot="1" x14ac:dyDescent="0.25">
      <c r="A43" s="316"/>
      <c r="B43" s="636">
        <v>9</v>
      </c>
      <c r="C43" s="189"/>
      <c r="D43" s="436"/>
      <c r="E43" s="191"/>
      <c r="F43" s="190"/>
      <c r="G43" s="438"/>
      <c r="H43" s="191"/>
      <c r="I43" s="188"/>
      <c r="J43" s="187"/>
      <c r="K43" s="188"/>
      <c r="L43" s="424"/>
      <c r="M43" s="316"/>
      <c r="N43" s="316"/>
      <c r="O43" s="316"/>
    </row>
    <row r="44" spans="1:24" ht="19.5" customHeight="1" thickTop="1" thickBot="1" x14ac:dyDescent="0.25">
      <c r="A44" s="316"/>
      <c r="B44" s="636">
        <v>10</v>
      </c>
      <c r="C44" s="189"/>
      <c r="D44" s="436"/>
      <c r="E44" s="191"/>
      <c r="F44" s="190"/>
      <c r="G44" s="438"/>
      <c r="H44" s="191"/>
      <c r="I44" s="188"/>
      <c r="J44" s="187"/>
      <c r="K44" s="188"/>
      <c r="L44" s="424"/>
      <c r="M44" s="316"/>
      <c r="N44" s="316"/>
      <c r="O44" s="316"/>
    </row>
    <row r="45" spans="1:24" ht="19.5" customHeight="1" thickTop="1" thickBot="1" x14ac:dyDescent="0.25">
      <c r="A45" s="316"/>
      <c r="B45" s="636">
        <v>11</v>
      </c>
      <c r="C45" s="189"/>
      <c r="D45" s="436"/>
      <c r="E45" s="191"/>
      <c r="F45" s="190"/>
      <c r="G45" s="438"/>
      <c r="H45" s="191"/>
      <c r="I45" s="188"/>
      <c r="J45" s="187"/>
      <c r="K45" s="188"/>
      <c r="L45" s="424"/>
      <c r="M45" s="316"/>
      <c r="N45" s="316"/>
      <c r="O45" s="316"/>
    </row>
    <row r="46" spans="1:24" ht="19.5" customHeight="1" thickTop="1" thickBot="1" x14ac:dyDescent="0.25">
      <c r="A46" s="316"/>
      <c r="B46" s="636">
        <v>12</v>
      </c>
      <c r="C46" s="189"/>
      <c r="D46" s="436"/>
      <c r="E46" s="191"/>
      <c r="F46" s="190"/>
      <c r="G46" s="438"/>
      <c r="H46" s="191"/>
      <c r="I46" s="188"/>
      <c r="J46" s="187"/>
      <c r="K46" s="188"/>
      <c r="L46" s="424"/>
      <c r="M46" s="316"/>
      <c r="N46" s="316"/>
      <c r="O46" s="316"/>
    </row>
    <row r="47" spans="1:24" ht="19.5" customHeight="1" thickTop="1" thickBot="1" x14ac:dyDescent="0.25">
      <c r="A47" s="316"/>
      <c r="B47" s="636">
        <v>13</v>
      </c>
      <c r="C47" s="189"/>
      <c r="D47" s="436"/>
      <c r="E47" s="191"/>
      <c r="F47" s="190"/>
      <c r="G47" s="438"/>
      <c r="H47" s="191"/>
      <c r="I47" s="188"/>
      <c r="J47" s="187"/>
      <c r="K47" s="188"/>
      <c r="L47" s="424"/>
      <c r="M47" s="316"/>
      <c r="N47" s="316"/>
      <c r="O47" s="316"/>
    </row>
    <row r="48" spans="1:24" ht="19.5" customHeight="1" thickTop="1" thickBot="1" x14ac:dyDescent="0.25">
      <c r="A48" s="316"/>
      <c r="B48" s="636">
        <v>14</v>
      </c>
      <c r="C48" s="189"/>
      <c r="D48" s="436"/>
      <c r="E48" s="191"/>
      <c r="F48" s="190"/>
      <c r="G48" s="438"/>
      <c r="H48" s="191"/>
      <c r="I48" s="188"/>
      <c r="J48" s="187"/>
      <c r="K48" s="188"/>
      <c r="L48" s="424"/>
      <c r="M48" s="316"/>
      <c r="N48" s="316"/>
      <c r="O48" s="316"/>
    </row>
    <row r="49" spans="1:24" ht="19.5" customHeight="1" thickTop="1" thickBot="1" x14ac:dyDescent="0.25">
      <c r="A49" s="316"/>
      <c r="B49" s="636">
        <v>15</v>
      </c>
      <c r="C49" s="189"/>
      <c r="D49" s="436"/>
      <c r="E49" s="191"/>
      <c r="F49" s="190"/>
      <c r="G49" s="438"/>
      <c r="H49" s="191"/>
      <c r="I49" s="188"/>
      <c r="J49" s="187"/>
      <c r="K49" s="188"/>
      <c r="L49" s="424"/>
      <c r="M49" s="316"/>
      <c r="N49" s="316"/>
      <c r="O49" s="316"/>
    </row>
    <row r="50" spans="1:24" ht="19.5" customHeight="1" thickTop="1" thickBot="1" x14ac:dyDescent="0.25">
      <c r="A50" s="316"/>
      <c r="B50" s="636">
        <v>16</v>
      </c>
      <c r="C50" s="189"/>
      <c r="D50" s="436"/>
      <c r="E50" s="191"/>
      <c r="F50" s="190"/>
      <c r="G50" s="438"/>
      <c r="H50" s="191"/>
      <c r="I50" s="188"/>
      <c r="J50" s="187"/>
      <c r="K50" s="188"/>
      <c r="L50" s="424"/>
      <c r="M50" s="316"/>
      <c r="N50" s="316"/>
      <c r="O50" s="316"/>
    </row>
    <row r="51" spans="1:24" ht="19.5" customHeight="1" thickTop="1" thickBot="1" x14ac:dyDescent="0.25">
      <c r="A51" s="316"/>
      <c r="B51" s="636">
        <v>17</v>
      </c>
      <c r="C51" s="189"/>
      <c r="D51" s="436"/>
      <c r="E51" s="191"/>
      <c r="F51" s="190"/>
      <c r="G51" s="438"/>
      <c r="H51" s="191"/>
      <c r="I51" s="188"/>
      <c r="J51" s="187"/>
      <c r="K51" s="188"/>
      <c r="L51" s="424"/>
      <c r="M51" s="316"/>
      <c r="N51" s="316"/>
      <c r="O51" s="316"/>
    </row>
    <row r="52" spans="1:24" ht="19.5" customHeight="1" thickTop="1" thickBot="1" x14ac:dyDescent="0.25">
      <c r="A52" s="316"/>
      <c r="B52" s="636">
        <v>18</v>
      </c>
      <c r="C52" s="189"/>
      <c r="D52" s="436"/>
      <c r="E52" s="191"/>
      <c r="F52" s="190"/>
      <c r="G52" s="438"/>
      <c r="H52" s="191"/>
      <c r="I52" s="188"/>
      <c r="J52" s="187"/>
      <c r="K52" s="188"/>
      <c r="L52" s="424"/>
      <c r="M52" s="316"/>
      <c r="N52" s="316"/>
      <c r="O52" s="316"/>
    </row>
    <row r="53" spans="1:24" ht="19.5" customHeight="1" thickTop="1" thickBot="1" x14ac:dyDescent="0.25">
      <c r="A53" s="316"/>
      <c r="B53" s="636">
        <v>19</v>
      </c>
      <c r="C53" s="189"/>
      <c r="D53" s="436"/>
      <c r="E53" s="191"/>
      <c r="F53" s="190"/>
      <c r="G53" s="438"/>
      <c r="H53" s="191"/>
      <c r="I53" s="188"/>
      <c r="J53" s="187"/>
      <c r="K53" s="188"/>
      <c r="L53" s="424"/>
      <c r="M53" s="316"/>
      <c r="N53" s="316"/>
      <c r="O53" s="316"/>
    </row>
    <row r="54" spans="1:24" ht="19.5" customHeight="1" thickTop="1" thickBot="1" x14ac:dyDescent="0.25">
      <c r="A54" s="316"/>
      <c r="B54" s="636">
        <v>20</v>
      </c>
      <c r="C54" s="189"/>
      <c r="D54" s="436"/>
      <c r="E54" s="191"/>
      <c r="F54" s="190"/>
      <c r="G54" s="438"/>
      <c r="H54" s="191"/>
      <c r="I54" s="188"/>
      <c r="J54" s="187"/>
      <c r="K54" s="188"/>
      <c r="L54" s="424"/>
      <c r="M54" s="316"/>
      <c r="N54" s="316"/>
      <c r="O54" s="316"/>
    </row>
    <row r="55" spans="1:24" ht="18.75" customHeight="1" thickTop="1" thickBot="1" x14ac:dyDescent="0.25">
      <c r="A55" s="299"/>
      <c r="B55" s="299"/>
      <c r="C55" s="358"/>
      <c r="D55" s="437">
        <f>SUMIF(D35:D54,"&gt;0",D35:D54)</f>
        <v>0</v>
      </c>
      <c r="E55" s="437">
        <f>SUMIF(E35:E54,"&gt;0",E35:E54)</f>
        <v>0</v>
      </c>
      <c r="F55" s="440" t="str">
        <f>IF(D55&gt;0,SUMPRODUCT(F35:F54,$E35:$E54)/SUM($E35:$E54),"")</f>
        <v/>
      </c>
      <c r="G55" s="439">
        <f>SUMIF(G35:G54,"&gt;0",G35:G54)</f>
        <v>0</v>
      </c>
      <c r="H55" s="437">
        <f>SUMIF(H35:H54,"&gt;0",H35:H54)</f>
        <v>0</v>
      </c>
      <c r="I55" s="427" t="str">
        <f>IFERROR((D55-H55)/D55,"")</f>
        <v/>
      </c>
      <c r="J55" s="428" t="str">
        <f>IF(ISNUMBER(I55),SUMPRODUCT(J35:J54,$E35:$E54)/SUM($E35:$E54),"")</f>
        <v/>
      </c>
      <c r="K55" s="427" t="str">
        <f>IFERROR((F55-J55)/F55,"")</f>
        <v/>
      </c>
      <c r="L55" s="429"/>
      <c r="M55" s="637"/>
      <c r="N55" s="637"/>
      <c r="O55" s="358"/>
    </row>
    <row r="56" spans="1:24" ht="27.25" customHeight="1" thickTop="1" x14ac:dyDescent="0.2"/>
    <row r="57" spans="1:24" ht="19" thickBot="1" x14ac:dyDescent="0.25">
      <c r="C57" s="632" t="s">
        <v>78</v>
      </c>
      <c r="D57" s="174"/>
      <c r="E57" s="174"/>
      <c r="F57" s="174"/>
      <c r="G57" s="174"/>
      <c r="H57" s="174"/>
      <c r="I57" s="174"/>
      <c r="J57" s="174"/>
      <c r="K57" s="174"/>
      <c r="L57" s="174"/>
      <c r="M57" s="174"/>
      <c r="N57" s="174"/>
      <c r="O57" s="174"/>
    </row>
    <row r="58" spans="1:24" ht="13.5" customHeight="1" thickBot="1" x14ac:dyDescent="0.25">
      <c r="A58" s="299"/>
      <c r="B58" s="299"/>
      <c r="C58" s="299"/>
      <c r="D58" s="299"/>
      <c r="E58" s="299"/>
      <c r="F58" s="299"/>
      <c r="G58" s="299"/>
      <c r="H58" s="299"/>
      <c r="I58" s="299"/>
      <c r="J58" s="299"/>
      <c r="K58" s="299"/>
      <c r="L58" s="396"/>
      <c r="M58" s="358"/>
      <c r="N58" s="358"/>
      <c r="O58" s="358"/>
    </row>
    <row r="59" spans="1:24" ht="24" customHeight="1" thickTop="1" thickBot="1" x14ac:dyDescent="0.25">
      <c r="A59" s="299"/>
      <c r="B59" s="299"/>
      <c r="D59" s="409" t="s">
        <v>71</v>
      </c>
      <c r="E59" s="410"/>
      <c r="F59" s="410"/>
      <c r="G59" s="409" t="s">
        <v>72</v>
      </c>
      <c r="H59" s="410"/>
      <c r="I59" s="410"/>
      <c r="J59" s="410"/>
      <c r="K59" s="411"/>
      <c r="L59" s="412"/>
      <c r="M59" s="358"/>
      <c r="N59" s="358"/>
      <c r="O59" s="358"/>
    </row>
    <row r="60" spans="1:24" ht="22.5" customHeight="1" thickTop="1" thickBot="1" x14ac:dyDescent="0.25">
      <c r="A60" s="299"/>
      <c r="B60" s="299"/>
      <c r="C60" s="413"/>
      <c r="D60" s="507" t="s">
        <v>1914</v>
      </c>
      <c r="E60" s="414">
        <f>BaseYrEmb</f>
        <v>0</v>
      </c>
      <c r="F60" s="415"/>
      <c r="G60" s="506" t="s">
        <v>1913</v>
      </c>
      <c r="H60" s="414">
        <f>TgtYrEmb</f>
        <v>0</v>
      </c>
      <c r="I60" s="414"/>
      <c r="J60" s="414"/>
      <c r="K60" s="416"/>
      <c r="L60" s="417"/>
      <c r="M60" s="358"/>
      <c r="N60" s="358"/>
      <c r="O60" s="358"/>
    </row>
    <row r="61" spans="1:24" s="184" customFormat="1" ht="49.5" customHeight="1" thickTop="1" thickBot="1" x14ac:dyDescent="0.25">
      <c r="A61" s="298"/>
      <c r="B61" s="298"/>
      <c r="C61" s="418" t="s">
        <v>74</v>
      </c>
      <c r="D61" s="419" t="e">
        <f>"Embodied Emissions [" &amp; MassUoM &amp;"]"</f>
        <v>#N/A</v>
      </c>
      <c r="E61" s="420" t="e">
        <f>"Floor Area [" &amp; AreaUoM &amp; "]"</f>
        <v>#N/A</v>
      </c>
      <c r="F61" s="421" t="s">
        <v>75</v>
      </c>
      <c r="G61" s="422" t="e">
        <f>E61</f>
        <v>#N/A</v>
      </c>
      <c r="H61" s="420" t="e">
        <f>D61</f>
        <v>#N/A</v>
      </c>
      <c r="I61" s="420" t="s">
        <v>76</v>
      </c>
      <c r="J61" s="420" t="str">
        <f>F61</f>
        <v>Carbon Intensity
[kgCO₂e/m²]</v>
      </c>
      <c r="K61" s="420" t="s">
        <v>77</v>
      </c>
      <c r="L61" s="423"/>
      <c r="M61" s="638"/>
      <c r="N61" s="638"/>
      <c r="O61" s="638"/>
      <c r="P61"/>
      <c r="Q61"/>
      <c r="R61"/>
      <c r="S61"/>
      <c r="T61"/>
      <c r="U61"/>
      <c r="V61"/>
      <c r="W61"/>
      <c r="X61"/>
    </row>
    <row r="62" spans="1:24" ht="19.5" customHeight="1" thickTop="1" thickBot="1" x14ac:dyDescent="0.25">
      <c r="A62" s="316"/>
      <c r="B62" s="636">
        <v>1</v>
      </c>
      <c r="C62" s="640"/>
      <c r="D62" s="436"/>
      <c r="E62" s="191"/>
      <c r="F62" s="190"/>
      <c r="G62" s="438"/>
      <c r="H62" s="191"/>
      <c r="I62" s="188"/>
      <c r="J62" s="187"/>
      <c r="K62" s="188"/>
      <c r="L62" s="424"/>
      <c r="M62" s="637"/>
      <c r="N62" s="637"/>
      <c r="O62" s="637"/>
    </row>
    <row r="63" spans="1:24" ht="19.5" customHeight="1" thickTop="1" thickBot="1" x14ac:dyDescent="0.25">
      <c r="A63" s="316"/>
      <c r="B63" s="636">
        <v>2</v>
      </c>
      <c r="C63" s="186"/>
      <c r="D63" s="191"/>
      <c r="E63" s="187"/>
      <c r="F63" s="190"/>
      <c r="G63" s="192"/>
      <c r="H63" s="191"/>
      <c r="I63" s="188"/>
      <c r="J63" s="187"/>
      <c r="K63" s="188"/>
      <c r="L63" s="424"/>
      <c r="M63" s="637"/>
      <c r="N63" s="637"/>
      <c r="O63" s="637"/>
    </row>
    <row r="64" spans="1:24" ht="19.5" customHeight="1" thickTop="1" thickBot="1" x14ac:dyDescent="0.25">
      <c r="A64" s="316"/>
      <c r="B64" s="636">
        <v>3</v>
      </c>
      <c r="C64" s="186"/>
      <c r="D64" s="191"/>
      <c r="E64" s="187"/>
      <c r="F64" s="190"/>
      <c r="G64" s="192"/>
      <c r="H64" s="191"/>
      <c r="I64" s="188"/>
      <c r="J64" s="187"/>
      <c r="K64" s="188"/>
      <c r="L64" s="425"/>
      <c r="M64" s="637"/>
      <c r="N64" s="637"/>
      <c r="O64" s="637"/>
    </row>
    <row r="65" spans="1:15" ht="19.5" customHeight="1" thickTop="1" thickBot="1" x14ac:dyDescent="0.25">
      <c r="A65" s="316"/>
      <c r="B65" s="636">
        <v>4</v>
      </c>
      <c r="C65" s="186"/>
      <c r="D65" s="191"/>
      <c r="E65" s="187"/>
      <c r="F65" s="190"/>
      <c r="G65" s="192"/>
      <c r="H65" s="191"/>
      <c r="I65" s="188"/>
      <c r="J65" s="187"/>
      <c r="K65" s="188"/>
      <c r="L65" s="425"/>
      <c r="M65" s="637"/>
      <c r="N65" s="637"/>
      <c r="O65" s="637"/>
    </row>
    <row r="66" spans="1:15" ht="19.5" customHeight="1" thickTop="1" thickBot="1" x14ac:dyDescent="0.25">
      <c r="A66" s="316"/>
      <c r="B66" s="636">
        <v>5</v>
      </c>
      <c r="C66" s="186"/>
      <c r="D66" s="191"/>
      <c r="E66" s="187"/>
      <c r="F66" s="190"/>
      <c r="G66" s="192"/>
      <c r="H66" s="191"/>
      <c r="I66" s="188"/>
      <c r="J66" s="187"/>
      <c r="K66" s="188"/>
      <c r="L66" s="425"/>
      <c r="M66" s="637"/>
      <c r="N66" s="637"/>
      <c r="O66" s="637"/>
    </row>
    <row r="67" spans="1:15" ht="19.5" customHeight="1" thickTop="1" thickBot="1" x14ac:dyDescent="0.25">
      <c r="A67" s="316"/>
      <c r="B67" s="636">
        <v>6</v>
      </c>
      <c r="C67" s="186"/>
      <c r="D67" s="191"/>
      <c r="E67" s="187"/>
      <c r="F67" s="190"/>
      <c r="G67" s="192"/>
      <c r="H67" s="191"/>
      <c r="I67" s="188"/>
      <c r="J67" s="187"/>
      <c r="K67" s="188"/>
      <c r="L67" s="425"/>
      <c r="M67" s="637"/>
      <c r="N67" s="637"/>
      <c r="O67" s="637"/>
    </row>
    <row r="68" spans="1:15" ht="19.5" customHeight="1" thickTop="1" thickBot="1" x14ac:dyDescent="0.25">
      <c r="A68" s="316"/>
      <c r="B68" s="636">
        <v>7</v>
      </c>
      <c r="C68" s="189"/>
      <c r="D68" s="436"/>
      <c r="E68" s="187"/>
      <c r="F68" s="190"/>
      <c r="G68" s="192"/>
      <c r="H68" s="191"/>
      <c r="I68" s="188"/>
      <c r="J68" s="187"/>
      <c r="K68" s="188"/>
      <c r="L68" s="425"/>
      <c r="M68" s="637"/>
      <c r="N68" s="637"/>
      <c r="O68" s="637"/>
    </row>
    <row r="69" spans="1:15" ht="19.5" customHeight="1" thickTop="1" thickBot="1" x14ac:dyDescent="0.25">
      <c r="A69" s="316"/>
      <c r="B69" s="636">
        <v>8</v>
      </c>
      <c r="C69" s="189"/>
      <c r="D69" s="436"/>
      <c r="E69" s="187"/>
      <c r="F69" s="190"/>
      <c r="G69" s="192"/>
      <c r="H69" s="191"/>
      <c r="I69" s="188"/>
      <c r="J69" s="187"/>
      <c r="K69" s="188"/>
      <c r="L69" s="425"/>
      <c r="M69" s="637"/>
      <c r="N69" s="637"/>
      <c r="O69" s="637"/>
    </row>
    <row r="70" spans="1:15" ht="19.5" customHeight="1" thickTop="1" thickBot="1" x14ac:dyDescent="0.25">
      <c r="A70" s="316"/>
      <c r="B70" s="636">
        <v>9</v>
      </c>
      <c r="C70" s="189"/>
      <c r="D70" s="436"/>
      <c r="E70" s="187"/>
      <c r="F70" s="190"/>
      <c r="G70" s="192"/>
      <c r="H70" s="191"/>
      <c r="I70" s="188"/>
      <c r="J70" s="187"/>
      <c r="K70" s="188"/>
      <c r="L70" s="425"/>
      <c r="M70" s="637"/>
      <c r="N70" s="637"/>
      <c r="O70" s="637"/>
    </row>
    <row r="71" spans="1:15" ht="19.5" customHeight="1" thickTop="1" thickBot="1" x14ac:dyDescent="0.25">
      <c r="A71" s="316"/>
      <c r="B71" s="636">
        <v>10</v>
      </c>
      <c r="C71" s="189"/>
      <c r="D71" s="436"/>
      <c r="E71" s="187"/>
      <c r="F71" s="190"/>
      <c r="G71" s="192"/>
      <c r="H71" s="191"/>
      <c r="I71" s="188"/>
      <c r="J71" s="187"/>
      <c r="K71" s="188"/>
      <c r="L71" s="425"/>
      <c r="M71" s="637"/>
      <c r="N71" s="637"/>
      <c r="O71" s="637"/>
    </row>
    <row r="72" spans="1:15" ht="19.5" customHeight="1" thickTop="1" thickBot="1" x14ac:dyDescent="0.25">
      <c r="A72" s="316"/>
      <c r="B72" s="636">
        <v>11</v>
      </c>
      <c r="C72" s="189"/>
      <c r="D72" s="436"/>
      <c r="E72" s="187"/>
      <c r="F72" s="190"/>
      <c r="G72" s="192"/>
      <c r="H72" s="191"/>
      <c r="I72" s="188"/>
      <c r="J72" s="187"/>
      <c r="K72" s="188"/>
      <c r="L72" s="425"/>
      <c r="M72" s="637"/>
      <c r="N72" s="637"/>
      <c r="O72" s="637"/>
    </row>
    <row r="73" spans="1:15" ht="19.5" customHeight="1" thickTop="1" thickBot="1" x14ac:dyDescent="0.25">
      <c r="A73" s="316"/>
      <c r="B73" s="636">
        <v>12</v>
      </c>
      <c r="C73" s="189"/>
      <c r="D73" s="436"/>
      <c r="E73" s="187"/>
      <c r="F73" s="190"/>
      <c r="G73" s="192"/>
      <c r="H73" s="191"/>
      <c r="I73" s="188"/>
      <c r="J73" s="187"/>
      <c r="K73" s="188"/>
      <c r="L73" s="425"/>
      <c r="M73" s="637"/>
      <c r="N73" s="637"/>
      <c r="O73" s="637"/>
    </row>
    <row r="74" spans="1:15" ht="19.5" customHeight="1" thickTop="1" thickBot="1" x14ac:dyDescent="0.25">
      <c r="A74" s="316"/>
      <c r="B74" s="636">
        <v>13</v>
      </c>
      <c r="C74" s="189"/>
      <c r="D74" s="436"/>
      <c r="E74" s="187"/>
      <c r="F74" s="190"/>
      <c r="G74" s="192"/>
      <c r="H74" s="191"/>
      <c r="I74" s="188"/>
      <c r="J74" s="187"/>
      <c r="K74" s="188"/>
      <c r="L74" s="425"/>
      <c r="M74" s="637"/>
      <c r="N74" s="637"/>
      <c r="O74" s="637"/>
    </row>
    <row r="75" spans="1:15" ht="19.5" customHeight="1" thickTop="1" thickBot="1" x14ac:dyDescent="0.25">
      <c r="A75" s="316"/>
      <c r="B75" s="636">
        <v>14</v>
      </c>
      <c r="C75" s="189"/>
      <c r="D75" s="436"/>
      <c r="E75" s="187"/>
      <c r="F75" s="190"/>
      <c r="G75" s="192"/>
      <c r="H75" s="191"/>
      <c r="I75" s="188"/>
      <c r="J75" s="187"/>
      <c r="K75" s="188"/>
      <c r="L75" s="425"/>
      <c r="M75" s="637"/>
      <c r="N75" s="637"/>
      <c r="O75" s="637"/>
    </row>
    <row r="76" spans="1:15" ht="19.5" customHeight="1" thickTop="1" thickBot="1" x14ac:dyDescent="0.25">
      <c r="A76" s="316"/>
      <c r="B76" s="636">
        <v>15</v>
      </c>
      <c r="C76" s="189"/>
      <c r="D76" s="436"/>
      <c r="E76" s="187"/>
      <c r="F76" s="190"/>
      <c r="G76" s="192"/>
      <c r="H76" s="191"/>
      <c r="I76" s="188"/>
      <c r="J76" s="187"/>
      <c r="K76" s="188"/>
      <c r="L76" s="425"/>
      <c r="M76" s="637"/>
      <c r="N76" s="637"/>
      <c r="O76" s="637"/>
    </row>
    <row r="77" spans="1:15" ht="19.5" customHeight="1" thickTop="1" thickBot="1" x14ac:dyDescent="0.25">
      <c r="A77" s="316"/>
      <c r="B77" s="636">
        <v>16</v>
      </c>
      <c r="C77" s="189"/>
      <c r="D77" s="436"/>
      <c r="E77" s="187"/>
      <c r="F77" s="190"/>
      <c r="G77" s="192"/>
      <c r="H77" s="191"/>
      <c r="I77" s="188"/>
      <c r="J77" s="187"/>
      <c r="K77" s="188"/>
      <c r="L77" s="425"/>
      <c r="M77" s="637"/>
      <c r="N77" s="637"/>
      <c r="O77" s="637"/>
    </row>
    <row r="78" spans="1:15" ht="19.5" customHeight="1" thickTop="1" thickBot="1" x14ac:dyDescent="0.25">
      <c r="A78" s="316"/>
      <c r="B78" s="636">
        <v>17</v>
      </c>
      <c r="C78" s="189"/>
      <c r="D78" s="436"/>
      <c r="E78" s="187"/>
      <c r="F78" s="190"/>
      <c r="G78" s="192"/>
      <c r="H78" s="191"/>
      <c r="I78" s="188"/>
      <c r="J78" s="187"/>
      <c r="K78" s="188"/>
      <c r="L78" s="425"/>
      <c r="M78" s="637"/>
      <c r="N78" s="637"/>
      <c r="O78" s="637"/>
    </row>
    <row r="79" spans="1:15" ht="19.5" customHeight="1" thickTop="1" thickBot="1" x14ac:dyDescent="0.25">
      <c r="A79" s="316"/>
      <c r="B79" s="636">
        <v>18</v>
      </c>
      <c r="C79" s="189"/>
      <c r="D79" s="436"/>
      <c r="E79" s="187"/>
      <c r="F79" s="190"/>
      <c r="G79" s="192"/>
      <c r="H79" s="191"/>
      <c r="I79" s="188"/>
      <c r="J79" s="187"/>
      <c r="K79" s="188"/>
      <c r="L79" s="425"/>
      <c r="M79" s="637"/>
      <c r="N79" s="637"/>
      <c r="O79" s="637"/>
    </row>
    <row r="80" spans="1:15" ht="19.5" customHeight="1" thickTop="1" thickBot="1" x14ac:dyDescent="0.25">
      <c r="A80" s="316"/>
      <c r="B80" s="636">
        <v>19</v>
      </c>
      <c r="C80" s="189"/>
      <c r="D80" s="436"/>
      <c r="E80" s="187"/>
      <c r="F80" s="190"/>
      <c r="G80" s="192"/>
      <c r="H80" s="191"/>
      <c r="I80" s="188"/>
      <c r="J80" s="187"/>
      <c r="K80" s="188"/>
      <c r="L80" s="425"/>
      <c r="M80" s="637"/>
      <c r="N80" s="637"/>
      <c r="O80" s="637"/>
    </row>
    <row r="81" spans="1:15" ht="19.5" customHeight="1" thickTop="1" thickBot="1" x14ac:dyDescent="0.25">
      <c r="A81" s="316"/>
      <c r="B81" s="636">
        <v>20</v>
      </c>
      <c r="C81" s="189"/>
      <c r="D81" s="436"/>
      <c r="E81" s="187"/>
      <c r="F81" s="190"/>
      <c r="G81" s="192"/>
      <c r="H81" s="191"/>
      <c r="I81" s="188"/>
      <c r="J81" s="187"/>
      <c r="K81" s="188"/>
      <c r="L81" s="425"/>
      <c r="M81" s="637"/>
      <c r="N81" s="637"/>
      <c r="O81" s="637"/>
    </row>
    <row r="82" spans="1:15" ht="18.75" customHeight="1" thickTop="1" thickBot="1" x14ac:dyDescent="0.25">
      <c r="A82" s="299"/>
      <c r="B82" s="299"/>
      <c r="C82" s="358"/>
      <c r="D82" s="437">
        <f>SUMIF(D62:D81,"&gt;0",D62:D81)</f>
        <v>0</v>
      </c>
      <c r="E82" s="437">
        <f>IF(use_AbsContr,lbl_NA,SUMIF(E62:E81,"&gt;0",E62:E81))</f>
        <v>0</v>
      </c>
      <c r="F82" s="426" t="str">
        <f>IF(use_AbsContr,lbl_NA,IF(D82&gt;0,SUMPRODUCT(F62:F81,$E62:$E81)/SUM($E62:$E81),""))</f>
        <v/>
      </c>
      <c r="G82" s="439">
        <f>IF(use_AbsContr,lbl_NA,SUMIF(G62:G81,"&gt;0",G62:G81))</f>
        <v>0</v>
      </c>
      <c r="H82" s="437">
        <f>SUMIF(H62:H81,"&gt;0",H62:H81)</f>
        <v>0</v>
      </c>
      <c r="I82" s="427" t="str">
        <f>IF(use_AbsContr,lbl_NA,IFERROR((D82-H82)/D82,""))</f>
        <v/>
      </c>
      <c r="J82" s="428" t="str">
        <f>IF(ISNUMBER(I82),SUMPRODUCT(J62:J81,$E62:$E81)/SUM($E62:$E81),"")</f>
        <v/>
      </c>
      <c r="K82" s="427" t="str">
        <f>IFERROR((F82-J82)/F82,"")</f>
        <v/>
      </c>
      <c r="L82" s="429"/>
      <c r="M82" s="358"/>
      <c r="N82" s="358"/>
      <c r="O82" s="358"/>
    </row>
    <row r="83" spans="1:15" ht="27.25" customHeight="1" thickTop="1" x14ac:dyDescent="0.2">
      <c r="I83" s="442"/>
    </row>
  </sheetData>
  <sheetProtection algorithmName="SHA-512" hashValue="tMEon0oyhtVpDHieulhdnzGMdLZf+yj+FYdjLHf2lguHVltOH8vdTDrTNtKT9zPqc3vefmaqckjK7f4Y2+psaA==" saltValue="FfGt7ug8YjAOyey4kln9pA==" spinCount="100000" sheet="1" insertRows="0"/>
  <mergeCells count="3">
    <mergeCell ref="C10:N10"/>
    <mergeCell ref="C12:N12"/>
    <mergeCell ref="C11:O11"/>
  </mergeCells>
  <hyperlinks>
    <hyperlink ref="I4" location="Google_Sheet_Link_1579327883" display="Terms of use" xr:uid="{00000000-0004-0000-0400-000000000000}"/>
    <hyperlink ref="I5" location="Google_Sheet_Link_634278020" display="Disclaimer" xr:uid="{00000000-0004-0000-0400-000001000000}"/>
  </hyperlinks>
  <pageMargins left="0.7" right="0.7" top="0.75" bottom="0.75" header="0" footer="0"/>
  <pageSetup scale="39" orientation="portrait" r:id="rId1"/>
  <ignoredErrors>
    <ignoredError sqref="C22"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546E"/>
  </sheetPr>
  <dimension ref="A1:AC28"/>
  <sheetViews>
    <sheetView showGridLines="0" showRowColHeaders="0" topLeftCell="A16" zoomScaleNormal="100" workbookViewId="0">
      <selection activeCell="C25" sqref="C25"/>
    </sheetView>
  </sheetViews>
  <sheetFormatPr baseColWidth="10" defaultColWidth="8.83203125" defaultRowHeight="15" x14ac:dyDescent="0.2"/>
  <cols>
    <col min="1" max="1" width="5" customWidth="1"/>
    <col min="2" max="2" width="50.1640625" customWidth="1"/>
    <col min="3" max="3" width="26" customWidth="1"/>
    <col min="4" max="9" width="17.83203125" customWidth="1"/>
  </cols>
  <sheetData>
    <row r="1" spans="1:19" ht="13.5" customHeight="1" x14ac:dyDescent="0.2">
      <c r="A1" s="296"/>
      <c r="B1" s="297"/>
      <c r="C1" s="297"/>
      <c r="D1" s="297"/>
      <c r="E1" s="297"/>
      <c r="F1" s="297"/>
      <c r="G1" s="297"/>
      <c r="H1" s="297"/>
      <c r="I1" s="297"/>
    </row>
    <row r="2" spans="1:19" ht="11.25" customHeight="1" x14ac:dyDescent="0.2">
      <c r="A2" s="298"/>
      <c r="B2" s="298"/>
      <c r="C2" s="298"/>
      <c r="D2" s="298"/>
      <c r="E2" s="298"/>
      <c r="F2" s="298"/>
      <c r="G2" s="298"/>
      <c r="H2" s="298"/>
      <c r="I2" s="298"/>
    </row>
    <row r="3" spans="1:19" ht="23" x14ac:dyDescent="0.2">
      <c r="A3" s="298"/>
      <c r="B3" s="298"/>
      <c r="C3" s="691" t="str">
        <f>rngTitle</f>
        <v>SBTi Buildings Target-Setting Tool</v>
      </c>
      <c r="D3" s="691"/>
      <c r="E3" s="691"/>
      <c r="F3" s="691"/>
      <c r="G3" s="691"/>
      <c r="H3" s="691"/>
      <c r="I3" s="691"/>
    </row>
    <row r="4" spans="1:19" ht="11.25" customHeight="1" x14ac:dyDescent="0.2">
      <c r="A4" s="298"/>
      <c r="B4" s="298"/>
      <c r="C4" s="301"/>
      <c r="D4" s="301"/>
      <c r="E4" s="301"/>
      <c r="F4" s="301"/>
      <c r="G4" s="301"/>
      <c r="H4" s="301"/>
      <c r="I4" s="301"/>
    </row>
    <row r="5" spans="1:19" ht="13.5" customHeight="1" x14ac:dyDescent="0.2">
      <c r="A5" s="298"/>
      <c r="B5" s="298"/>
      <c r="C5" s="302" t="s">
        <v>15</v>
      </c>
      <c r="D5" s="303" t="str">
        <f>rngVersion</f>
        <v>1.1.1</v>
      </c>
      <c r="E5" s="302" t="s">
        <v>16</v>
      </c>
      <c r="F5" s="304" t="s">
        <v>2</v>
      </c>
      <c r="G5" s="302" t="s">
        <v>17</v>
      </c>
      <c r="H5" s="652" t="s">
        <v>1995</v>
      </c>
    </row>
    <row r="6" spans="1:19" ht="13.5" customHeight="1" x14ac:dyDescent="0.2">
      <c r="A6" s="298"/>
      <c r="B6" s="298"/>
      <c r="C6" s="659"/>
      <c r="D6" s="375"/>
      <c r="E6" s="299"/>
      <c r="F6" s="304" t="s">
        <v>3</v>
      </c>
    </row>
    <row r="7" spans="1:19" ht="9.75" customHeight="1" x14ac:dyDescent="0.2">
      <c r="A7" s="298"/>
      <c r="B7" s="298"/>
      <c r="C7" s="298"/>
      <c r="D7" s="298"/>
      <c r="E7" s="298"/>
      <c r="F7" s="298"/>
      <c r="G7" s="298"/>
      <c r="H7" s="298"/>
      <c r="I7" s="298"/>
    </row>
    <row r="8" spans="1:19" ht="20" x14ac:dyDescent="0.2">
      <c r="A8" s="306"/>
      <c r="B8" s="307" t="s">
        <v>1924</v>
      </c>
      <c r="C8" s="306"/>
      <c r="D8" s="306"/>
      <c r="E8" s="306"/>
      <c r="F8" s="306"/>
      <c r="G8" s="306"/>
      <c r="H8" s="306"/>
      <c r="I8" s="306"/>
    </row>
    <row r="9" spans="1:19" ht="9.75" customHeight="1" x14ac:dyDescent="0.2"/>
    <row r="10" spans="1:19" s="299" customFormat="1" ht="21" customHeight="1" thickBot="1" x14ac:dyDescent="0.2">
      <c r="A10" s="298"/>
      <c r="B10" s="310" t="s">
        <v>1948</v>
      </c>
      <c r="C10" s="324"/>
      <c r="D10" s="372" t="s">
        <v>57</v>
      </c>
      <c r="E10" s="324"/>
      <c r="F10" s="324"/>
      <c r="G10" s="324"/>
      <c r="H10" s="324"/>
      <c r="I10" s="324"/>
      <c r="J10" s="298"/>
      <c r="K10" s="298"/>
      <c r="L10" s="298"/>
      <c r="M10" s="298"/>
      <c r="N10" s="298"/>
      <c r="O10" s="298"/>
      <c r="P10" s="298"/>
      <c r="Q10" s="298"/>
      <c r="R10" s="298"/>
      <c r="S10" s="298"/>
    </row>
    <row r="11" spans="1:19" s="299" customFormat="1" ht="12.75" customHeight="1" x14ac:dyDescent="0.15">
      <c r="A11" s="298"/>
      <c r="B11" s="333"/>
      <c r="C11" s="298"/>
      <c r="D11" s="315"/>
      <c r="E11" s="298"/>
      <c r="F11" s="298"/>
      <c r="G11" s="298"/>
      <c r="H11" s="298"/>
      <c r="I11" s="298"/>
      <c r="J11" s="298"/>
      <c r="K11" s="298"/>
      <c r="L11" s="298"/>
      <c r="M11" s="298"/>
      <c r="N11" s="298"/>
      <c r="O11" s="298"/>
      <c r="P11" s="298"/>
      <c r="Q11" s="298"/>
      <c r="R11" s="298"/>
      <c r="S11" s="298"/>
    </row>
    <row r="12" spans="1:19" s="299" customFormat="1" ht="18" customHeight="1" x14ac:dyDescent="0.2">
      <c r="A12" s="298"/>
      <c r="B12" s="335" t="s">
        <v>63</v>
      </c>
      <c r="C12" s="376">
        <f>BaseYr</f>
        <v>0</v>
      </c>
      <c r="D12" s="329" t="s">
        <v>64</v>
      </c>
      <c r="E12"/>
      <c r="F12"/>
      <c r="G12"/>
      <c r="H12"/>
      <c r="I12"/>
      <c r="J12" s="298"/>
      <c r="K12" s="298"/>
      <c r="L12" s="298"/>
      <c r="M12" s="298"/>
      <c r="N12" s="298"/>
      <c r="O12" s="298"/>
      <c r="P12" s="298"/>
      <c r="Q12" s="298"/>
      <c r="R12" s="298"/>
      <c r="S12" s="298"/>
    </row>
    <row r="13" spans="1:19" ht="3.75" customHeight="1" x14ac:dyDescent="0.2">
      <c r="B13" s="336"/>
    </row>
    <row r="14" spans="1:19" s="299" customFormat="1" ht="18" customHeight="1" x14ac:dyDescent="0.2">
      <c r="A14" s="298"/>
      <c r="B14" s="335" t="s">
        <v>39</v>
      </c>
      <c r="C14" s="575"/>
      <c r="D14" s="576" t="str">
        <f>IF(ISNUMBER(LT_TgtYr_InUse),"OK","Select valid year")</f>
        <v>Select valid year</v>
      </c>
      <c r="E14"/>
      <c r="F14"/>
      <c r="G14"/>
      <c r="H14"/>
      <c r="I14"/>
      <c r="J14" s="298"/>
      <c r="K14" s="298"/>
      <c r="L14" s="298"/>
      <c r="M14" s="298"/>
      <c r="N14" s="298"/>
      <c r="O14" s="298"/>
      <c r="P14" s="298"/>
      <c r="Q14" s="298"/>
      <c r="R14" s="298"/>
      <c r="S14" s="298"/>
    </row>
    <row r="16" spans="1:19" s="299" customFormat="1" ht="37.5" customHeight="1" x14ac:dyDescent="0.15">
      <c r="A16" s="349"/>
      <c r="B16" s="377" t="s">
        <v>65</v>
      </c>
      <c r="C16" s="349"/>
      <c r="D16" s="349"/>
      <c r="E16" s="352" t="str">
        <f>CONCATENATE("Base year
",BaseYr)</f>
        <v xml:space="preserve">Base year
</v>
      </c>
      <c r="F16" s="352" t="str">
        <f>"Net-Zero Target " &amp; LT_TgtYr_InUse</f>
        <v xml:space="preserve">Net-Zero Target </v>
      </c>
      <c r="G16" s="352" t="str">
        <f>CONCATENATE("% Reduction 
",C12," - ",LT_TgtYr_InUse)</f>
        <v xml:space="preserve">% Reduction 
0 - </v>
      </c>
      <c r="H16" s="349"/>
      <c r="I16" s="349"/>
      <c r="J16" s="349"/>
      <c r="K16" s="349"/>
      <c r="L16" s="349"/>
      <c r="M16" s="349"/>
      <c r="N16" s="349"/>
      <c r="O16" s="349"/>
      <c r="P16" s="349"/>
      <c r="Q16" s="349"/>
    </row>
    <row r="17" spans="1:29" s="299" customFormat="1" ht="28" customHeight="1" thickBot="1" x14ac:dyDescent="0.2">
      <c r="A17" s="349"/>
      <c r="B17" s="374" t="e">
        <f>'In-Use NT Targets'!B44</f>
        <v>#N/A</v>
      </c>
      <c r="C17" s="378" t="s">
        <v>45</v>
      </c>
      <c r="D17" s="379" t="s">
        <v>46</v>
      </c>
      <c r="E17" s="380" t="str">
        <f>'In-Use NT Targets'!E45</f>
        <v>N/A</v>
      </c>
      <c r="F17" s="380" t="str">
        <f>IFERROR(Calculations!AN26,lbl_NA)</f>
        <v>N/A</v>
      </c>
      <c r="G17" s="381" t="str">
        <f>IF(AND(E17&gt;0,ISNUMBER(F17)),1-F17/E17,lbl_NA)</f>
        <v>N/A</v>
      </c>
      <c r="H17" s="349"/>
      <c r="I17" s="349"/>
      <c r="J17" s="349"/>
      <c r="K17" s="349"/>
      <c r="L17" s="349"/>
      <c r="M17" s="349"/>
      <c r="N17" s="349"/>
      <c r="O17" s="349"/>
      <c r="P17" s="349"/>
      <c r="Q17" s="349"/>
    </row>
    <row r="18" spans="1:29" s="299" customFormat="1" ht="21.75" customHeight="1" thickTop="1" x14ac:dyDescent="0.15">
      <c r="A18" s="349"/>
      <c r="B18" s="349"/>
      <c r="C18" s="369"/>
      <c r="D18" s="369"/>
      <c r="E18" s="369"/>
      <c r="F18" s="369"/>
      <c r="G18" s="369"/>
      <c r="H18" s="369"/>
      <c r="I18" s="349"/>
      <c r="J18" s="349"/>
      <c r="K18" s="349"/>
      <c r="L18" s="349"/>
      <c r="M18" s="349"/>
      <c r="N18" s="349"/>
      <c r="O18" s="349"/>
      <c r="P18" s="349"/>
      <c r="Q18" s="349"/>
      <c r="R18" s="349"/>
      <c r="S18" s="349"/>
      <c r="T18" s="349"/>
      <c r="U18" s="349"/>
      <c r="V18" s="349"/>
      <c r="W18" s="349"/>
      <c r="X18" s="349"/>
      <c r="Y18" s="349"/>
      <c r="Z18" s="349"/>
      <c r="AA18" s="349"/>
      <c r="AB18" s="349"/>
      <c r="AC18" s="349"/>
    </row>
    <row r="19" spans="1:29" s="299" customFormat="1" ht="25.5" customHeight="1" thickBot="1" x14ac:dyDescent="0.2">
      <c r="A19" s="298"/>
      <c r="B19" s="310" t="s">
        <v>1949</v>
      </c>
      <c r="C19" s="324"/>
      <c r="D19" s="441" t="str">
        <f>IF(use_AbsContr,"Not applicable when Absolute Contraction approach is used","")</f>
        <v/>
      </c>
      <c r="E19" s="324"/>
      <c r="F19" s="324"/>
      <c r="G19" s="324"/>
      <c r="H19" s="324"/>
      <c r="I19" s="324"/>
      <c r="J19" s="298"/>
      <c r="K19" s="298"/>
      <c r="L19" s="298"/>
      <c r="M19" s="298"/>
      <c r="N19" s="298"/>
      <c r="O19" s="298"/>
      <c r="P19" s="298"/>
      <c r="Q19" s="298"/>
      <c r="R19" s="298"/>
      <c r="S19" s="298"/>
    </row>
    <row r="20" spans="1:29" s="299" customFormat="1" ht="10.5" customHeight="1" x14ac:dyDescent="0.15">
      <c r="A20" s="298"/>
      <c r="B20" s="298"/>
      <c r="C20" s="298"/>
      <c r="D20" s="315"/>
      <c r="E20" s="298"/>
      <c r="F20" s="298"/>
      <c r="G20" s="298"/>
      <c r="H20" s="298"/>
      <c r="I20" s="298"/>
      <c r="J20" s="298"/>
      <c r="K20" s="298"/>
      <c r="L20" s="298"/>
      <c r="M20" s="298"/>
      <c r="N20" s="298"/>
      <c r="O20" s="298"/>
      <c r="P20" s="298"/>
      <c r="Q20" s="298"/>
      <c r="R20" s="298"/>
      <c r="S20" s="298"/>
    </row>
    <row r="21" spans="1:29" s="299" customFormat="1" ht="18" customHeight="1" x14ac:dyDescent="0.2">
      <c r="A21" s="298"/>
      <c r="B21" s="335" t="s">
        <v>63</v>
      </c>
      <c r="C21" s="376">
        <f>BaseYrEmb</f>
        <v>0</v>
      </c>
      <c r="D21" s="577" t="s">
        <v>66</v>
      </c>
      <c r="E21"/>
      <c r="F21"/>
      <c r="G21"/>
      <c r="H21"/>
      <c r="I21"/>
      <c r="J21" s="298"/>
      <c r="K21" s="298"/>
      <c r="L21" s="298"/>
      <c r="M21" s="298"/>
      <c r="N21" s="298"/>
      <c r="O21" s="298"/>
      <c r="P21" s="298"/>
      <c r="Q21" s="298"/>
      <c r="R21" s="298"/>
      <c r="S21" s="298"/>
    </row>
    <row r="22" spans="1:29" ht="3.75" customHeight="1" x14ac:dyDescent="0.2">
      <c r="B22" s="336"/>
    </row>
    <row r="23" spans="1:29" s="299" customFormat="1" ht="18" customHeight="1" x14ac:dyDescent="0.2">
      <c r="A23" s="298"/>
      <c r="B23" s="335" t="s">
        <v>39</v>
      </c>
      <c r="C23" s="185"/>
      <c r="D23" s="576" t="str">
        <f>IF(ISNUMBER(LT_TgtYr_Emb),"OK","Select valid year")</f>
        <v>Select valid year</v>
      </c>
      <c r="E23"/>
      <c r="F23"/>
      <c r="G23"/>
      <c r="H23"/>
      <c r="I23"/>
      <c r="J23" s="298"/>
      <c r="K23" s="298"/>
      <c r="L23" s="298"/>
      <c r="M23" s="298"/>
      <c r="N23" s="298"/>
      <c r="O23" s="298"/>
      <c r="P23" s="298"/>
      <c r="Q23" s="298"/>
      <c r="R23" s="298"/>
      <c r="S23" s="298"/>
    </row>
    <row r="25" spans="1:29" s="299" customFormat="1" ht="37.5" customHeight="1" x14ac:dyDescent="0.15">
      <c r="A25" s="349"/>
      <c r="B25" s="377" t="s">
        <v>67</v>
      </c>
      <c r="C25" s="349"/>
      <c r="D25" s="349"/>
      <c r="E25" s="352" t="str">
        <f>CONCATENATE("Base year
",BaseYrEmb)</f>
        <v xml:space="preserve">Base year
</v>
      </c>
      <c r="F25" s="352" t="str">
        <f>"Net-Zero Target " &amp; LT_TgtYr_Emb</f>
        <v xml:space="preserve">Net-Zero Target </v>
      </c>
      <c r="G25" s="352" t="str">
        <f>CONCATENATE("% Reduction 
",C21," - ",LT_TgtYr_Emb)</f>
        <v xml:space="preserve">% Reduction 
0 - </v>
      </c>
      <c r="H25" s="349"/>
      <c r="I25" s="349"/>
      <c r="J25" s="349"/>
      <c r="K25" s="349"/>
      <c r="L25" s="349"/>
      <c r="M25" s="349"/>
      <c r="N25" s="349"/>
      <c r="O25" s="349"/>
      <c r="P25" s="349"/>
      <c r="Q25" s="349"/>
    </row>
    <row r="26" spans="1:29" s="299" customFormat="1" ht="28" customHeight="1" thickBot="1" x14ac:dyDescent="0.2">
      <c r="A26" s="349"/>
      <c r="B26" s="374" t="str">
        <f>'Embodied NT Targets'!B39</f>
        <v xml:space="preserve"> Buildings</v>
      </c>
      <c r="C26" s="354" t="s">
        <v>62</v>
      </c>
      <c r="D26" s="355" t="s">
        <v>46</v>
      </c>
      <c r="E26" s="356" t="e">
        <f>Calculations!C51</f>
        <v>#N/A</v>
      </c>
      <c r="F26" s="356" t="e">
        <f>IF(use_AbsContr,lbl_NA,Calculations!AN51)</f>
        <v>#N/A</v>
      </c>
      <c r="G26" s="381" t="e">
        <f>IF(AND(E26&gt;0,ISNUMBER(F26)),1-F26/E26,lbl_NA)</f>
        <v>#N/A</v>
      </c>
      <c r="H26" s="382"/>
      <c r="I26" s="349"/>
      <c r="J26" s="349"/>
      <c r="K26" s="349"/>
      <c r="L26" s="349"/>
      <c r="M26" s="349"/>
      <c r="N26" s="349"/>
      <c r="O26" s="349"/>
      <c r="P26" s="349"/>
      <c r="Q26" s="349"/>
    </row>
    <row r="27" spans="1:29" s="299" customFormat="1" ht="14.25" customHeight="1" thickTop="1" x14ac:dyDescent="0.15">
      <c r="A27" s="349"/>
      <c r="B27" s="349"/>
      <c r="C27" s="369"/>
      <c r="D27" s="369"/>
      <c r="E27" s="369"/>
      <c r="F27" s="369"/>
      <c r="G27" s="369"/>
      <c r="H27" s="369"/>
      <c r="I27" s="349"/>
      <c r="J27" s="349"/>
      <c r="K27" s="349"/>
      <c r="L27" s="349"/>
      <c r="M27" s="349"/>
      <c r="N27" s="349"/>
      <c r="O27" s="349"/>
      <c r="P27" s="349"/>
      <c r="Q27" s="349"/>
      <c r="R27" s="349"/>
      <c r="S27" s="349"/>
      <c r="T27" s="349"/>
      <c r="U27" s="349"/>
      <c r="V27" s="349"/>
      <c r="W27" s="349"/>
      <c r="X27" s="349"/>
      <c r="Y27" s="349"/>
      <c r="Z27" s="349"/>
      <c r="AA27" s="349"/>
      <c r="AB27" s="349"/>
      <c r="AC27" s="349"/>
    </row>
    <row r="28" spans="1:29" s="299" customFormat="1" ht="4.5" customHeight="1" x14ac:dyDescent="0.15">
      <c r="A28" s="306"/>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row>
  </sheetData>
  <sheetProtection algorithmName="SHA-512" hashValue="NNgfoJU2+vSWH1XOfeY6U4W5GSXG8euK9bKsckSH+sgqDstyTmg7Bcvk3hbwk+ps5PbtNNVRBNDTu0hwZhkuVA==" saltValue="PH/NlW8kgWw9J0mWGML0Ig==" spinCount="100000" sheet="1" objects="1" scenarios="1"/>
  <mergeCells count="1">
    <mergeCell ref="C3:I3"/>
  </mergeCells>
  <conditionalFormatting sqref="D14">
    <cfRule type="expression" dxfId="8" priority="2">
      <formula>(D14&lt;&gt;"OK")</formula>
    </cfRule>
  </conditionalFormatting>
  <conditionalFormatting sqref="D23">
    <cfRule type="expression" dxfId="7" priority="1">
      <formula>(D23&lt;&gt;"OK")</formula>
    </cfRule>
  </conditionalFormatting>
  <dataValidations count="1">
    <dataValidation type="list" allowBlank="1" showErrorMessage="1" sqref="C23 C14" xr:uid="{00000000-0002-0000-0300-000000000000}">
      <formula1>lst_LT_TgtYr</formula1>
    </dataValidation>
  </dataValidations>
  <hyperlinks>
    <hyperlink ref="F5" location="Google_Sheet_Link_1475867537" display="Terms of use" xr:uid="{00000000-0004-0000-0300-000000000000}"/>
    <hyperlink ref="F6" location="Google_Sheet_Link_1866479812" display="Disclaimer" xr:uid="{00000000-0004-0000-0300-00000100000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9" tint="-0.249977111117893"/>
  </sheetPr>
  <dimension ref="A1:Z80"/>
  <sheetViews>
    <sheetView showGridLines="0" showRowColHeaders="0" zoomScale="85" zoomScaleNormal="85" workbookViewId="0">
      <selection activeCell="C12" sqref="C12:N12"/>
    </sheetView>
  </sheetViews>
  <sheetFormatPr baseColWidth="10" defaultColWidth="0" defaultRowHeight="0" customHeight="1" zeroHeight="1" x14ac:dyDescent="0.2"/>
  <cols>
    <col min="1" max="1" width="2.33203125" customWidth="1"/>
    <col min="2" max="2" width="5" customWidth="1"/>
    <col min="3" max="3" width="51.5" customWidth="1"/>
    <col min="4" max="15" width="14.33203125" customWidth="1"/>
    <col min="16" max="17" width="14.33203125" hidden="1" customWidth="1"/>
    <col min="18" max="18" width="1.5" hidden="1" customWidth="1"/>
    <col min="19" max="26" width="9.1640625" hidden="1" customWidth="1"/>
    <col min="27" max="16384" width="14.5" hidden="1"/>
  </cols>
  <sheetData>
    <row r="1" spans="1:26" ht="11.25" customHeight="1" x14ac:dyDescent="0.2">
      <c r="A1" s="383"/>
      <c r="B1" s="383"/>
      <c r="C1" s="383"/>
      <c r="D1" s="383"/>
      <c r="E1" s="383"/>
      <c r="F1" s="383"/>
      <c r="G1" s="383"/>
      <c r="H1" s="383"/>
      <c r="I1" s="383"/>
      <c r="J1" s="383"/>
      <c r="K1" s="383"/>
      <c r="L1" s="383"/>
      <c r="M1" s="383"/>
      <c r="N1" s="383"/>
      <c r="O1" s="383"/>
      <c r="Y1" s="383"/>
      <c r="Z1" s="383"/>
    </row>
    <row r="2" spans="1:26" ht="54.75" customHeight="1" x14ac:dyDescent="0.2">
      <c r="A2" s="383"/>
      <c r="B2" s="383"/>
      <c r="C2" s="384"/>
      <c r="D2" s="385" t="str">
        <f>rngTitle</f>
        <v>SBTi Buildings Target-Setting Tool</v>
      </c>
      <c r="E2" s="385"/>
      <c r="F2" s="385"/>
      <c r="H2" s="384"/>
      <c r="I2" s="384"/>
      <c r="J2" s="383"/>
      <c r="K2" s="383"/>
      <c r="L2" s="383"/>
      <c r="M2" s="383"/>
      <c r="N2" s="383"/>
      <c r="O2" s="386"/>
      <c r="Y2" s="383"/>
      <c r="Z2" s="383"/>
    </row>
    <row r="3" spans="1:26" ht="11.25" customHeight="1" x14ac:dyDescent="0.2">
      <c r="A3" s="383"/>
      <c r="B3" s="383"/>
      <c r="C3" s="387"/>
      <c r="D3" s="387"/>
      <c r="E3" s="387"/>
      <c r="F3" s="387"/>
      <c r="G3" s="387"/>
      <c r="H3" s="387"/>
      <c r="I3" s="387"/>
      <c r="J3" s="383"/>
      <c r="K3" s="383"/>
      <c r="L3" s="383"/>
      <c r="M3" s="383"/>
      <c r="N3" s="383"/>
      <c r="O3" s="386"/>
      <c r="Y3" s="383"/>
      <c r="Z3" s="383"/>
    </row>
    <row r="4" spans="1:26" s="391" customFormat="1" ht="12" customHeight="1" x14ac:dyDescent="0.2">
      <c r="A4" s="383"/>
      <c r="B4" s="383"/>
      <c r="C4" s="383"/>
      <c r="D4" s="388" t="s">
        <v>68</v>
      </c>
      <c r="E4" s="389" t="str">
        <f>rngVersion</f>
        <v>1.1.1</v>
      </c>
      <c r="F4" s="389" t="s">
        <v>1967</v>
      </c>
      <c r="G4" s="461"/>
      <c r="H4" s="302" t="s">
        <v>16</v>
      </c>
      <c r="I4" s="390" t="s">
        <v>2</v>
      </c>
      <c r="J4" s="461"/>
      <c r="K4" s="388" t="s">
        <v>17</v>
      </c>
      <c r="L4" s="652" t="s">
        <v>1995</v>
      </c>
      <c r="M4" s="461"/>
      <c r="N4" s="461"/>
      <c r="O4" s="461"/>
      <c r="P4"/>
      <c r="Q4"/>
      <c r="R4"/>
      <c r="S4"/>
      <c r="T4"/>
      <c r="U4"/>
      <c r="V4"/>
      <c r="W4"/>
      <c r="X4"/>
      <c r="Y4" s="383"/>
      <c r="Z4" s="383"/>
    </row>
    <row r="5" spans="1:26" s="391" customFormat="1" ht="15" hidden="1" x14ac:dyDescent="0.2">
      <c r="A5" s="383"/>
      <c r="B5" s="383"/>
      <c r="C5" s="461"/>
      <c r="D5" s="305">
        <f>lblDraft</f>
        <v>0</v>
      </c>
      <c r="E5" s="392"/>
      <c r="F5" s="392"/>
      <c r="G5" s="461"/>
      <c r="H5" s="461"/>
      <c r="I5" s="390" t="s">
        <v>3</v>
      </c>
      <c r="J5" s="393"/>
      <c r="K5" s="393"/>
      <c r="L5" s="393"/>
      <c r="M5" s="383"/>
      <c r="N5" s="383"/>
      <c r="O5" s="461"/>
      <c r="P5"/>
      <c r="Q5"/>
      <c r="R5"/>
      <c r="S5"/>
      <c r="T5"/>
      <c r="U5"/>
      <c r="V5"/>
      <c r="W5"/>
      <c r="X5"/>
      <c r="Y5" s="383"/>
      <c r="Z5" s="383"/>
    </row>
    <row r="6" spans="1:26" ht="9.75" customHeight="1" x14ac:dyDescent="0.2">
      <c r="A6" s="383"/>
      <c r="B6" s="383"/>
      <c r="C6" s="383"/>
      <c r="D6" s="383"/>
      <c r="E6" s="383"/>
      <c r="F6" s="383"/>
      <c r="G6" s="383"/>
      <c r="H6" s="383"/>
      <c r="I6" s="383"/>
      <c r="J6" s="383"/>
      <c r="K6" s="383"/>
      <c r="L6" s="383"/>
      <c r="M6" s="383"/>
      <c r="N6" s="383"/>
      <c r="O6" s="383"/>
      <c r="Y6" s="383"/>
      <c r="Z6" s="383"/>
    </row>
    <row r="7" spans="1:26" ht="9.75" customHeight="1" x14ac:dyDescent="0.2">
      <c r="A7" s="394"/>
      <c r="B7" s="394"/>
      <c r="C7" s="394"/>
      <c r="D7" s="394"/>
      <c r="E7" s="394"/>
      <c r="F7" s="394"/>
      <c r="G7" s="394"/>
      <c r="H7" s="394"/>
      <c r="I7" s="394"/>
      <c r="J7" s="394"/>
      <c r="K7" s="394"/>
      <c r="L7" s="394"/>
      <c r="M7" s="394"/>
      <c r="N7" s="394"/>
      <c r="O7" s="394"/>
      <c r="Y7" s="383"/>
      <c r="Z7" s="383"/>
    </row>
    <row r="8" spans="1:26" ht="39" customHeight="1" thickBot="1" x14ac:dyDescent="0.25">
      <c r="A8" s="299"/>
      <c r="B8" s="299"/>
      <c r="C8" s="310" t="s">
        <v>1920</v>
      </c>
      <c r="D8" s="310"/>
      <c r="E8" s="310"/>
      <c r="F8" s="310"/>
      <c r="G8" s="310"/>
      <c r="H8" s="310"/>
      <c r="I8" s="310"/>
      <c r="J8" s="310"/>
      <c r="K8" s="310"/>
      <c r="L8" s="310"/>
      <c r="M8" s="310"/>
      <c r="N8" s="310"/>
      <c r="O8" s="310"/>
      <c r="Y8" s="299"/>
      <c r="Z8" s="299"/>
    </row>
    <row r="9" spans="1:26" ht="12" customHeight="1" x14ac:dyDescent="0.2">
      <c r="A9" s="299"/>
      <c r="B9" s="299"/>
      <c r="C9" s="299"/>
      <c r="D9" s="299"/>
      <c r="E9" s="299"/>
      <c r="F9" s="299"/>
      <c r="G9" s="299"/>
      <c r="H9" s="299"/>
      <c r="I9" s="299"/>
      <c r="J9" s="299"/>
      <c r="K9" s="299"/>
      <c r="L9" s="299"/>
      <c r="M9" s="299"/>
      <c r="N9" s="299"/>
      <c r="O9" s="299"/>
      <c r="Y9" s="299"/>
      <c r="Z9" s="299"/>
    </row>
    <row r="10" spans="1:26" ht="22.5" customHeight="1" x14ac:dyDescent="0.2">
      <c r="A10" s="299"/>
      <c r="B10" s="299"/>
      <c r="C10" s="693" t="s">
        <v>1983</v>
      </c>
      <c r="D10" s="694"/>
      <c r="E10" s="694"/>
      <c r="F10" s="694"/>
      <c r="G10" s="694"/>
      <c r="H10" s="694"/>
      <c r="I10" s="694"/>
      <c r="J10" s="694"/>
      <c r="K10" s="694"/>
      <c r="L10" s="694"/>
      <c r="M10" s="694"/>
      <c r="N10" s="694"/>
      <c r="O10" s="299"/>
      <c r="Y10" s="299"/>
      <c r="Z10" s="299"/>
    </row>
    <row r="11" spans="1:26" ht="22.5" customHeight="1" x14ac:dyDescent="0.2">
      <c r="A11" s="299"/>
      <c r="B11" s="299"/>
      <c r="C11" s="695" t="s">
        <v>1991</v>
      </c>
      <c r="D11" s="696"/>
      <c r="E11" s="696"/>
      <c r="F11" s="696"/>
      <c r="G11" s="696"/>
      <c r="H11" s="696"/>
      <c r="I11" s="696"/>
      <c r="J11" s="696"/>
      <c r="K11" s="696"/>
      <c r="L11" s="696"/>
      <c r="M11" s="696"/>
      <c r="N11" s="696"/>
      <c r="O11" s="696"/>
      <c r="Y11" s="299"/>
      <c r="Z11" s="299"/>
    </row>
    <row r="12" spans="1:26" ht="22.5" customHeight="1" x14ac:dyDescent="0.2">
      <c r="A12" s="299"/>
      <c r="B12" s="299"/>
      <c r="C12" s="693" t="s">
        <v>1923</v>
      </c>
      <c r="D12" s="694"/>
      <c r="E12" s="694"/>
      <c r="F12" s="694"/>
      <c r="G12" s="694"/>
      <c r="H12" s="694"/>
      <c r="I12" s="694"/>
      <c r="J12" s="694"/>
      <c r="K12" s="694"/>
      <c r="L12" s="694"/>
      <c r="M12" s="694"/>
      <c r="N12" s="694"/>
      <c r="O12" s="299"/>
      <c r="Y12" s="299"/>
      <c r="Z12" s="299"/>
    </row>
    <row r="13" spans="1:26" ht="22.5" customHeight="1" x14ac:dyDescent="0.2">
      <c r="A13" s="299"/>
      <c r="B13" s="299"/>
      <c r="C13" s="633" t="s">
        <v>1970</v>
      </c>
      <c r="D13" s="395"/>
      <c r="E13" s="395"/>
      <c r="F13" s="395"/>
      <c r="G13" s="395"/>
      <c r="H13" s="395"/>
      <c r="I13" s="395"/>
      <c r="J13" s="395"/>
      <c r="K13" s="395"/>
      <c r="L13" s="395"/>
      <c r="M13" s="395"/>
      <c r="N13" s="395"/>
      <c r="O13" s="299"/>
      <c r="Y13" s="299"/>
      <c r="Z13" s="299"/>
    </row>
    <row r="14" spans="1:26" ht="19.5" customHeight="1" x14ac:dyDescent="0.2">
      <c r="A14" s="299"/>
      <c r="B14" s="299"/>
      <c r="C14" s="634" t="s">
        <v>1971</v>
      </c>
      <c r="D14" s="395"/>
      <c r="E14" s="395"/>
      <c r="F14" s="395"/>
      <c r="G14" s="395"/>
      <c r="H14" s="395"/>
      <c r="I14" s="395"/>
      <c r="J14" s="395"/>
      <c r="K14" s="395"/>
      <c r="L14" s="395"/>
      <c r="M14" s="395"/>
      <c r="N14" s="395"/>
      <c r="O14" s="299"/>
      <c r="Y14" s="299"/>
      <c r="Z14" s="299"/>
    </row>
    <row r="15" spans="1:26" ht="19.5" customHeight="1" x14ac:dyDescent="0.2">
      <c r="A15" s="299"/>
      <c r="B15" s="299"/>
      <c r="C15" s="634" t="s">
        <v>1997</v>
      </c>
      <c r="D15" s="395"/>
      <c r="E15" s="395"/>
      <c r="F15" s="395"/>
      <c r="G15" s="395"/>
      <c r="H15" s="395"/>
      <c r="I15" s="395"/>
      <c r="J15" s="395"/>
      <c r="K15" s="395"/>
      <c r="L15" s="395"/>
      <c r="M15" s="395"/>
      <c r="N15" s="395"/>
      <c r="O15" s="299"/>
      <c r="Y15" s="299"/>
      <c r="Z15" s="299"/>
    </row>
    <row r="16" spans="1:26" ht="19.5" customHeight="1" x14ac:dyDescent="0.2">
      <c r="A16" s="299"/>
      <c r="B16" s="299"/>
      <c r="C16" s="634" t="s">
        <v>1976</v>
      </c>
      <c r="D16" s="299"/>
      <c r="E16" s="299"/>
      <c r="F16" s="299"/>
      <c r="G16" s="299"/>
      <c r="H16" s="299"/>
      <c r="I16" s="299"/>
      <c r="J16" s="299"/>
      <c r="K16" s="299"/>
      <c r="L16" s="299"/>
      <c r="M16" s="299"/>
      <c r="N16" s="299"/>
      <c r="O16" s="299"/>
      <c r="Y16" s="299"/>
      <c r="Z16" s="299"/>
    </row>
    <row r="17" spans="1:26" ht="38.5" customHeight="1" thickBot="1" x14ac:dyDescent="0.25">
      <c r="A17" s="299"/>
      <c r="B17" s="299"/>
      <c r="C17" s="653" t="s">
        <v>1972</v>
      </c>
      <c r="D17" s="310"/>
      <c r="E17" s="310"/>
      <c r="F17" s="310"/>
      <c r="G17" s="310"/>
      <c r="H17" s="310"/>
      <c r="I17" s="310"/>
      <c r="J17" s="310"/>
      <c r="K17" s="310"/>
      <c r="L17" s="310"/>
      <c r="M17" s="310"/>
      <c r="N17" s="310"/>
      <c r="O17" s="310"/>
      <c r="Y17" s="299"/>
      <c r="Z17" s="299"/>
    </row>
    <row r="18" spans="1:26" ht="13.5" customHeight="1" x14ac:dyDescent="0.2">
      <c r="A18" s="299"/>
      <c r="B18" s="299"/>
      <c r="C18" s="299"/>
      <c r="D18" s="299"/>
      <c r="E18" s="299"/>
      <c r="F18" s="299"/>
      <c r="G18" s="299"/>
      <c r="H18" s="299"/>
      <c r="I18" s="299"/>
      <c r="J18" s="299"/>
      <c r="K18" s="299"/>
      <c r="L18" s="299"/>
      <c r="M18" s="299"/>
      <c r="N18" s="299"/>
      <c r="O18" s="299"/>
      <c r="Y18" s="299"/>
      <c r="Z18" s="299"/>
    </row>
    <row r="19" spans="1:26" ht="19" thickBot="1" x14ac:dyDescent="0.25">
      <c r="A19" s="299"/>
      <c r="B19" s="299"/>
      <c r="C19" s="632" t="s">
        <v>69</v>
      </c>
      <c r="D19" s="398"/>
      <c r="E19" s="398"/>
      <c r="F19" s="398"/>
      <c r="G19" s="398"/>
      <c r="H19" s="398"/>
      <c r="I19" s="398"/>
      <c r="J19" s="398"/>
      <c r="K19" s="398"/>
      <c r="L19" s="398"/>
      <c r="M19" s="398"/>
      <c r="N19" s="398"/>
      <c r="O19" s="398"/>
    </row>
    <row r="20" spans="1:26" ht="15" customHeight="1" x14ac:dyDescent="0.2">
      <c r="A20" s="4"/>
      <c r="B20" s="4"/>
      <c r="C20" s="399" t="s">
        <v>1922</v>
      </c>
      <c r="D20" s="400"/>
      <c r="E20" s="400"/>
      <c r="F20" s="400"/>
      <c r="G20" s="400"/>
      <c r="H20" s="400"/>
    </row>
    <row r="21" spans="1:26" ht="12.75" customHeight="1" x14ac:dyDescent="0.2">
      <c r="A21" s="299"/>
      <c r="B21" s="299"/>
      <c r="C21" s="401" t="e">
        <f>'Net-Zero Targets'!B17</f>
        <v>#N/A</v>
      </c>
      <c r="D21" s="661"/>
      <c r="E21" s="404" t="str">
        <f>'Net-Zero Targets'!E17</f>
        <v>N/A</v>
      </c>
      <c r="F21" s="528"/>
      <c r="G21" s="407" t="str">
        <f>'Net-Zero Targets'!F17</f>
        <v>N/A</v>
      </c>
      <c r="H21" s="408" t="str">
        <f>'Net-Zero Targets'!G17</f>
        <v>N/A</v>
      </c>
      <c r="I21" s="396"/>
    </row>
    <row r="22" spans="1:26" ht="13.5" customHeight="1" x14ac:dyDescent="0.2">
      <c r="A22" s="299"/>
      <c r="B22" s="299"/>
      <c r="C22" s="299"/>
      <c r="D22" s="299"/>
      <c r="E22" s="299"/>
      <c r="F22" s="299"/>
      <c r="G22" s="299"/>
      <c r="H22" s="299"/>
      <c r="I22" s="299"/>
      <c r="J22" s="299"/>
      <c r="K22" s="299"/>
      <c r="L22" s="299"/>
      <c r="M22" s="299"/>
      <c r="N22" s="299"/>
      <c r="O22" s="299"/>
      <c r="Y22" s="299"/>
      <c r="Z22" s="299"/>
    </row>
    <row r="23" spans="1:26" ht="19.5" customHeight="1" thickBot="1" x14ac:dyDescent="0.25">
      <c r="A23" s="299"/>
      <c r="B23" s="299"/>
      <c r="C23" s="397" t="s">
        <v>1921</v>
      </c>
      <c r="D23" s="398"/>
      <c r="E23" s="398"/>
      <c r="F23" s="398"/>
      <c r="G23" s="398"/>
      <c r="H23" s="398"/>
      <c r="I23" s="299"/>
      <c r="J23" s="299"/>
      <c r="K23" s="299"/>
      <c r="L23" s="299"/>
    </row>
    <row r="24" spans="1:26" ht="15" customHeight="1" x14ac:dyDescent="0.2">
      <c r="A24" s="4"/>
      <c r="B24" s="4"/>
      <c r="C24" s="399" t="s">
        <v>1922</v>
      </c>
      <c r="D24" s="400"/>
      <c r="E24" s="400"/>
      <c r="F24" s="400"/>
      <c r="G24" s="400"/>
      <c r="H24" s="400"/>
    </row>
    <row r="25" spans="1:26" ht="12.75" customHeight="1" x14ac:dyDescent="0.2">
      <c r="A25" s="299"/>
      <c r="B25" s="299"/>
      <c r="C25" s="401" t="str">
        <f>'Net-Zero Targets'!B26</f>
        <v xml:space="preserve"> Buildings</v>
      </c>
      <c r="D25" s="661"/>
      <c r="E25" s="404" t="e">
        <f>'Net-Zero Targets'!E26</f>
        <v>#N/A</v>
      </c>
      <c r="F25" s="528"/>
      <c r="G25" s="407" t="e">
        <f>'Net-Zero Targets'!F26</f>
        <v>#N/A</v>
      </c>
      <c r="H25" s="408" t="e">
        <f>'Net-Zero Targets'!G26</f>
        <v>#N/A</v>
      </c>
      <c r="I25" s="396"/>
    </row>
    <row r="26" spans="1:26" ht="12.75" customHeight="1" x14ac:dyDescent="0.2">
      <c r="A26" s="299"/>
      <c r="B26" s="299"/>
      <c r="C26" s="299"/>
      <c r="D26" s="299"/>
      <c r="E26" s="299"/>
      <c r="F26" s="299"/>
      <c r="G26" s="299"/>
      <c r="H26" s="299"/>
      <c r="I26" s="396"/>
    </row>
    <row r="27" spans="1:26" ht="25" customHeight="1" thickBot="1" x14ac:dyDescent="0.25">
      <c r="A27" s="299"/>
      <c r="B27" s="299"/>
      <c r="C27" s="310" t="s">
        <v>1973</v>
      </c>
      <c r="D27" s="310"/>
      <c r="E27" s="310"/>
      <c r="F27" s="310"/>
      <c r="G27" s="310"/>
      <c r="H27" s="310"/>
      <c r="I27" s="310"/>
      <c r="J27" s="310"/>
      <c r="K27" s="310"/>
      <c r="L27" s="310"/>
      <c r="M27" s="310"/>
      <c r="N27" s="310"/>
      <c r="O27" s="310"/>
      <c r="Y27" s="299"/>
      <c r="Z27" s="299"/>
    </row>
    <row r="28" spans="1:26" ht="13.5" customHeight="1" x14ac:dyDescent="0.2">
      <c r="A28" s="299"/>
      <c r="B28" s="299"/>
      <c r="C28" s="299"/>
      <c r="D28" s="299"/>
      <c r="E28" s="299"/>
      <c r="F28" s="299"/>
      <c r="G28" s="299"/>
      <c r="H28" s="299"/>
      <c r="I28" s="299"/>
      <c r="J28" s="299"/>
      <c r="K28" s="299"/>
      <c r="L28" s="396"/>
      <c r="M28" s="299"/>
      <c r="N28" s="299"/>
      <c r="O28" s="299"/>
    </row>
    <row r="29" spans="1:26" ht="19" thickBot="1" x14ac:dyDescent="0.25">
      <c r="A29" s="299"/>
      <c r="B29" s="299"/>
      <c r="C29" s="632" t="s">
        <v>69</v>
      </c>
      <c r="D29" s="398"/>
      <c r="E29" s="398"/>
      <c r="F29" s="398"/>
      <c r="G29" s="398"/>
      <c r="H29" s="398"/>
      <c r="I29" s="398"/>
      <c r="J29" s="398"/>
      <c r="K29" s="398"/>
      <c r="L29" s="398"/>
      <c r="M29" s="398"/>
      <c r="N29" s="398"/>
      <c r="O29" s="398"/>
    </row>
    <row r="30" spans="1:26" ht="19" thickBot="1" x14ac:dyDescent="0.25">
      <c r="A30" s="299"/>
      <c r="B30" s="299"/>
      <c r="C30" s="635"/>
      <c r="D30" s="358"/>
      <c r="E30" s="358"/>
      <c r="F30" s="358"/>
      <c r="G30" s="358"/>
      <c r="H30" s="358"/>
      <c r="I30" s="358"/>
      <c r="J30" s="358"/>
      <c r="K30" s="358"/>
      <c r="L30" s="299"/>
      <c r="M30" s="299"/>
      <c r="N30" s="299"/>
      <c r="O30" s="299"/>
    </row>
    <row r="31" spans="1:26" ht="22.5" customHeight="1" thickTop="1" thickBot="1" x14ac:dyDescent="0.25">
      <c r="A31" s="299"/>
      <c r="B31" s="299"/>
      <c r="C31" s="413"/>
      <c r="D31" s="507" t="s">
        <v>1914</v>
      </c>
      <c r="E31" s="523">
        <f>'Net-Zero Targets'!C12</f>
        <v>0</v>
      </c>
      <c r="F31" s="507" t="s">
        <v>1913</v>
      </c>
      <c r="G31" s="414">
        <f>LT_TgtYr_InUse</f>
        <v>0</v>
      </c>
      <c r="H31" s="416"/>
      <c r="I31" s="417"/>
    </row>
    <row r="32" spans="1:26" ht="59.5" customHeight="1" thickTop="1" thickBot="1" x14ac:dyDescent="0.25">
      <c r="A32" s="298"/>
      <c r="B32" s="298"/>
      <c r="C32" s="418" t="s">
        <v>74</v>
      </c>
      <c r="D32" s="420" t="s">
        <v>1998</v>
      </c>
      <c r="E32" s="524" t="s">
        <v>2011</v>
      </c>
      <c r="F32" s="420" t="s">
        <v>2001</v>
      </c>
      <c r="G32" s="420" t="str">
        <f>E32</f>
        <v>Emissions Intensity
[kgCO₂e/m²]</v>
      </c>
      <c r="H32" s="420" t="s">
        <v>2010</v>
      </c>
      <c r="I32" s="423"/>
    </row>
    <row r="33" spans="1:9" ht="19.5" customHeight="1" thickTop="1" thickBot="1" x14ac:dyDescent="0.25">
      <c r="A33" s="316"/>
      <c r="B33" s="636">
        <v>1</v>
      </c>
      <c r="C33" s="189"/>
      <c r="D33" s="527"/>
      <c r="E33" s="525"/>
      <c r="F33" s="657"/>
      <c r="G33" s="187"/>
      <c r="H33" s="188"/>
      <c r="I33" s="424"/>
    </row>
    <row r="34" spans="1:9" ht="19.5" customHeight="1" thickTop="1" thickBot="1" x14ac:dyDescent="0.25">
      <c r="A34" s="316"/>
      <c r="B34" s="636">
        <v>2</v>
      </c>
      <c r="C34" s="186"/>
      <c r="D34" s="527"/>
      <c r="E34" s="525"/>
      <c r="F34" s="657"/>
      <c r="G34" s="187"/>
      <c r="H34" s="188"/>
      <c r="I34" s="424"/>
    </row>
    <row r="35" spans="1:9" ht="19.5" customHeight="1" thickTop="1" thickBot="1" x14ac:dyDescent="0.25">
      <c r="A35" s="316"/>
      <c r="B35" s="636">
        <v>3</v>
      </c>
      <c r="C35" s="186"/>
      <c r="D35" s="527"/>
      <c r="E35" s="525"/>
      <c r="F35" s="657"/>
      <c r="G35" s="187"/>
      <c r="H35" s="188"/>
      <c r="I35" s="424"/>
    </row>
    <row r="36" spans="1:9" ht="19.5" customHeight="1" thickTop="1" thickBot="1" x14ac:dyDescent="0.25">
      <c r="A36" s="316"/>
      <c r="B36" s="636">
        <v>4</v>
      </c>
      <c r="C36" s="186"/>
      <c r="D36" s="527"/>
      <c r="E36" s="525"/>
      <c r="F36" s="657"/>
      <c r="G36" s="187"/>
      <c r="H36" s="188"/>
      <c r="I36" s="424"/>
    </row>
    <row r="37" spans="1:9" ht="19.5" customHeight="1" thickTop="1" thickBot="1" x14ac:dyDescent="0.25">
      <c r="A37" s="316"/>
      <c r="B37" s="636">
        <v>5</v>
      </c>
      <c r="C37" s="186"/>
      <c r="D37" s="527"/>
      <c r="E37" s="525"/>
      <c r="F37" s="657"/>
      <c r="G37" s="187"/>
      <c r="H37" s="188"/>
      <c r="I37" s="424"/>
    </row>
    <row r="38" spans="1:9" ht="19.5" customHeight="1" thickTop="1" thickBot="1" x14ac:dyDescent="0.25">
      <c r="A38" s="316"/>
      <c r="B38" s="636">
        <v>6</v>
      </c>
      <c r="C38" s="186"/>
      <c r="D38" s="527"/>
      <c r="E38" s="525"/>
      <c r="F38" s="657"/>
      <c r="G38" s="187"/>
      <c r="H38" s="188"/>
      <c r="I38" s="424"/>
    </row>
    <row r="39" spans="1:9" ht="19.5" customHeight="1" thickTop="1" thickBot="1" x14ac:dyDescent="0.25">
      <c r="A39" s="316"/>
      <c r="B39" s="636">
        <v>7</v>
      </c>
      <c r="C39" s="186"/>
      <c r="D39" s="527"/>
      <c r="E39" s="525"/>
      <c r="F39" s="657"/>
      <c r="G39" s="187"/>
      <c r="H39" s="188"/>
      <c r="I39" s="424"/>
    </row>
    <row r="40" spans="1:9" ht="19.5" customHeight="1" thickTop="1" thickBot="1" x14ac:dyDescent="0.25">
      <c r="A40" s="316"/>
      <c r="B40" s="636">
        <v>8</v>
      </c>
      <c r="C40" s="186"/>
      <c r="D40" s="527"/>
      <c r="E40" s="525"/>
      <c r="F40" s="657"/>
      <c r="G40" s="187"/>
      <c r="H40" s="188"/>
      <c r="I40" s="424"/>
    </row>
    <row r="41" spans="1:9" ht="19.5" customHeight="1" thickTop="1" thickBot="1" x14ac:dyDescent="0.25">
      <c r="A41" s="316"/>
      <c r="B41" s="636">
        <v>9</v>
      </c>
      <c r="C41" s="186"/>
      <c r="D41" s="527"/>
      <c r="E41" s="525"/>
      <c r="F41" s="657"/>
      <c r="G41" s="187"/>
      <c r="H41" s="188"/>
      <c r="I41" s="424"/>
    </row>
    <row r="42" spans="1:9" ht="19.5" customHeight="1" thickTop="1" thickBot="1" x14ac:dyDescent="0.25">
      <c r="A42" s="316"/>
      <c r="B42" s="636">
        <v>10</v>
      </c>
      <c r="C42" s="186"/>
      <c r="D42" s="527"/>
      <c r="E42" s="525"/>
      <c r="F42" s="657"/>
      <c r="G42" s="187"/>
      <c r="H42" s="188"/>
      <c r="I42" s="424"/>
    </row>
    <row r="43" spans="1:9" ht="19.5" customHeight="1" thickTop="1" thickBot="1" x14ac:dyDescent="0.25">
      <c r="A43" s="316"/>
      <c r="B43" s="636">
        <v>11</v>
      </c>
      <c r="C43" s="186"/>
      <c r="D43" s="527"/>
      <c r="E43" s="525"/>
      <c r="F43" s="657"/>
      <c r="G43" s="187"/>
      <c r="H43" s="188"/>
      <c r="I43" s="424"/>
    </row>
    <row r="44" spans="1:9" ht="19.5" customHeight="1" thickTop="1" thickBot="1" x14ac:dyDescent="0.25">
      <c r="A44" s="316"/>
      <c r="B44" s="636">
        <v>12</v>
      </c>
      <c r="C44" s="186"/>
      <c r="D44" s="527"/>
      <c r="E44" s="525"/>
      <c r="F44" s="657"/>
      <c r="G44" s="187"/>
      <c r="H44" s="188"/>
      <c r="I44" s="424"/>
    </row>
    <row r="45" spans="1:9" ht="19.5" customHeight="1" thickTop="1" thickBot="1" x14ac:dyDescent="0.25">
      <c r="A45" s="316"/>
      <c r="B45" s="636">
        <v>13</v>
      </c>
      <c r="C45" s="186"/>
      <c r="D45" s="527"/>
      <c r="E45" s="525"/>
      <c r="F45" s="657"/>
      <c r="G45" s="187"/>
      <c r="H45" s="188"/>
      <c r="I45" s="424"/>
    </row>
    <row r="46" spans="1:9" ht="19.5" customHeight="1" thickTop="1" thickBot="1" x14ac:dyDescent="0.25">
      <c r="A46" s="316"/>
      <c r="B46" s="636">
        <v>14</v>
      </c>
      <c r="C46" s="186"/>
      <c r="D46" s="527"/>
      <c r="E46" s="525"/>
      <c r="F46" s="657"/>
      <c r="G46" s="187"/>
      <c r="H46" s="188"/>
      <c r="I46" s="424"/>
    </row>
    <row r="47" spans="1:9" ht="19.5" customHeight="1" thickTop="1" thickBot="1" x14ac:dyDescent="0.25">
      <c r="A47" s="316"/>
      <c r="B47" s="636">
        <v>15</v>
      </c>
      <c r="C47" s="186"/>
      <c r="D47" s="527"/>
      <c r="E47" s="525"/>
      <c r="F47" s="657"/>
      <c r="G47" s="187"/>
      <c r="H47" s="188"/>
      <c r="I47" s="424"/>
    </row>
    <row r="48" spans="1:9" ht="19.5" customHeight="1" thickTop="1" thickBot="1" x14ac:dyDescent="0.25">
      <c r="A48" s="316"/>
      <c r="B48" s="636">
        <v>16</v>
      </c>
      <c r="C48" s="186"/>
      <c r="D48" s="527"/>
      <c r="E48" s="525"/>
      <c r="F48" s="657"/>
      <c r="G48" s="187"/>
      <c r="H48" s="188"/>
      <c r="I48" s="424"/>
    </row>
    <row r="49" spans="1:15" ht="19.5" customHeight="1" thickTop="1" thickBot="1" x14ac:dyDescent="0.25">
      <c r="A49" s="316"/>
      <c r="B49" s="636">
        <v>17</v>
      </c>
      <c r="C49" s="186"/>
      <c r="D49" s="527"/>
      <c r="E49" s="525"/>
      <c r="F49" s="657"/>
      <c r="G49" s="187"/>
      <c r="H49" s="188"/>
      <c r="I49" s="424"/>
    </row>
    <row r="50" spans="1:15" ht="19.5" customHeight="1" thickTop="1" thickBot="1" x14ac:dyDescent="0.25">
      <c r="A50" s="316"/>
      <c r="B50" s="636">
        <v>18</v>
      </c>
      <c r="C50" s="186"/>
      <c r="D50" s="527"/>
      <c r="E50" s="525"/>
      <c r="F50" s="657"/>
      <c r="G50" s="187"/>
      <c r="H50" s="188"/>
      <c r="I50" s="424"/>
    </row>
    <row r="51" spans="1:15" ht="19.5" customHeight="1" thickTop="1" thickBot="1" x14ac:dyDescent="0.25">
      <c r="A51" s="316"/>
      <c r="B51" s="636">
        <v>19</v>
      </c>
      <c r="C51" s="186"/>
      <c r="D51" s="527"/>
      <c r="E51" s="525"/>
      <c r="F51" s="657"/>
      <c r="G51" s="187"/>
      <c r="H51" s="188"/>
      <c r="I51" s="424"/>
    </row>
    <row r="52" spans="1:15" ht="19.5" customHeight="1" thickTop="1" thickBot="1" x14ac:dyDescent="0.25">
      <c r="A52" s="316"/>
      <c r="B52" s="636">
        <v>20</v>
      </c>
      <c r="C52" s="186"/>
      <c r="D52" s="527"/>
      <c r="E52" s="525"/>
      <c r="F52" s="657"/>
      <c r="G52" s="187"/>
      <c r="H52" s="188"/>
      <c r="I52" s="424"/>
    </row>
    <row r="53" spans="1:15" ht="18.75" customHeight="1" thickTop="1" thickBot="1" x14ac:dyDescent="0.25">
      <c r="C53" s="526" t="s">
        <v>1919</v>
      </c>
      <c r="E53" s="426" t="str">
        <f>IFERROR(SUMPRODUCT(D33:D52,E33:E52)/SUM(D33:D52),lbl_NA)</f>
        <v>N/A</v>
      </c>
      <c r="G53" s="426" t="str">
        <f>IFERROR(SUMPRODUCT(D33:D52,G33:G52)/SUM(D33:D52),lbl_NA)</f>
        <v>N/A</v>
      </c>
      <c r="H53" s="427" t="str">
        <f>IFERROR((E53-G53)/E53,"")</f>
        <v/>
      </c>
    </row>
    <row r="54" spans="1:15" ht="27.25" customHeight="1" thickTop="1" x14ac:dyDescent="0.2"/>
    <row r="55" spans="1:15" ht="19" thickBot="1" x14ac:dyDescent="0.25">
      <c r="C55" s="632" t="s">
        <v>78</v>
      </c>
      <c r="D55" s="174"/>
      <c r="E55" s="174"/>
      <c r="F55" s="174"/>
      <c r="G55" s="174"/>
      <c r="H55" s="174"/>
      <c r="I55" s="174"/>
      <c r="J55" s="174"/>
      <c r="K55" s="174"/>
      <c r="L55" s="174"/>
      <c r="M55" s="174"/>
      <c r="N55" s="174"/>
      <c r="O55" s="174"/>
    </row>
    <row r="56" spans="1:15" ht="13.5" customHeight="1" thickBot="1" x14ac:dyDescent="0.25">
      <c r="A56" s="299"/>
      <c r="B56" s="299"/>
      <c r="C56" s="299"/>
      <c r="D56" s="299"/>
      <c r="E56" s="299"/>
      <c r="F56" s="299"/>
      <c r="G56" s="299"/>
      <c r="H56" s="299"/>
      <c r="I56" s="299"/>
      <c r="J56" s="299"/>
      <c r="K56" s="299"/>
      <c r="L56" s="396"/>
      <c r="M56" s="299"/>
      <c r="N56" s="299"/>
      <c r="O56" s="299"/>
    </row>
    <row r="57" spans="1:15" ht="22.5" customHeight="1" thickTop="1" thickBot="1" x14ac:dyDescent="0.25">
      <c r="A57" s="299"/>
      <c r="B57" s="299"/>
      <c r="C57" s="413"/>
      <c r="D57" s="507" t="s">
        <v>1914</v>
      </c>
      <c r="E57" s="523">
        <f>'Net-Zero Targets'!C21</f>
        <v>0</v>
      </c>
      <c r="F57" s="506" t="s">
        <v>1913</v>
      </c>
      <c r="G57" s="414">
        <f>LT_TgtYr_Emb</f>
        <v>0</v>
      </c>
      <c r="H57" s="416"/>
      <c r="I57" s="417"/>
    </row>
    <row r="58" spans="1:15" ht="53" customHeight="1" thickTop="1" thickBot="1" x14ac:dyDescent="0.25">
      <c r="A58" s="298"/>
      <c r="B58" s="298"/>
      <c r="C58" s="418" t="s">
        <v>74</v>
      </c>
      <c r="D58" s="420" t="s">
        <v>1998</v>
      </c>
      <c r="E58" s="524" t="s">
        <v>75</v>
      </c>
      <c r="F58" s="420" t="s">
        <v>2001</v>
      </c>
      <c r="G58" s="420" t="str">
        <f>E58</f>
        <v>Carbon Intensity
[kgCO₂e/m²]</v>
      </c>
      <c r="H58" s="420" t="s">
        <v>77</v>
      </c>
      <c r="I58" s="423"/>
    </row>
    <row r="59" spans="1:15" ht="19.5" customHeight="1" thickTop="1" thickBot="1" x14ac:dyDescent="0.25">
      <c r="A59" s="316"/>
      <c r="B59" s="636">
        <v>1</v>
      </c>
      <c r="C59" s="189"/>
      <c r="D59" s="527"/>
      <c r="E59" s="525"/>
      <c r="F59" s="657"/>
      <c r="G59" s="187"/>
      <c r="H59" s="188"/>
      <c r="I59" s="424"/>
    </row>
    <row r="60" spans="1:15" ht="19.5" customHeight="1" thickTop="1" thickBot="1" x14ac:dyDescent="0.25">
      <c r="A60" s="316"/>
      <c r="B60" s="636">
        <v>2</v>
      </c>
      <c r="C60" s="186"/>
      <c r="D60" s="527"/>
      <c r="E60" s="525"/>
      <c r="F60" s="657"/>
      <c r="G60" s="187"/>
      <c r="H60" s="188"/>
      <c r="I60" s="424"/>
    </row>
    <row r="61" spans="1:15" ht="19.5" customHeight="1" thickTop="1" thickBot="1" x14ac:dyDescent="0.25">
      <c r="A61" s="316"/>
      <c r="B61" s="636">
        <v>3</v>
      </c>
      <c r="C61" s="186"/>
      <c r="D61" s="527"/>
      <c r="E61" s="525"/>
      <c r="F61" s="657"/>
      <c r="G61" s="187"/>
      <c r="H61" s="188"/>
      <c r="I61" s="425"/>
    </row>
    <row r="62" spans="1:15" ht="19.5" customHeight="1" thickTop="1" thickBot="1" x14ac:dyDescent="0.25">
      <c r="A62" s="316"/>
      <c r="B62" s="636">
        <v>4</v>
      </c>
      <c r="C62" s="186"/>
      <c r="D62" s="527"/>
      <c r="E62" s="525"/>
      <c r="F62" s="657"/>
      <c r="G62" s="187"/>
      <c r="H62" s="188"/>
      <c r="I62" s="425"/>
    </row>
    <row r="63" spans="1:15" ht="19.5" customHeight="1" thickTop="1" thickBot="1" x14ac:dyDescent="0.25">
      <c r="A63" s="316"/>
      <c r="B63" s="636">
        <v>5</v>
      </c>
      <c r="C63" s="186"/>
      <c r="D63" s="527"/>
      <c r="E63" s="525"/>
      <c r="F63" s="657"/>
      <c r="G63" s="187"/>
      <c r="H63" s="188"/>
      <c r="I63" s="425"/>
    </row>
    <row r="64" spans="1:15" ht="19.5" customHeight="1" thickTop="1" thickBot="1" x14ac:dyDescent="0.25">
      <c r="A64" s="316"/>
      <c r="B64" s="636">
        <v>6</v>
      </c>
      <c r="C64" s="186"/>
      <c r="D64" s="527"/>
      <c r="E64" s="525"/>
      <c r="F64" s="657"/>
      <c r="G64" s="187"/>
      <c r="H64" s="188"/>
      <c r="I64" s="425"/>
    </row>
    <row r="65" spans="1:9" ht="19.5" customHeight="1" thickTop="1" thickBot="1" x14ac:dyDescent="0.25">
      <c r="A65" s="316"/>
      <c r="B65" s="636">
        <v>7</v>
      </c>
      <c r="C65" s="186"/>
      <c r="D65" s="527"/>
      <c r="E65" s="525"/>
      <c r="F65" s="657"/>
      <c r="G65" s="187"/>
      <c r="H65" s="188"/>
      <c r="I65" s="425"/>
    </row>
    <row r="66" spans="1:9" ht="19.5" customHeight="1" thickTop="1" thickBot="1" x14ac:dyDescent="0.25">
      <c r="A66" s="316"/>
      <c r="B66" s="636">
        <v>8</v>
      </c>
      <c r="C66" s="186"/>
      <c r="D66" s="527"/>
      <c r="E66" s="525"/>
      <c r="F66" s="657"/>
      <c r="G66" s="187"/>
      <c r="H66" s="188"/>
      <c r="I66" s="425"/>
    </row>
    <row r="67" spans="1:9" ht="19.5" customHeight="1" thickTop="1" thickBot="1" x14ac:dyDescent="0.25">
      <c r="A67" s="316"/>
      <c r="B67" s="636">
        <v>9</v>
      </c>
      <c r="C67" s="186"/>
      <c r="D67" s="527"/>
      <c r="E67" s="525"/>
      <c r="F67" s="657"/>
      <c r="G67" s="187"/>
      <c r="H67" s="188"/>
      <c r="I67" s="425"/>
    </row>
    <row r="68" spans="1:9" ht="19.5" customHeight="1" thickTop="1" thickBot="1" x14ac:dyDescent="0.25">
      <c r="A68" s="316"/>
      <c r="B68" s="636">
        <v>10</v>
      </c>
      <c r="C68" s="186"/>
      <c r="D68" s="527"/>
      <c r="E68" s="525"/>
      <c r="F68" s="657"/>
      <c r="G68" s="187"/>
      <c r="H68" s="188"/>
      <c r="I68" s="425"/>
    </row>
    <row r="69" spans="1:9" ht="19.5" customHeight="1" thickTop="1" thickBot="1" x14ac:dyDescent="0.25">
      <c r="A69" s="316"/>
      <c r="B69" s="636">
        <v>11</v>
      </c>
      <c r="C69" s="186"/>
      <c r="D69" s="527"/>
      <c r="E69" s="525"/>
      <c r="F69" s="657"/>
      <c r="G69" s="187"/>
      <c r="H69" s="188"/>
      <c r="I69" s="425"/>
    </row>
    <row r="70" spans="1:9" ht="19.5" customHeight="1" thickTop="1" thickBot="1" x14ac:dyDescent="0.25">
      <c r="A70" s="316"/>
      <c r="B70" s="636">
        <v>12</v>
      </c>
      <c r="C70" s="186"/>
      <c r="D70" s="527"/>
      <c r="E70" s="525"/>
      <c r="F70" s="657"/>
      <c r="G70" s="187"/>
      <c r="H70" s="188"/>
      <c r="I70" s="425"/>
    </row>
    <row r="71" spans="1:9" ht="19.5" customHeight="1" thickTop="1" thickBot="1" x14ac:dyDescent="0.25">
      <c r="A71" s="316"/>
      <c r="B71" s="636">
        <v>13</v>
      </c>
      <c r="C71" s="186"/>
      <c r="D71" s="527"/>
      <c r="E71" s="525"/>
      <c r="F71" s="657"/>
      <c r="G71" s="187"/>
      <c r="H71" s="188"/>
      <c r="I71" s="425"/>
    </row>
    <row r="72" spans="1:9" ht="19.5" customHeight="1" thickTop="1" thickBot="1" x14ac:dyDescent="0.25">
      <c r="A72" s="316"/>
      <c r="B72" s="636">
        <v>14</v>
      </c>
      <c r="C72" s="186"/>
      <c r="D72" s="527"/>
      <c r="E72" s="525"/>
      <c r="F72" s="657"/>
      <c r="G72" s="187"/>
      <c r="H72" s="188"/>
      <c r="I72" s="425"/>
    </row>
    <row r="73" spans="1:9" ht="19.5" customHeight="1" thickTop="1" thickBot="1" x14ac:dyDescent="0.25">
      <c r="A73" s="316"/>
      <c r="B73" s="636">
        <v>15</v>
      </c>
      <c r="C73" s="186"/>
      <c r="D73" s="527"/>
      <c r="E73" s="525"/>
      <c r="F73" s="657"/>
      <c r="G73" s="187"/>
      <c r="H73" s="188"/>
      <c r="I73" s="425"/>
    </row>
    <row r="74" spans="1:9" ht="19.5" customHeight="1" thickTop="1" thickBot="1" x14ac:dyDescent="0.25">
      <c r="A74" s="316"/>
      <c r="B74" s="636">
        <v>16</v>
      </c>
      <c r="C74" s="186"/>
      <c r="D74" s="527"/>
      <c r="E74" s="525"/>
      <c r="F74" s="657"/>
      <c r="G74" s="187"/>
      <c r="H74" s="188"/>
      <c r="I74" s="425"/>
    </row>
    <row r="75" spans="1:9" ht="19.5" customHeight="1" thickTop="1" thickBot="1" x14ac:dyDescent="0.25">
      <c r="A75" s="316"/>
      <c r="B75" s="636">
        <v>17</v>
      </c>
      <c r="C75" s="186"/>
      <c r="D75" s="527"/>
      <c r="E75" s="525"/>
      <c r="F75" s="657"/>
      <c r="G75" s="187"/>
      <c r="H75" s="188"/>
      <c r="I75" s="425"/>
    </row>
    <row r="76" spans="1:9" ht="19.5" customHeight="1" thickTop="1" thickBot="1" x14ac:dyDescent="0.25">
      <c r="A76" s="316"/>
      <c r="B76" s="636">
        <v>18</v>
      </c>
      <c r="C76" s="186"/>
      <c r="D76" s="527"/>
      <c r="E76" s="525"/>
      <c r="F76" s="657"/>
      <c r="G76" s="187"/>
      <c r="H76" s="188"/>
      <c r="I76" s="425"/>
    </row>
    <row r="77" spans="1:9" ht="19.5" customHeight="1" thickTop="1" thickBot="1" x14ac:dyDescent="0.25">
      <c r="A77" s="316"/>
      <c r="B77" s="636">
        <v>19</v>
      </c>
      <c r="C77" s="186"/>
      <c r="D77" s="527"/>
      <c r="E77" s="525"/>
      <c r="F77" s="657"/>
      <c r="G77" s="187"/>
      <c r="H77" s="188"/>
      <c r="I77" s="425"/>
    </row>
    <row r="78" spans="1:9" ht="19.5" customHeight="1" thickTop="1" thickBot="1" x14ac:dyDescent="0.25">
      <c r="A78" s="316"/>
      <c r="B78" s="636">
        <v>20</v>
      </c>
      <c r="C78" s="186"/>
      <c r="D78" s="527"/>
      <c r="E78" s="525"/>
      <c r="F78" s="657"/>
      <c r="G78" s="187"/>
      <c r="H78" s="188"/>
      <c r="I78" s="425"/>
    </row>
    <row r="79" spans="1:9" ht="18.75" customHeight="1" thickTop="1" thickBot="1" x14ac:dyDescent="0.25">
      <c r="C79" s="526" t="s">
        <v>1919</v>
      </c>
      <c r="E79" s="426" t="str">
        <f>IFERROR(SUMPRODUCT(D59:D78,E59:E78)/SUM(D59:D78),lbl_NA)</f>
        <v>N/A</v>
      </c>
      <c r="G79" s="426" t="str">
        <f>IFERROR(SUMPRODUCT(D59:D78,G59:G78)/SUM(D59:D78),lbl_NA)</f>
        <v>N/A</v>
      </c>
      <c r="H79" s="427" t="str">
        <f>IFERROR((E79-G79)/E79,"")</f>
        <v/>
      </c>
    </row>
    <row r="80" spans="1:9" ht="12" customHeight="1" thickTop="1" x14ac:dyDescent="0.2"/>
  </sheetData>
  <sheetProtection algorithmName="SHA-512" hashValue="a/EqqmyHW0HKTw7z9CK7j1dl8WKfG6MrQHSaWMFe6OjrjoAzmNFh/8sLBtQMAUzh9b4exQHl5OlDfRr5T7GzDg==" saltValue="d6dQAEGotAJi5Vu2mO5zcA==" spinCount="100000" sheet="1" insertRows="0"/>
  <mergeCells count="3">
    <mergeCell ref="C10:N10"/>
    <mergeCell ref="C12:N12"/>
    <mergeCell ref="C11:O11"/>
  </mergeCells>
  <hyperlinks>
    <hyperlink ref="I4" location="Google_Sheet_Link_1579327883" display="Terms of use" xr:uid="{00000000-0004-0000-0500-000000000000}"/>
    <hyperlink ref="I5" location="Google_Sheet_Link_634278020" display="Disclaimer" xr:uid="{00000000-0004-0000-0500-000001000000}"/>
  </hyperlinks>
  <pageMargins left="0.7" right="0.7" top="0.75" bottom="0.75" header="0" footer="0"/>
  <pageSetup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theme="5" tint="-0.249977111117893"/>
  </sheetPr>
  <dimension ref="B1:S34"/>
  <sheetViews>
    <sheetView showGridLines="0" showRowColHeaders="0" workbookViewId="0">
      <selection activeCell="D12" sqref="D12"/>
    </sheetView>
  </sheetViews>
  <sheetFormatPr baseColWidth="10" defaultColWidth="8.83203125" defaultRowHeight="15" x14ac:dyDescent="0.2"/>
  <cols>
    <col min="1" max="1" width="2.5" customWidth="1"/>
    <col min="2" max="2" width="8.5" customWidth="1"/>
    <col min="3" max="3" width="4.5" hidden="1" customWidth="1"/>
    <col min="4" max="4" width="9.5" customWidth="1"/>
    <col min="5" max="5" width="4.5" hidden="1" customWidth="1"/>
    <col min="6" max="6" width="11.1640625" customWidth="1"/>
    <col min="7" max="7" width="4.5" hidden="1" customWidth="1"/>
    <col min="8" max="8" width="13.5" customWidth="1"/>
    <col min="9" max="9" width="4.5" hidden="1" customWidth="1"/>
    <col min="10" max="10" width="11.33203125" customWidth="1"/>
    <col min="11" max="11" width="4.5" hidden="1" customWidth="1"/>
    <col min="12" max="12" width="4.83203125" customWidth="1"/>
    <col min="13" max="13" width="13.33203125" bestFit="1" customWidth="1"/>
    <col min="14" max="14" width="4.5" hidden="1" customWidth="1"/>
    <col min="15" max="15" width="29.83203125" bestFit="1" customWidth="1"/>
    <col min="16" max="16" width="2.6640625" customWidth="1"/>
    <col min="27" max="27" width="6.83203125" customWidth="1"/>
  </cols>
  <sheetData>
    <row r="1" spans="2:19" ht="5.25" customHeight="1" x14ac:dyDescent="0.2"/>
    <row r="2" spans="2:19" x14ac:dyDescent="0.2">
      <c r="B2" s="532" t="s">
        <v>1926</v>
      </c>
      <c r="C2" s="533"/>
      <c r="D2" s="533"/>
      <c r="E2" s="533"/>
      <c r="F2" s="533"/>
      <c r="G2" s="533"/>
      <c r="H2" s="533"/>
      <c r="I2" s="533"/>
      <c r="J2" s="533"/>
      <c r="K2" s="533"/>
      <c r="L2" s="51"/>
      <c r="M2" s="532" t="s">
        <v>159</v>
      </c>
      <c r="N2" s="533"/>
      <c r="O2" s="533"/>
      <c r="Q2" s="461" t="s">
        <v>80</v>
      </c>
    </row>
    <row r="3" spans="2:19" x14ac:dyDescent="0.2">
      <c r="B3" s="597" t="s">
        <v>1928</v>
      </c>
      <c r="C3" s="597"/>
      <c r="D3" s="597" t="s">
        <v>1929</v>
      </c>
      <c r="E3" s="597"/>
      <c r="F3" s="114" t="s">
        <v>1927</v>
      </c>
      <c r="G3" s="598"/>
      <c r="H3" s="114" t="s">
        <v>163</v>
      </c>
      <c r="I3" s="598"/>
      <c r="J3" s="114" t="s">
        <v>1930</v>
      </c>
      <c r="K3" s="51"/>
      <c r="L3" s="51"/>
      <c r="M3" s="114" t="s">
        <v>27</v>
      </c>
      <c r="N3" s="51"/>
      <c r="O3" s="554" t="s">
        <v>1931</v>
      </c>
      <c r="Q3" s="461" t="s">
        <v>81</v>
      </c>
      <c r="S3" s="288" t="s">
        <v>82</v>
      </c>
    </row>
    <row r="4" spans="2:19" x14ac:dyDescent="0.2">
      <c r="B4" s="550" t="s">
        <v>164</v>
      </c>
      <c r="C4" s="551"/>
      <c r="D4" s="535" t="s">
        <v>175</v>
      </c>
      <c r="E4" s="536" t="s">
        <v>176</v>
      </c>
      <c r="F4" s="535" t="s">
        <v>187</v>
      </c>
      <c r="G4" s="536" t="s">
        <v>188</v>
      </c>
      <c r="H4" s="535" t="s">
        <v>167</v>
      </c>
      <c r="I4" s="536" t="s">
        <v>168</v>
      </c>
      <c r="J4" s="535" t="s">
        <v>27</v>
      </c>
      <c r="K4" s="536" t="s">
        <v>169</v>
      </c>
      <c r="L4" s="578"/>
      <c r="M4" s="537" t="s">
        <v>170</v>
      </c>
      <c r="N4" s="630"/>
      <c r="O4" s="538" t="s">
        <v>171</v>
      </c>
    </row>
    <row r="5" spans="2:19" x14ac:dyDescent="0.2">
      <c r="C5" s="135"/>
      <c r="D5" s="539" t="s">
        <v>181</v>
      </c>
      <c r="E5" s="540" t="s">
        <v>182</v>
      </c>
      <c r="F5" s="539" t="s">
        <v>194</v>
      </c>
      <c r="G5" s="540" t="s">
        <v>195</v>
      </c>
      <c r="H5" s="539" t="s">
        <v>1936</v>
      </c>
      <c r="I5" s="540" t="s">
        <v>174</v>
      </c>
      <c r="J5" s="539" t="s">
        <v>225</v>
      </c>
      <c r="K5" s="540" t="s">
        <v>226</v>
      </c>
      <c r="L5" s="578"/>
      <c r="M5" s="539" t="s">
        <v>177</v>
      </c>
      <c r="N5" s="541">
        <v>1</v>
      </c>
      <c r="O5" s="542" t="s">
        <v>178</v>
      </c>
    </row>
    <row r="6" spans="2:19" x14ac:dyDescent="0.2">
      <c r="C6" s="135"/>
      <c r="D6" s="539" t="s">
        <v>219</v>
      </c>
      <c r="E6" s="540" t="s">
        <v>220</v>
      </c>
      <c r="F6" s="539" t="s">
        <v>202</v>
      </c>
      <c r="G6" s="540" t="s">
        <v>203</v>
      </c>
      <c r="H6" s="539" t="s">
        <v>1937</v>
      </c>
      <c r="I6" s="540" t="s">
        <v>180</v>
      </c>
      <c r="J6" s="543" t="s">
        <v>164</v>
      </c>
      <c r="K6" s="552"/>
      <c r="L6" s="578"/>
      <c r="M6" s="539" t="s">
        <v>28</v>
      </c>
      <c r="N6" s="541">
        <v>2</v>
      </c>
      <c r="O6" s="542" t="s">
        <v>183</v>
      </c>
    </row>
    <row r="7" spans="2:19" x14ac:dyDescent="0.2">
      <c r="C7" s="135"/>
      <c r="D7" s="539" t="s">
        <v>221</v>
      </c>
      <c r="E7" s="540" t="s">
        <v>221</v>
      </c>
      <c r="F7" s="539" t="s">
        <v>208</v>
      </c>
      <c r="G7" s="540" t="s">
        <v>209</v>
      </c>
      <c r="H7" s="539" t="s">
        <v>1938</v>
      </c>
      <c r="I7" s="540" t="s">
        <v>308</v>
      </c>
      <c r="J7" s="579"/>
      <c r="L7" s="51"/>
      <c r="M7" s="539" t="s">
        <v>189</v>
      </c>
      <c r="N7" s="541">
        <v>3</v>
      </c>
      <c r="O7" s="542" t="s">
        <v>190</v>
      </c>
    </row>
    <row r="8" spans="2:19" x14ac:dyDescent="0.2">
      <c r="C8" s="135"/>
      <c r="D8" s="543" t="s">
        <v>164</v>
      </c>
      <c r="E8" s="552"/>
      <c r="F8" s="539" t="s">
        <v>214</v>
      </c>
      <c r="G8" s="540" t="s">
        <v>215</v>
      </c>
      <c r="H8" s="539" t="s">
        <v>192</v>
      </c>
      <c r="I8" s="540" t="s">
        <v>193</v>
      </c>
      <c r="J8" s="579"/>
      <c r="L8" s="51"/>
      <c r="M8" s="539" t="s">
        <v>196</v>
      </c>
      <c r="N8" s="541">
        <v>5</v>
      </c>
      <c r="O8" s="542" t="s">
        <v>197</v>
      </c>
    </row>
    <row r="9" spans="2:19" x14ac:dyDescent="0.2">
      <c r="F9" s="539" t="s">
        <v>230</v>
      </c>
      <c r="G9" s="540" t="s">
        <v>231</v>
      </c>
      <c r="H9" s="539" t="s">
        <v>1939</v>
      </c>
      <c r="I9" s="540" t="s">
        <v>201</v>
      </c>
      <c r="J9" s="579"/>
      <c r="L9" s="51"/>
      <c r="M9" s="539" t="s">
        <v>204</v>
      </c>
      <c r="N9" s="541">
        <v>6</v>
      </c>
      <c r="O9" s="542" t="s">
        <v>205</v>
      </c>
    </row>
    <row r="10" spans="2:19" x14ac:dyDescent="0.2">
      <c r="F10" s="539" t="s">
        <v>237</v>
      </c>
      <c r="G10" s="540" t="s">
        <v>238</v>
      </c>
      <c r="H10" s="539" t="s">
        <v>206</v>
      </c>
      <c r="I10" s="540" t="s">
        <v>207</v>
      </c>
      <c r="J10" s="539"/>
      <c r="K10" s="51"/>
      <c r="L10" s="51"/>
      <c r="M10" s="543" t="s">
        <v>210</v>
      </c>
      <c r="N10" s="544">
        <v>7</v>
      </c>
      <c r="O10" s="545" t="s">
        <v>211</v>
      </c>
    </row>
    <row r="11" spans="2:19" x14ac:dyDescent="0.2">
      <c r="F11" s="539" t="s">
        <v>242</v>
      </c>
      <c r="G11" s="540" t="s">
        <v>243</v>
      </c>
      <c r="H11" s="539" t="s">
        <v>1940</v>
      </c>
      <c r="I11" s="540" t="s">
        <v>213</v>
      </c>
      <c r="J11" s="539"/>
      <c r="K11" s="51"/>
      <c r="L11" s="51"/>
      <c r="M11" s="51"/>
      <c r="N11" s="51"/>
    </row>
    <row r="12" spans="2:19" x14ac:dyDescent="0.2">
      <c r="F12" s="543" t="s">
        <v>164</v>
      </c>
      <c r="G12" s="552"/>
      <c r="H12" s="539" t="s">
        <v>217</v>
      </c>
      <c r="I12" s="540" t="s">
        <v>218</v>
      </c>
      <c r="J12" s="539"/>
      <c r="K12" s="51"/>
      <c r="L12" s="51"/>
      <c r="M12" s="114" t="s">
        <v>221</v>
      </c>
      <c r="N12" s="51"/>
      <c r="O12" s="51"/>
    </row>
    <row r="13" spans="2:19" x14ac:dyDescent="0.2">
      <c r="H13" s="539" t="s">
        <v>223</v>
      </c>
      <c r="I13" s="540" t="s">
        <v>224</v>
      </c>
      <c r="J13" s="539"/>
      <c r="K13" s="51"/>
      <c r="L13" s="51"/>
      <c r="M13" s="537" t="s">
        <v>170</v>
      </c>
      <c r="N13" s="630"/>
      <c r="O13" s="539"/>
    </row>
    <row r="14" spans="2:19" x14ac:dyDescent="0.2">
      <c r="H14" s="539" t="s">
        <v>1941</v>
      </c>
      <c r="I14" s="540" t="s">
        <v>229</v>
      </c>
      <c r="J14" s="539"/>
      <c r="K14" s="51"/>
      <c r="L14" s="51"/>
      <c r="M14" s="539" t="s">
        <v>287</v>
      </c>
      <c r="N14" s="541" t="s">
        <v>169</v>
      </c>
      <c r="O14" s="539"/>
    </row>
    <row r="15" spans="2:19" x14ac:dyDescent="0.2">
      <c r="H15" s="539" t="s">
        <v>235</v>
      </c>
      <c r="I15" s="540" t="s">
        <v>236</v>
      </c>
      <c r="J15" s="539"/>
      <c r="K15" s="51"/>
      <c r="L15" s="51"/>
      <c r="M15" s="539" t="s">
        <v>302</v>
      </c>
      <c r="N15" s="541" t="s">
        <v>303</v>
      </c>
      <c r="O15" s="539"/>
    </row>
    <row r="16" spans="2:19" x14ac:dyDescent="0.2">
      <c r="H16" s="539" t="s">
        <v>1942</v>
      </c>
      <c r="I16" s="540" t="s">
        <v>241</v>
      </c>
      <c r="J16" s="539"/>
      <c r="K16" s="51"/>
      <c r="L16" s="51"/>
      <c r="M16" s="539" t="s">
        <v>244</v>
      </c>
      <c r="N16" s="541" t="s">
        <v>188</v>
      </c>
      <c r="O16" s="539"/>
    </row>
    <row r="17" spans="8:15" x14ac:dyDescent="0.2">
      <c r="H17" s="539" t="s">
        <v>1943</v>
      </c>
      <c r="I17" s="540" t="s">
        <v>246</v>
      </c>
      <c r="J17" s="539"/>
      <c r="K17" s="51"/>
      <c r="L17" s="51"/>
      <c r="M17" s="539" t="s">
        <v>280</v>
      </c>
      <c r="N17" s="541" t="s">
        <v>281</v>
      </c>
      <c r="O17" s="539"/>
    </row>
    <row r="18" spans="8:15" x14ac:dyDescent="0.2">
      <c r="H18" s="539" t="s">
        <v>250</v>
      </c>
      <c r="I18" s="540" t="s">
        <v>251</v>
      </c>
      <c r="J18" s="539"/>
      <c r="K18" s="51"/>
      <c r="L18" s="51"/>
      <c r="M18" s="539" t="s">
        <v>247</v>
      </c>
      <c r="N18" s="541" t="s">
        <v>248</v>
      </c>
      <c r="O18" s="539"/>
    </row>
    <row r="19" spans="8:15" x14ac:dyDescent="0.2">
      <c r="H19" s="539" t="s">
        <v>257</v>
      </c>
      <c r="I19" s="540" t="s">
        <v>258</v>
      </c>
      <c r="J19" s="539"/>
      <c r="K19" s="51"/>
      <c r="L19" s="51"/>
      <c r="M19" s="539" t="s">
        <v>290</v>
      </c>
      <c r="N19" s="541" t="s">
        <v>291</v>
      </c>
      <c r="O19" s="539"/>
    </row>
    <row r="20" spans="8:15" x14ac:dyDescent="0.2">
      <c r="H20" s="539" t="s">
        <v>264</v>
      </c>
      <c r="I20" s="540" t="s">
        <v>265</v>
      </c>
      <c r="J20" s="539"/>
      <c r="K20" s="51"/>
      <c r="L20" s="51"/>
      <c r="M20" s="539" t="s">
        <v>239</v>
      </c>
      <c r="N20" s="541" t="s">
        <v>240</v>
      </c>
      <c r="O20" s="539"/>
    </row>
    <row r="21" spans="8:15" x14ac:dyDescent="0.2">
      <c r="H21" s="539" t="s">
        <v>272</v>
      </c>
      <c r="I21" s="540" t="s">
        <v>273</v>
      </c>
      <c r="J21" s="539"/>
      <c r="K21" s="51"/>
      <c r="L21" s="51"/>
      <c r="M21" s="539" t="s">
        <v>232</v>
      </c>
      <c r="N21" s="541" t="s">
        <v>233</v>
      </c>
      <c r="O21" s="539"/>
    </row>
    <row r="22" spans="8:15" x14ac:dyDescent="0.2">
      <c r="H22" s="539" t="s">
        <v>278</v>
      </c>
      <c r="I22" s="540" t="s">
        <v>279</v>
      </c>
      <c r="J22" s="539"/>
      <c r="K22" s="51"/>
      <c r="L22" s="51"/>
      <c r="M22" s="539" t="s">
        <v>260</v>
      </c>
      <c r="N22" s="541" t="s">
        <v>231</v>
      </c>
      <c r="O22" s="539"/>
    </row>
    <row r="23" spans="8:15" x14ac:dyDescent="0.2">
      <c r="H23" s="539" t="s">
        <v>311</v>
      </c>
      <c r="I23" s="540" t="s">
        <v>312</v>
      </c>
      <c r="J23" s="579"/>
      <c r="L23" s="51"/>
      <c r="M23" s="539" t="s">
        <v>252</v>
      </c>
      <c r="N23" s="541" t="s">
        <v>253</v>
      </c>
      <c r="O23" s="539"/>
    </row>
    <row r="24" spans="8:15" x14ac:dyDescent="0.2">
      <c r="H24" s="539" t="s">
        <v>1944</v>
      </c>
      <c r="I24" s="540" t="s">
        <v>282</v>
      </c>
      <c r="J24" s="579"/>
      <c r="L24" s="51"/>
      <c r="M24" s="539" t="s">
        <v>268</v>
      </c>
      <c r="N24" s="541" t="s">
        <v>269</v>
      </c>
      <c r="O24" s="539"/>
    </row>
    <row r="25" spans="8:15" x14ac:dyDescent="0.2">
      <c r="H25" s="539" t="s">
        <v>285</v>
      </c>
      <c r="I25" s="540" t="s">
        <v>286</v>
      </c>
      <c r="J25" s="579"/>
      <c r="L25" s="51"/>
      <c r="M25" s="539" t="s">
        <v>274</v>
      </c>
      <c r="N25" s="541" t="s">
        <v>275</v>
      </c>
      <c r="O25" s="539"/>
    </row>
    <row r="26" spans="8:15" x14ac:dyDescent="0.2">
      <c r="H26" s="539" t="s">
        <v>185</v>
      </c>
      <c r="I26" s="540" t="s">
        <v>186</v>
      </c>
      <c r="J26" s="579"/>
      <c r="L26" s="51"/>
      <c r="M26" s="539" t="s">
        <v>298</v>
      </c>
      <c r="N26" s="541" t="s">
        <v>299</v>
      </c>
      <c r="O26" s="539"/>
    </row>
    <row r="27" spans="8:15" x14ac:dyDescent="0.2">
      <c r="H27" s="539" t="s">
        <v>1935</v>
      </c>
      <c r="I27" s="540" t="s">
        <v>289</v>
      </c>
      <c r="J27" s="579"/>
      <c r="L27" s="51"/>
      <c r="M27" s="539" t="s">
        <v>283</v>
      </c>
      <c r="N27" s="541" t="s">
        <v>284</v>
      </c>
      <c r="O27" s="539"/>
    </row>
    <row r="28" spans="8:15" x14ac:dyDescent="0.2">
      <c r="H28" s="539" t="s">
        <v>292</v>
      </c>
      <c r="I28" s="540" t="s">
        <v>293</v>
      </c>
      <c r="J28" s="579"/>
      <c r="L28" s="51"/>
      <c r="M28" s="543" t="s">
        <v>294</v>
      </c>
      <c r="N28" s="544" t="s">
        <v>295</v>
      </c>
      <c r="O28" s="539"/>
    </row>
    <row r="29" spans="8:15" x14ac:dyDescent="0.2">
      <c r="H29" s="539" t="s">
        <v>296</v>
      </c>
      <c r="I29" s="540" t="s">
        <v>297</v>
      </c>
      <c r="J29" s="579"/>
      <c r="L29" s="51"/>
      <c r="M29" s="51"/>
      <c r="N29" s="51"/>
      <c r="O29" s="51"/>
    </row>
    <row r="30" spans="8:15" x14ac:dyDescent="0.2">
      <c r="H30" s="539" t="s">
        <v>300</v>
      </c>
      <c r="I30" s="540" t="s">
        <v>301</v>
      </c>
      <c r="J30" s="579"/>
      <c r="L30" s="51"/>
      <c r="M30" s="51"/>
      <c r="N30" s="51"/>
      <c r="O30" s="51"/>
    </row>
    <row r="31" spans="8:15" x14ac:dyDescent="0.2">
      <c r="H31" s="539" t="s">
        <v>304</v>
      </c>
      <c r="I31" s="540" t="s">
        <v>305</v>
      </c>
      <c r="J31" s="579"/>
      <c r="L31" s="51"/>
      <c r="M31" s="51"/>
      <c r="N31" s="51"/>
      <c r="O31" s="51"/>
    </row>
    <row r="32" spans="8:15" x14ac:dyDescent="0.2">
      <c r="H32" s="539" t="s">
        <v>309</v>
      </c>
      <c r="I32" s="540" t="s">
        <v>310</v>
      </c>
      <c r="J32" s="579"/>
      <c r="L32" s="51"/>
      <c r="M32" s="51"/>
      <c r="N32" s="51"/>
      <c r="O32" s="51"/>
    </row>
    <row r="33" spans="8:15" x14ac:dyDescent="0.2">
      <c r="H33" s="539" t="s">
        <v>306</v>
      </c>
      <c r="I33" s="540" t="s">
        <v>307</v>
      </c>
      <c r="J33" s="579"/>
      <c r="L33" s="51"/>
      <c r="M33" s="51"/>
      <c r="N33" s="51"/>
      <c r="O33" s="51"/>
    </row>
    <row r="34" spans="8:15" x14ac:dyDescent="0.2">
      <c r="H34" s="543" t="s">
        <v>164</v>
      </c>
      <c r="I34" s="552"/>
      <c r="J34" s="579"/>
      <c r="L34" s="51"/>
      <c r="M34" s="51"/>
      <c r="N34" s="51"/>
      <c r="O34" s="51"/>
    </row>
  </sheetData>
  <sheetProtection algorithmName="SHA-512" hashValue="Hyosym3/uVbREDlpvkc8JnwlzRaq2k3tP9dxsRo9EW5bvmhzqxMROKicahvZVKxEWfR4TZvPii1clhexbxA2DA==" saltValue="AIhb2auQsuGxiw0T4HqUPA==" spinCount="100000" sheet="1" objects="1" scenarios="1"/>
  <hyperlinks>
    <hyperlink ref="S3" r:id="rId1" xr:uid="{00000000-0004-0000-0600-00000000000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5" tint="-0.249977111117893"/>
  </sheetPr>
  <dimension ref="B2:D81"/>
  <sheetViews>
    <sheetView showGridLines="0" showRowColHeaders="0" zoomScale="110" zoomScaleNormal="110" workbookViewId="0">
      <selection activeCell="D12" sqref="D12"/>
    </sheetView>
  </sheetViews>
  <sheetFormatPr baseColWidth="10" defaultColWidth="9.1640625" defaultRowHeight="15" outlineLevelRow="1" x14ac:dyDescent="0.2"/>
  <cols>
    <col min="1" max="1" width="2.6640625" style="597" customWidth="1"/>
    <col min="2" max="2" width="13.5" style="597" customWidth="1"/>
    <col min="3" max="3" width="19.1640625" style="597" customWidth="1"/>
    <col min="4" max="4" width="27.5" style="606" bestFit="1" customWidth="1"/>
    <col min="5" max="16384" width="9.1640625" style="597"/>
  </cols>
  <sheetData>
    <row r="2" spans="2:4" x14ac:dyDescent="0.2">
      <c r="B2" s="627" t="s">
        <v>1952</v>
      </c>
      <c r="C2" s="627" t="s">
        <v>151</v>
      </c>
      <c r="D2" s="627" t="s">
        <v>1951</v>
      </c>
    </row>
    <row r="3" spans="2:4" x14ac:dyDescent="0.2">
      <c r="C3" s="602"/>
    </row>
    <row r="4" spans="2:4" x14ac:dyDescent="0.2">
      <c r="B4" s="596" t="s">
        <v>1954</v>
      </c>
      <c r="C4" s="628"/>
      <c r="D4" s="629" t="s">
        <v>1953</v>
      </c>
    </row>
    <row r="5" spans="2:4" x14ac:dyDescent="0.2">
      <c r="C5" s="602"/>
    </row>
    <row r="6" spans="2:4" x14ac:dyDescent="0.2">
      <c r="B6" s="604"/>
      <c r="C6" s="604"/>
      <c r="D6" s="607"/>
    </row>
    <row r="7" spans="2:4" x14ac:dyDescent="0.2">
      <c r="B7" s="596" t="s">
        <v>1929</v>
      </c>
      <c r="C7" s="602" t="s">
        <v>1987</v>
      </c>
      <c r="D7" s="629"/>
    </row>
    <row r="8" spans="2:4" hidden="1" outlineLevel="1" x14ac:dyDescent="0.2">
      <c r="C8" s="599" t="s">
        <v>175</v>
      </c>
      <c r="D8" s="606" t="s">
        <v>166</v>
      </c>
    </row>
    <row r="9" spans="2:4" hidden="1" outlineLevel="1" x14ac:dyDescent="0.2">
      <c r="C9" s="600" t="s">
        <v>181</v>
      </c>
      <c r="D9" s="606" t="s">
        <v>179</v>
      </c>
    </row>
    <row r="10" spans="2:4" hidden="1" outlineLevel="1" x14ac:dyDescent="0.2">
      <c r="C10" s="600" t="s">
        <v>219</v>
      </c>
      <c r="D10" s="606" t="s">
        <v>184</v>
      </c>
    </row>
    <row r="11" spans="2:4" hidden="1" outlineLevel="1" x14ac:dyDescent="0.2">
      <c r="C11" s="601" t="s">
        <v>221</v>
      </c>
      <c r="D11" s="606" t="s">
        <v>191</v>
      </c>
    </row>
    <row r="12" spans="2:4" hidden="1" outlineLevel="1" x14ac:dyDescent="0.2">
      <c r="D12" s="606" t="s">
        <v>198</v>
      </c>
    </row>
    <row r="13" spans="2:4" hidden="1" outlineLevel="1" x14ac:dyDescent="0.2">
      <c r="D13" s="606" t="s">
        <v>31</v>
      </c>
    </row>
    <row r="14" spans="2:4" hidden="1" outlineLevel="1" x14ac:dyDescent="0.2">
      <c r="D14" s="606" t="s">
        <v>212</v>
      </c>
    </row>
    <row r="15" spans="2:4" hidden="1" outlineLevel="1" x14ac:dyDescent="0.2">
      <c r="D15" s="606" t="s">
        <v>216</v>
      </c>
    </row>
    <row r="16" spans="2:4" hidden="1" outlineLevel="1" x14ac:dyDescent="0.2">
      <c r="D16" s="606" t="s">
        <v>222</v>
      </c>
    </row>
    <row r="17" spans="2:4" hidden="1" outlineLevel="1" x14ac:dyDescent="0.2">
      <c r="D17" s="606" t="s">
        <v>227</v>
      </c>
    </row>
    <row r="18" spans="2:4" hidden="1" outlineLevel="1" x14ac:dyDescent="0.2">
      <c r="D18" s="609" t="s">
        <v>164</v>
      </c>
    </row>
    <row r="19" spans="2:4" collapsed="1" x14ac:dyDescent="0.2"/>
    <row r="20" spans="2:4" x14ac:dyDescent="0.2">
      <c r="B20" s="604"/>
      <c r="C20" s="604"/>
      <c r="D20" s="607"/>
    </row>
    <row r="21" spans="2:4" x14ac:dyDescent="0.2">
      <c r="B21" s="114" t="s">
        <v>1927</v>
      </c>
      <c r="C21" s="602" t="s">
        <v>1987</v>
      </c>
    </row>
    <row r="22" spans="2:4" hidden="1" outlineLevel="1" x14ac:dyDescent="0.2">
      <c r="B22" s="598"/>
      <c r="C22" s="599" t="s">
        <v>187</v>
      </c>
      <c r="D22" s="606" t="s">
        <v>166</v>
      </c>
    </row>
    <row r="23" spans="2:4" hidden="1" outlineLevel="1" x14ac:dyDescent="0.2">
      <c r="C23" s="600" t="s">
        <v>194</v>
      </c>
      <c r="D23" s="606" t="s">
        <v>179</v>
      </c>
    </row>
    <row r="24" spans="2:4" hidden="1" outlineLevel="1" x14ac:dyDescent="0.2">
      <c r="C24" s="600" t="s">
        <v>202</v>
      </c>
      <c r="D24" s="606" t="s">
        <v>184</v>
      </c>
    </row>
    <row r="25" spans="2:4" hidden="1" outlineLevel="1" x14ac:dyDescent="0.2">
      <c r="C25" s="600" t="s">
        <v>208</v>
      </c>
      <c r="D25" s="606" t="s">
        <v>191</v>
      </c>
    </row>
    <row r="26" spans="2:4" hidden="1" outlineLevel="1" x14ac:dyDescent="0.2">
      <c r="C26" s="600" t="s">
        <v>214</v>
      </c>
      <c r="D26" s="606" t="s">
        <v>198</v>
      </c>
    </row>
    <row r="27" spans="2:4" hidden="1" outlineLevel="1" x14ac:dyDescent="0.2">
      <c r="C27" s="600" t="s">
        <v>230</v>
      </c>
      <c r="D27" s="606" t="s">
        <v>31</v>
      </c>
    </row>
    <row r="28" spans="2:4" hidden="1" outlineLevel="1" x14ac:dyDescent="0.2">
      <c r="C28" s="600" t="s">
        <v>237</v>
      </c>
      <c r="D28" s="606" t="s">
        <v>212</v>
      </c>
    </row>
    <row r="29" spans="2:4" hidden="1" outlineLevel="1" x14ac:dyDescent="0.2">
      <c r="C29" s="601" t="s">
        <v>242</v>
      </c>
      <c r="D29" s="606" t="s">
        <v>216</v>
      </c>
    </row>
    <row r="30" spans="2:4" hidden="1" outlineLevel="1" x14ac:dyDescent="0.2">
      <c r="D30" s="606" t="s">
        <v>222</v>
      </c>
    </row>
    <row r="31" spans="2:4" hidden="1" outlineLevel="1" x14ac:dyDescent="0.2">
      <c r="D31" s="606" t="s">
        <v>227</v>
      </c>
    </row>
    <row r="32" spans="2:4" hidden="1" outlineLevel="1" x14ac:dyDescent="0.2">
      <c r="D32" s="609" t="s">
        <v>164</v>
      </c>
    </row>
    <row r="33" spans="2:4" collapsed="1" x14ac:dyDescent="0.2">
      <c r="B33" s="603"/>
      <c r="D33" s="608"/>
    </row>
    <row r="34" spans="2:4" x14ac:dyDescent="0.2">
      <c r="B34" s="604"/>
      <c r="C34" s="604"/>
      <c r="D34" s="607"/>
    </row>
    <row r="35" spans="2:4" x14ac:dyDescent="0.2">
      <c r="B35" s="114" t="s">
        <v>163</v>
      </c>
      <c r="C35" s="602" t="s">
        <v>1987</v>
      </c>
    </row>
    <row r="36" spans="2:4" hidden="1" outlineLevel="1" x14ac:dyDescent="0.2">
      <c r="C36" s="599" t="s">
        <v>167</v>
      </c>
      <c r="D36" s="606" t="s">
        <v>165</v>
      </c>
    </row>
    <row r="37" spans="2:4" hidden="1" outlineLevel="1" x14ac:dyDescent="0.2">
      <c r="C37" s="600" t="s">
        <v>1936</v>
      </c>
      <c r="D37" s="606" t="s">
        <v>172</v>
      </c>
    </row>
    <row r="38" spans="2:4" hidden="1" outlineLevel="1" x14ac:dyDescent="0.2">
      <c r="C38" s="600" t="s">
        <v>1937</v>
      </c>
      <c r="D38" s="606" t="s">
        <v>179</v>
      </c>
    </row>
    <row r="39" spans="2:4" hidden="1" outlineLevel="1" x14ac:dyDescent="0.2">
      <c r="C39" s="600" t="s">
        <v>1938</v>
      </c>
      <c r="D39" s="606" t="s">
        <v>184</v>
      </c>
    </row>
    <row r="40" spans="2:4" hidden="1" outlineLevel="1" x14ac:dyDescent="0.2">
      <c r="C40" s="600" t="s">
        <v>192</v>
      </c>
      <c r="D40" s="606" t="s">
        <v>191</v>
      </c>
    </row>
    <row r="41" spans="2:4" hidden="1" outlineLevel="1" x14ac:dyDescent="0.2">
      <c r="C41" s="600" t="s">
        <v>1939</v>
      </c>
      <c r="D41" s="606" t="s">
        <v>198</v>
      </c>
    </row>
    <row r="42" spans="2:4" hidden="1" outlineLevel="1" x14ac:dyDescent="0.2">
      <c r="C42" s="600" t="s">
        <v>206</v>
      </c>
      <c r="D42" s="606" t="s">
        <v>31</v>
      </c>
    </row>
    <row r="43" spans="2:4" hidden="1" outlineLevel="1" x14ac:dyDescent="0.2">
      <c r="C43" s="600" t="s">
        <v>1940</v>
      </c>
      <c r="D43" s="606" t="s">
        <v>212</v>
      </c>
    </row>
    <row r="44" spans="2:4" hidden="1" outlineLevel="1" x14ac:dyDescent="0.2">
      <c r="C44" s="600" t="s">
        <v>217</v>
      </c>
      <c r="D44" s="606" t="s">
        <v>216</v>
      </c>
    </row>
    <row r="45" spans="2:4" hidden="1" outlineLevel="1" x14ac:dyDescent="0.2">
      <c r="C45" s="600" t="s">
        <v>223</v>
      </c>
      <c r="D45" s="606" t="s">
        <v>222</v>
      </c>
    </row>
    <row r="46" spans="2:4" hidden="1" outlineLevel="1" x14ac:dyDescent="0.2">
      <c r="C46" s="600" t="s">
        <v>1941</v>
      </c>
      <c r="D46" s="606" t="s">
        <v>227</v>
      </c>
    </row>
    <row r="47" spans="2:4" hidden="1" outlineLevel="1" x14ac:dyDescent="0.2">
      <c r="C47" s="600" t="s">
        <v>235</v>
      </c>
      <c r="D47" s="609" t="s">
        <v>164</v>
      </c>
    </row>
    <row r="48" spans="2:4" hidden="1" outlineLevel="1" x14ac:dyDescent="0.2">
      <c r="C48" s="600" t="s">
        <v>1942</v>
      </c>
    </row>
    <row r="49" spans="3:3" hidden="1" outlineLevel="1" x14ac:dyDescent="0.2">
      <c r="C49" s="600" t="s">
        <v>1943</v>
      </c>
    </row>
    <row r="50" spans="3:3" hidden="1" outlineLevel="1" x14ac:dyDescent="0.2">
      <c r="C50" s="600" t="s">
        <v>250</v>
      </c>
    </row>
    <row r="51" spans="3:3" hidden="1" outlineLevel="1" x14ac:dyDescent="0.2">
      <c r="C51" s="600" t="s">
        <v>257</v>
      </c>
    </row>
    <row r="52" spans="3:3" hidden="1" outlineLevel="1" x14ac:dyDescent="0.2">
      <c r="C52" s="600" t="s">
        <v>264</v>
      </c>
    </row>
    <row r="53" spans="3:3" hidden="1" outlineLevel="1" x14ac:dyDescent="0.2">
      <c r="C53" s="600" t="s">
        <v>272</v>
      </c>
    </row>
    <row r="54" spans="3:3" hidden="1" outlineLevel="1" x14ac:dyDescent="0.2">
      <c r="C54" s="600" t="s">
        <v>278</v>
      </c>
    </row>
    <row r="55" spans="3:3" hidden="1" outlineLevel="1" x14ac:dyDescent="0.2">
      <c r="C55" s="600" t="s">
        <v>311</v>
      </c>
    </row>
    <row r="56" spans="3:3" hidden="1" outlineLevel="1" x14ac:dyDescent="0.2">
      <c r="C56" s="600" t="s">
        <v>1944</v>
      </c>
    </row>
    <row r="57" spans="3:3" hidden="1" outlineLevel="1" x14ac:dyDescent="0.2">
      <c r="C57" s="600" t="s">
        <v>285</v>
      </c>
    </row>
    <row r="58" spans="3:3" hidden="1" outlineLevel="1" x14ac:dyDescent="0.2">
      <c r="C58" s="600" t="s">
        <v>185</v>
      </c>
    </row>
    <row r="59" spans="3:3" hidden="1" outlineLevel="1" x14ac:dyDescent="0.2">
      <c r="C59" s="600" t="s">
        <v>1935</v>
      </c>
    </row>
    <row r="60" spans="3:3" hidden="1" outlineLevel="1" x14ac:dyDescent="0.2">
      <c r="C60" s="600" t="s">
        <v>292</v>
      </c>
    </row>
    <row r="61" spans="3:3" hidden="1" outlineLevel="1" x14ac:dyDescent="0.2">
      <c r="C61" s="600" t="s">
        <v>296</v>
      </c>
    </row>
    <row r="62" spans="3:3" hidden="1" outlineLevel="1" x14ac:dyDescent="0.2">
      <c r="C62" s="600" t="s">
        <v>300</v>
      </c>
    </row>
    <row r="63" spans="3:3" hidden="1" outlineLevel="1" x14ac:dyDescent="0.2">
      <c r="C63" s="600" t="s">
        <v>304</v>
      </c>
    </row>
    <row r="64" spans="3:3" hidden="1" outlineLevel="1" x14ac:dyDescent="0.2">
      <c r="C64" s="600" t="s">
        <v>309</v>
      </c>
    </row>
    <row r="65" spans="2:4" hidden="1" outlineLevel="1" x14ac:dyDescent="0.2">
      <c r="C65" s="601" t="s">
        <v>306</v>
      </c>
    </row>
    <row r="66" spans="2:4" collapsed="1" x14ac:dyDescent="0.2"/>
    <row r="67" spans="2:4" x14ac:dyDescent="0.2">
      <c r="B67" s="604"/>
      <c r="C67" s="604"/>
      <c r="D67" s="607"/>
    </row>
    <row r="68" spans="2:4" x14ac:dyDescent="0.2">
      <c r="B68" s="114" t="s">
        <v>1930</v>
      </c>
      <c r="C68" s="605" t="s">
        <v>1987</v>
      </c>
    </row>
    <row r="69" spans="2:4" hidden="1" outlineLevel="1" x14ac:dyDescent="0.2">
      <c r="C69" s="599" t="s">
        <v>27</v>
      </c>
      <c r="D69" s="606" t="s">
        <v>166</v>
      </c>
    </row>
    <row r="70" spans="2:4" hidden="1" outlineLevel="1" x14ac:dyDescent="0.2">
      <c r="C70" s="601" t="s">
        <v>225</v>
      </c>
      <c r="D70" s="606" t="s">
        <v>179</v>
      </c>
    </row>
    <row r="71" spans="2:4" hidden="1" outlineLevel="1" x14ac:dyDescent="0.2">
      <c r="D71" s="606" t="s">
        <v>184</v>
      </c>
    </row>
    <row r="72" spans="2:4" hidden="1" outlineLevel="1" x14ac:dyDescent="0.2">
      <c r="D72" s="606" t="s">
        <v>191</v>
      </c>
    </row>
    <row r="73" spans="2:4" hidden="1" outlineLevel="1" x14ac:dyDescent="0.2">
      <c r="D73" s="606" t="s">
        <v>198</v>
      </c>
    </row>
    <row r="74" spans="2:4" hidden="1" outlineLevel="1" x14ac:dyDescent="0.2">
      <c r="D74" s="606" t="s">
        <v>31</v>
      </c>
    </row>
    <row r="75" spans="2:4" hidden="1" outlineLevel="1" x14ac:dyDescent="0.2">
      <c r="D75" s="606" t="s">
        <v>212</v>
      </c>
    </row>
    <row r="76" spans="2:4" hidden="1" outlineLevel="1" x14ac:dyDescent="0.2">
      <c r="D76" s="606" t="s">
        <v>216</v>
      </c>
    </row>
    <row r="77" spans="2:4" hidden="1" outlineLevel="1" x14ac:dyDescent="0.2">
      <c r="D77" s="606" t="s">
        <v>222</v>
      </c>
    </row>
    <row r="78" spans="2:4" hidden="1" outlineLevel="1" x14ac:dyDescent="0.2">
      <c r="D78" s="606" t="s">
        <v>227</v>
      </c>
    </row>
    <row r="79" spans="2:4" hidden="1" outlineLevel="1" x14ac:dyDescent="0.2">
      <c r="D79" s="609" t="s">
        <v>164</v>
      </c>
    </row>
    <row r="80" spans="2:4" collapsed="1" x14ac:dyDescent="0.2">
      <c r="B80" s="603"/>
      <c r="C80" s="603"/>
      <c r="D80" s="608"/>
    </row>
    <row r="81" spans="3:3" x14ac:dyDescent="0.2">
      <c r="C81" s="602"/>
    </row>
  </sheetData>
  <sheetProtection algorithmName="SHA-512" hashValue="jGziuPqYnB0+7TrWJJ2OzWdek+zLm7ZBhbHPaZGwuZDHLRNTuiEjs/hGQ5ArCcIT3TD2vRBuHU7COETp+DXhOg==" saltValue="SkgwDe9gW1BKtTQMUbkeWA==" spinCount="100000" sheet="1" formatRows="0"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5" tint="-0.249977111117893"/>
  </sheetPr>
  <dimension ref="A1:AN69"/>
  <sheetViews>
    <sheetView showRowColHeaders="0" zoomScaleNormal="100" workbookViewId="0">
      <selection activeCell="J7" sqref="J7"/>
    </sheetView>
  </sheetViews>
  <sheetFormatPr baseColWidth="10" defaultColWidth="10.5" defaultRowHeight="13.75" customHeight="1" x14ac:dyDescent="0.2"/>
  <cols>
    <col min="1" max="1" width="4.33203125" customWidth="1"/>
    <col min="2" max="2" width="52" customWidth="1"/>
    <col min="3" max="40" width="12.5" customWidth="1"/>
  </cols>
  <sheetData>
    <row r="1" spans="1:30" ht="12.75" customHeight="1" x14ac:dyDescent="0.2">
      <c r="A1" s="4"/>
      <c r="B1" s="4"/>
      <c r="C1" s="2"/>
      <c r="D1" s="2"/>
      <c r="E1" s="2"/>
      <c r="F1" s="2"/>
      <c r="G1" s="2"/>
      <c r="H1" s="4"/>
      <c r="I1" s="4"/>
      <c r="J1" s="4"/>
      <c r="K1" s="4"/>
      <c r="L1" s="4"/>
      <c r="M1" s="4"/>
      <c r="N1" s="4"/>
      <c r="O1" s="4"/>
      <c r="P1" s="4"/>
      <c r="Q1" s="4"/>
      <c r="R1" s="4"/>
      <c r="S1" s="4"/>
      <c r="T1" s="4"/>
      <c r="U1" s="4"/>
      <c r="V1" s="4"/>
      <c r="W1" s="4"/>
      <c r="X1" s="4"/>
      <c r="Y1" s="4"/>
    </row>
    <row r="2" spans="1:30" ht="21" thickBot="1" x14ac:dyDescent="0.25">
      <c r="A2" s="4"/>
      <c r="B2" s="154" t="s">
        <v>83</v>
      </c>
      <c r="C2" s="155"/>
      <c r="D2" s="14"/>
      <c r="E2" s="14"/>
      <c r="F2" s="14"/>
      <c r="G2" s="14"/>
      <c r="H2" s="13"/>
      <c r="I2" s="13"/>
      <c r="J2" s="13"/>
      <c r="K2" s="13"/>
      <c r="L2" s="13"/>
      <c r="M2" s="13"/>
      <c r="N2" s="13"/>
      <c r="O2" s="13"/>
      <c r="P2" s="13"/>
      <c r="Q2" s="13"/>
      <c r="R2" s="14"/>
      <c r="S2" s="14"/>
      <c r="T2" s="14"/>
      <c r="U2" s="14"/>
      <c r="V2" s="14"/>
      <c r="W2" s="14"/>
      <c r="X2" s="14"/>
      <c r="Y2" s="14"/>
    </row>
    <row r="3" spans="1:30" ht="12.75" customHeight="1" x14ac:dyDescent="0.2">
      <c r="A3" s="4"/>
      <c r="D3" s="2"/>
      <c r="E3" s="2"/>
      <c r="F3" s="2"/>
      <c r="G3" s="2"/>
      <c r="H3" s="4"/>
      <c r="I3" s="4"/>
      <c r="J3" s="4"/>
      <c r="K3" s="4"/>
      <c r="L3" s="4"/>
      <c r="M3" s="4"/>
      <c r="N3" s="4"/>
      <c r="O3" s="4"/>
      <c r="P3" s="4"/>
      <c r="Q3" s="4"/>
      <c r="R3" s="4"/>
      <c r="S3" s="4"/>
      <c r="T3" s="4"/>
      <c r="U3" s="4"/>
      <c r="V3" s="4"/>
      <c r="W3" s="4"/>
      <c r="X3" s="4"/>
      <c r="Y3" s="4"/>
    </row>
    <row r="4" spans="1:30" ht="12.75" customHeight="1" thickBot="1" x14ac:dyDescent="0.25">
      <c r="A4" s="4"/>
      <c r="B4" s="5" t="s">
        <v>84</v>
      </c>
      <c r="C4" s="697">
        <f>BuildType</f>
        <v>0</v>
      </c>
      <c r="D4" s="698"/>
      <c r="E4" s="2"/>
      <c r="F4" s="282" t="s">
        <v>85</v>
      </c>
      <c r="G4" s="283"/>
      <c r="H4" s="283"/>
      <c r="I4" s="283"/>
      <c r="J4" s="5"/>
      <c r="K4" s="282" t="s">
        <v>86</v>
      </c>
      <c r="L4" s="283"/>
      <c r="M4" s="283"/>
      <c r="N4" s="283"/>
      <c r="O4" s="453"/>
      <c r="P4" s="282" t="s">
        <v>87</v>
      </c>
      <c r="Q4" s="433"/>
      <c r="R4" s="433"/>
      <c r="S4" s="433"/>
      <c r="T4" s="4"/>
      <c r="U4" s="4"/>
      <c r="V4" s="4"/>
      <c r="W4" s="4"/>
      <c r="X4" s="4"/>
      <c r="Y4" s="4"/>
    </row>
    <row r="5" spans="1:30" ht="12.75" customHeight="1" x14ac:dyDescent="0.2">
      <c r="A5" s="4"/>
      <c r="B5" s="5" t="s">
        <v>88</v>
      </c>
      <c r="C5" s="129" t="e">
        <f>DropDowns!E13</f>
        <v>#N/A</v>
      </c>
      <c r="D5" s="6">
        <f>DropDowns!E3</f>
        <v>0</v>
      </c>
      <c r="E5" s="3"/>
      <c r="F5" s="289" t="s">
        <v>89</v>
      </c>
      <c r="G5" s="135"/>
      <c r="H5" s="198">
        <f>BaseYr</f>
        <v>0</v>
      </c>
      <c r="I5" s="6"/>
      <c r="J5" s="4"/>
      <c r="K5" s="289" t="s">
        <v>89</v>
      </c>
      <c r="L5" s="135"/>
      <c r="M5" s="198">
        <f>BaseYrEmb</f>
        <v>0</v>
      </c>
      <c r="O5" s="289"/>
      <c r="P5" s="699" t="s">
        <v>90</v>
      </c>
      <c r="Q5" s="700"/>
      <c r="R5" s="434">
        <v>0.30880000000000002</v>
      </c>
      <c r="S5" s="450" t="b">
        <f>('Embodied NT Targets'!B17=DropDowns!P3)</f>
        <v>0</v>
      </c>
      <c r="T5" s="4"/>
      <c r="U5" s="4"/>
      <c r="V5" s="4"/>
      <c r="W5" s="4"/>
      <c r="X5" s="4"/>
      <c r="Y5" s="4"/>
    </row>
    <row r="6" spans="1:30" ht="12.75" customHeight="1" x14ac:dyDescent="0.2">
      <c r="A6" s="4"/>
      <c r="B6" s="5" t="s">
        <v>91</v>
      </c>
      <c r="C6" s="129" t="e">
        <f>VLOOKUP('In-Use NT Targets'!B12,lstAreaFctrs,5,FALSE)</f>
        <v>#N/A</v>
      </c>
      <c r="E6" s="6"/>
      <c r="F6" s="290" t="s">
        <v>92</v>
      </c>
      <c r="H6" s="208" t="e">
        <f>Base_m2_InUse</f>
        <v>#N/A</v>
      </c>
      <c r="I6" s="6" t="s">
        <v>37</v>
      </c>
      <c r="J6" s="4"/>
      <c r="K6" s="290" t="s">
        <v>92</v>
      </c>
      <c r="L6" s="4"/>
      <c r="M6" s="208" t="e">
        <f>Base_m2_Emb</f>
        <v>#N/A</v>
      </c>
      <c r="N6" s="6" t="str">
        <f>I6</f>
        <v>million m²</v>
      </c>
      <c r="O6" s="289"/>
      <c r="P6" s="432" t="s">
        <v>93</v>
      </c>
      <c r="R6" s="452">
        <f>R5/10</f>
        <v>3.0880000000000001E-2</v>
      </c>
      <c r="S6" s="451"/>
      <c r="T6" s="7"/>
      <c r="U6" s="7"/>
      <c r="V6" s="7"/>
      <c r="W6" s="7"/>
      <c r="X6" s="7"/>
      <c r="Y6" s="7"/>
    </row>
    <row r="7" spans="1:30" ht="12.75" customHeight="1" x14ac:dyDescent="0.2">
      <c r="A7" s="4"/>
      <c r="B7" s="5" t="s">
        <v>94</v>
      </c>
      <c r="C7" s="129" t="e">
        <f>VLOOKUP('In-Use NT Targets'!B12,lstAreaFctrs,3,FALSE)</f>
        <v>#N/A</v>
      </c>
      <c r="E7" s="6"/>
      <c r="F7" s="290" t="s">
        <v>95</v>
      </c>
      <c r="H7" s="208" t="e">
        <f>Base_InUseC</f>
        <v>#N/A</v>
      </c>
      <c r="I7" s="287" t="str">
        <f>'In-Use NT Targets'!F27</f>
        <v>kton CO2e</v>
      </c>
      <c r="J7" s="4"/>
      <c r="K7" s="290" t="s">
        <v>95</v>
      </c>
      <c r="L7" s="4"/>
      <c r="M7" s="208" t="e">
        <f>Base_EmbC</f>
        <v>#N/A</v>
      </c>
      <c r="N7" s="287" t="str">
        <f>'Embodied NT Targets'!F23</f>
        <v>kton CO2e</v>
      </c>
      <c r="O7" s="289"/>
      <c r="P7" s="432" t="s">
        <v>1966</v>
      </c>
      <c r="Q7" s="435"/>
      <c r="R7" s="131" t="e">
        <f>(C56-D56)/(D43-C43)</f>
        <v>#N/A</v>
      </c>
      <c r="S7" s="4"/>
      <c r="T7" s="4"/>
      <c r="U7" s="4"/>
      <c r="V7" s="4"/>
      <c r="W7" s="4"/>
      <c r="X7" s="4"/>
      <c r="Y7" s="4"/>
    </row>
    <row r="8" spans="1:30" ht="12.75" customHeight="1" x14ac:dyDescent="0.2">
      <c r="A8" s="4"/>
      <c r="B8" s="5" t="s">
        <v>96</v>
      </c>
      <c r="C8" s="199" t="e">
        <f>VLOOKUP('In-Use NT Targets'!B12,lstAreaFctrs,2,FALSE)</f>
        <v>#N/A</v>
      </c>
      <c r="D8" s="128"/>
      <c r="E8" s="6"/>
      <c r="F8" s="4" t="s">
        <v>97</v>
      </c>
      <c r="H8" s="130">
        <f>MAX(TgtYr,H5+1)</f>
        <v>1</v>
      </c>
      <c r="J8" s="4"/>
      <c r="K8" s="4" t="s">
        <v>97</v>
      </c>
      <c r="L8" s="4"/>
      <c r="M8" s="130">
        <f>MAX(TgtYrEmb,M5+1)</f>
        <v>1</v>
      </c>
      <c r="O8" s="289"/>
      <c r="P8" s="289"/>
      <c r="Q8" s="289"/>
      <c r="R8" s="4"/>
      <c r="S8" s="4"/>
      <c r="T8" s="4"/>
      <c r="U8" s="4"/>
      <c r="V8" s="4"/>
      <c r="W8" s="4"/>
      <c r="X8" s="4"/>
      <c r="Y8" s="4"/>
    </row>
    <row r="9" spans="1:30" ht="12.75" customHeight="1" x14ac:dyDescent="0.2">
      <c r="A9" s="4"/>
      <c r="B9" s="5" t="s">
        <v>98</v>
      </c>
      <c r="C9" s="207" t="e">
        <f>VLOOKUP('In-Use NT Targets'!B12,lstAreaFctrs,4,FALSE)</f>
        <v>#N/A</v>
      </c>
      <c r="E9" s="6"/>
      <c r="F9" s="290" t="s">
        <v>99</v>
      </c>
      <c r="H9" s="208" t="e">
        <f>IF(m_fix,D19/C19*H6,Tgt_m2_InUse)</f>
        <v>#N/A</v>
      </c>
      <c r="I9" s="6" t="str">
        <f>I6</f>
        <v>million m²</v>
      </c>
      <c r="J9" s="2"/>
      <c r="K9" s="290" t="s">
        <v>99</v>
      </c>
      <c r="L9" s="8"/>
      <c r="M9" s="208" t="e">
        <f>IF(m_fix_Emb,D44/C44*M6,Tgt_m2_Emb)</f>
        <v>#N/A</v>
      </c>
      <c r="N9" s="6" t="str">
        <f>N6</f>
        <v>million m²</v>
      </c>
      <c r="O9" s="289"/>
      <c r="P9" s="289"/>
      <c r="Q9" s="289"/>
      <c r="R9" s="4"/>
      <c r="S9" s="4"/>
      <c r="T9" s="4"/>
      <c r="U9" s="4"/>
      <c r="V9" s="4"/>
      <c r="W9" s="4"/>
      <c r="X9" s="4"/>
      <c r="Y9" s="4"/>
    </row>
    <row r="10" spans="1:30" ht="12.75" customHeight="1" x14ac:dyDescent="0.2">
      <c r="A10" s="4"/>
      <c r="E10" s="6"/>
      <c r="F10" s="4" t="s">
        <v>100</v>
      </c>
      <c r="H10" s="131">
        <f>H8-H5</f>
        <v>1</v>
      </c>
      <c r="I10" s="6" t="s">
        <v>101</v>
      </c>
      <c r="J10" s="4"/>
      <c r="K10" s="4" t="s">
        <v>100</v>
      </c>
      <c r="L10" s="8"/>
      <c r="M10" s="131">
        <f>M8-M5</f>
        <v>1</v>
      </c>
      <c r="N10" s="6" t="s">
        <v>101</v>
      </c>
      <c r="O10" s="289"/>
      <c r="P10" s="289"/>
      <c r="Q10" s="289"/>
      <c r="R10" s="4"/>
      <c r="S10" s="4"/>
      <c r="T10" s="4"/>
      <c r="U10" s="4"/>
      <c r="V10" s="4"/>
      <c r="W10" s="4"/>
      <c r="X10" s="4"/>
      <c r="Y10" s="4"/>
    </row>
    <row r="11" spans="1:30" ht="12.75" customHeight="1" x14ac:dyDescent="0.2">
      <c r="A11" s="4"/>
      <c r="E11" s="6"/>
      <c r="F11" s="4" t="s">
        <v>102</v>
      </c>
      <c r="H11" s="208" t="e">
        <f>H9-H6</f>
        <v>#N/A</v>
      </c>
      <c r="I11" s="6" t="str">
        <f>I9</f>
        <v>million m²</v>
      </c>
      <c r="J11" s="4"/>
      <c r="K11" s="4" t="s">
        <v>102</v>
      </c>
      <c r="L11" s="4"/>
      <c r="M11" s="208" t="e">
        <f>M9-M6</f>
        <v>#N/A</v>
      </c>
      <c r="N11" s="6" t="str">
        <f>N9</f>
        <v>million m²</v>
      </c>
      <c r="O11" s="289"/>
      <c r="P11" s="289"/>
      <c r="Q11" s="289"/>
      <c r="R11" s="4"/>
      <c r="S11" s="4"/>
      <c r="T11" s="4"/>
      <c r="U11" s="4"/>
      <c r="V11" s="4"/>
      <c r="W11" s="4"/>
      <c r="X11" s="4"/>
      <c r="Y11" s="4"/>
    </row>
    <row r="12" spans="1:30" ht="12.75" customHeight="1" x14ac:dyDescent="0.2">
      <c r="A12" s="4"/>
      <c r="E12" s="6"/>
      <c r="F12" s="4" t="s">
        <v>103</v>
      </c>
      <c r="H12" s="208" t="e">
        <f>DeltaM2/(DeltaYrs+0.001)</f>
        <v>#N/A</v>
      </c>
      <c r="I12" s="6" t="s">
        <v>104</v>
      </c>
      <c r="K12" s="4" t="s">
        <v>103</v>
      </c>
      <c r="M12" s="208" t="e">
        <f>DeltaM2_Emb/(M10+0.001)</f>
        <v>#N/A</v>
      </c>
      <c r="N12" s="6" t="s">
        <v>104</v>
      </c>
      <c r="O12" s="289"/>
      <c r="P12" s="289"/>
      <c r="Q12" s="289"/>
      <c r="R12" s="4"/>
      <c r="S12" s="4"/>
      <c r="T12" s="4"/>
      <c r="U12" s="4"/>
      <c r="V12" s="4"/>
      <c r="W12" s="4"/>
      <c r="X12" s="4"/>
      <c r="Y12" s="4"/>
    </row>
    <row r="13" spans="1:30" ht="12.75" customHeight="1" x14ac:dyDescent="0.2">
      <c r="A13" s="4"/>
      <c r="E13" s="6"/>
      <c r="F13" s="4" t="s">
        <v>105</v>
      </c>
      <c r="H13" s="131" t="e">
        <f>H7/H6 - IF(bUseDflt,LookUps!AI12,LookUps!AI8)</f>
        <v>#N/A</v>
      </c>
      <c r="I13" s="6"/>
      <c r="K13" s="4" t="s">
        <v>105</v>
      </c>
      <c r="M13" s="131" t="e">
        <f>M7/M6-LookUps!AI16</f>
        <v>#N/A</v>
      </c>
      <c r="N13" s="6"/>
      <c r="O13" s="289"/>
      <c r="P13" s="289"/>
      <c r="Q13" s="289"/>
      <c r="R13" s="4"/>
      <c r="S13" s="4"/>
      <c r="T13" s="4"/>
      <c r="U13" s="4"/>
      <c r="V13" s="4"/>
      <c r="W13" s="4"/>
      <c r="X13" s="4"/>
      <c r="Y13" s="4"/>
    </row>
    <row r="14" spans="1:30" ht="12.75" customHeight="1" x14ac:dyDescent="0.2">
      <c r="A14" s="4"/>
      <c r="E14" s="6"/>
      <c r="F14" s="4" t="s">
        <v>106</v>
      </c>
      <c r="H14" s="208" t="e">
        <f>Base_m2_InUse/C19</f>
        <v>#N/A</v>
      </c>
      <c r="I14" s="430" t="b">
        <v>0</v>
      </c>
      <c r="K14" s="4" t="s">
        <v>106</v>
      </c>
      <c r="M14" s="208" t="e">
        <f>Base_m2_Emb/C44</f>
        <v>#N/A</v>
      </c>
      <c r="N14" s="430" t="b">
        <v>0</v>
      </c>
      <c r="O14" s="289"/>
      <c r="P14" s="289"/>
      <c r="Q14" s="289"/>
      <c r="R14" s="4"/>
      <c r="S14" s="4"/>
      <c r="T14" s="4"/>
      <c r="U14" s="4"/>
      <c r="V14" s="4"/>
      <c r="W14" s="4"/>
      <c r="X14" s="4"/>
      <c r="Y14" s="4"/>
    </row>
    <row r="15" spans="1:30" ht="12.75" customHeight="1" x14ac:dyDescent="0.2">
      <c r="A15" s="4"/>
      <c r="E15" s="4"/>
      <c r="F15" s="4"/>
      <c r="G15" s="4"/>
      <c r="H15" s="4"/>
      <c r="I15" s="4"/>
      <c r="J15" s="4"/>
      <c r="K15" s="4"/>
      <c r="L15" s="4"/>
      <c r="M15" s="4"/>
      <c r="N15" s="4"/>
      <c r="O15" s="4"/>
      <c r="P15" s="4"/>
      <c r="Q15" s="4"/>
      <c r="R15" s="4"/>
      <c r="S15" s="4"/>
      <c r="T15" s="4"/>
      <c r="U15" s="4"/>
      <c r="V15" s="4"/>
      <c r="W15" s="4"/>
      <c r="X15" s="4"/>
      <c r="Y15" s="4"/>
    </row>
    <row r="16" spans="1:30" ht="12.75" customHeight="1" thickBot="1" x14ac:dyDescent="0.25">
      <c r="A16" s="4"/>
      <c r="B16" s="216" t="s">
        <v>107</v>
      </c>
      <c r="J16" s="4"/>
      <c r="K16" s="4"/>
      <c r="L16" s="4"/>
      <c r="M16" s="4"/>
      <c r="N16" s="4"/>
      <c r="O16" s="4"/>
      <c r="P16" s="4"/>
      <c r="Q16" s="4"/>
      <c r="R16" s="4"/>
      <c r="S16" s="4"/>
      <c r="T16" s="4"/>
      <c r="U16" s="4"/>
      <c r="V16" s="4"/>
      <c r="W16" s="4"/>
      <c r="X16" s="4"/>
      <c r="Y16" s="4"/>
      <c r="Z16" s="4"/>
      <c r="AA16" s="4"/>
      <c r="AB16" s="4"/>
      <c r="AC16" s="4"/>
      <c r="AD16" s="4"/>
    </row>
    <row r="17" spans="1:40" ht="12.75" customHeight="1" x14ac:dyDescent="0.2">
      <c r="A17" s="4"/>
      <c r="C17" s="222" t="s">
        <v>63</v>
      </c>
      <c r="D17" s="148" t="s">
        <v>73</v>
      </c>
      <c r="E17" s="223"/>
      <c r="F17" s="224"/>
      <c r="G17" s="224"/>
      <c r="H17" s="224"/>
      <c r="I17" s="225"/>
      <c r="J17" s="142"/>
      <c r="K17" s="142"/>
      <c r="L17" s="142"/>
      <c r="M17" s="142"/>
      <c r="N17" s="142"/>
      <c r="O17" s="142"/>
      <c r="P17" s="142"/>
      <c r="Q17" s="142"/>
      <c r="R17" s="142"/>
      <c r="S17" s="142"/>
      <c r="T17" s="143"/>
      <c r="U17" s="143"/>
      <c r="V17" s="143"/>
      <c r="W17" s="143"/>
      <c r="X17" s="143"/>
      <c r="Y17" s="143"/>
      <c r="Z17" s="143"/>
      <c r="AA17" s="143"/>
      <c r="AB17" s="143"/>
      <c r="AC17" s="143"/>
      <c r="AD17" s="143"/>
      <c r="AE17" s="143"/>
      <c r="AF17" s="143"/>
      <c r="AG17" s="143"/>
      <c r="AH17" s="143"/>
      <c r="AI17" s="143"/>
      <c r="AJ17" s="143"/>
      <c r="AK17" s="143"/>
      <c r="AL17" s="143"/>
      <c r="AM17" s="143"/>
      <c r="AN17" s="175"/>
    </row>
    <row r="18" spans="1:40" ht="12.75" customHeight="1" x14ac:dyDescent="0.2">
      <c r="A18" s="4"/>
      <c r="B18" s="134"/>
      <c r="C18" s="147">
        <f>BaseYr</f>
        <v>0</v>
      </c>
      <c r="D18" s="147">
        <f>TgtYr</f>
        <v>0</v>
      </c>
      <c r="E18" s="226">
        <v>2015</v>
      </c>
      <c r="F18" s="227">
        <f>E18+1</f>
        <v>2016</v>
      </c>
      <c r="G18" s="227">
        <f>F18+1</f>
        <v>2017</v>
      </c>
      <c r="H18" s="227">
        <f>G18+1</f>
        <v>2018</v>
      </c>
      <c r="I18" s="227">
        <f>H18+1</f>
        <v>2019</v>
      </c>
      <c r="J18" s="141">
        <v>2020</v>
      </c>
      <c r="K18" s="15">
        <f>J18+1</f>
        <v>2021</v>
      </c>
      <c r="L18" s="15">
        <f t="shared" ref="L18:AD18" si="0">K18+1</f>
        <v>2022</v>
      </c>
      <c r="M18" s="15">
        <f t="shared" si="0"/>
        <v>2023</v>
      </c>
      <c r="N18" s="15">
        <f t="shared" si="0"/>
        <v>2024</v>
      </c>
      <c r="O18" s="15">
        <f t="shared" si="0"/>
        <v>2025</v>
      </c>
      <c r="P18" s="15">
        <f t="shared" si="0"/>
        <v>2026</v>
      </c>
      <c r="Q18" s="15">
        <f t="shared" si="0"/>
        <v>2027</v>
      </c>
      <c r="R18" s="15">
        <f t="shared" si="0"/>
        <v>2028</v>
      </c>
      <c r="S18" s="15">
        <f t="shared" si="0"/>
        <v>2029</v>
      </c>
      <c r="T18" s="15">
        <f t="shared" si="0"/>
        <v>2030</v>
      </c>
      <c r="U18" s="15">
        <f t="shared" si="0"/>
        <v>2031</v>
      </c>
      <c r="V18" s="15">
        <f t="shared" si="0"/>
        <v>2032</v>
      </c>
      <c r="W18" s="15">
        <f t="shared" si="0"/>
        <v>2033</v>
      </c>
      <c r="X18" s="15">
        <f t="shared" si="0"/>
        <v>2034</v>
      </c>
      <c r="Y18" s="15">
        <f t="shared" si="0"/>
        <v>2035</v>
      </c>
      <c r="Z18" s="15">
        <f t="shared" si="0"/>
        <v>2036</v>
      </c>
      <c r="AA18" s="15">
        <f t="shared" si="0"/>
        <v>2037</v>
      </c>
      <c r="AB18" s="15">
        <f t="shared" si="0"/>
        <v>2038</v>
      </c>
      <c r="AC18" s="15">
        <f t="shared" si="0"/>
        <v>2039</v>
      </c>
      <c r="AD18" s="15">
        <f t="shared" si="0"/>
        <v>2040</v>
      </c>
      <c r="AE18" s="15">
        <f t="shared" ref="AE18:AN18" si="1">AD18+1</f>
        <v>2041</v>
      </c>
      <c r="AF18" s="15">
        <f t="shared" si="1"/>
        <v>2042</v>
      </c>
      <c r="AG18" s="15">
        <f t="shared" si="1"/>
        <v>2043</v>
      </c>
      <c r="AH18" s="15">
        <f t="shared" si="1"/>
        <v>2044</v>
      </c>
      <c r="AI18" s="15">
        <f t="shared" si="1"/>
        <v>2045</v>
      </c>
      <c r="AJ18" s="15">
        <f t="shared" si="1"/>
        <v>2046</v>
      </c>
      <c r="AK18" s="15">
        <f t="shared" si="1"/>
        <v>2047</v>
      </c>
      <c r="AL18" s="15">
        <f t="shared" si="1"/>
        <v>2048</v>
      </c>
      <c r="AM18" s="15">
        <f t="shared" si="1"/>
        <v>2049</v>
      </c>
      <c r="AN18" s="15">
        <f t="shared" si="1"/>
        <v>2050</v>
      </c>
    </row>
    <row r="19" spans="1:40" ht="12.75" customHeight="1" x14ac:dyDescent="0.2">
      <c r="A19" s="4"/>
      <c r="B19" s="170" t="s">
        <v>108</v>
      </c>
      <c r="C19" s="169" t="str">
        <f>HLOOKUP(MAX(C18,J18),tbl_RegionSector,LookUps!$A$14,FALSE)</f>
        <v>N/A</v>
      </c>
      <c r="D19" s="169" t="e">
        <f>HLOOKUP(D18,tbl_RegionSector,LookUps!$A$14,FALSE)</f>
        <v>#N/A</v>
      </c>
      <c r="E19" s="229" t="str">
        <f>F19</f>
        <v>N/A</v>
      </c>
      <c r="F19" s="230" t="str">
        <f>G19</f>
        <v>N/A</v>
      </c>
      <c r="G19" s="230" t="str">
        <f>H19</f>
        <v>N/A</v>
      </c>
      <c r="H19" s="230" t="str">
        <f>I19</f>
        <v>N/A</v>
      </c>
      <c r="I19" s="230" t="str">
        <f>J19</f>
        <v>N/A</v>
      </c>
      <c r="J19" s="171" t="str">
        <f>HLOOKUP(J18,tbl_RegionSector,LookUps!$A$14,FALSE)</f>
        <v>N/A</v>
      </c>
      <c r="K19" s="171" t="str">
        <f>HLOOKUP(K18,tbl_RegionSector,LookUps!$A$14,FALSE)</f>
        <v>N/A</v>
      </c>
      <c r="L19" s="171" t="str">
        <f>HLOOKUP(L18,tbl_RegionSector,LookUps!$A$14,FALSE)</f>
        <v>N/A</v>
      </c>
      <c r="M19" s="171" t="str">
        <f>HLOOKUP(M18,tbl_RegionSector,LookUps!$A$14,FALSE)</f>
        <v>N/A</v>
      </c>
      <c r="N19" s="171" t="str">
        <f>HLOOKUP(N18,tbl_RegionSector,LookUps!$A$14,FALSE)</f>
        <v>N/A</v>
      </c>
      <c r="O19" s="171" t="str">
        <f>HLOOKUP(O18,tbl_RegionSector,LookUps!$A$14,FALSE)</f>
        <v>N/A</v>
      </c>
      <c r="P19" s="171" t="str">
        <f>HLOOKUP(P18,tbl_RegionSector,LookUps!$A$14,FALSE)</f>
        <v>N/A</v>
      </c>
      <c r="Q19" s="171" t="str">
        <f>HLOOKUP(Q18,tbl_RegionSector,LookUps!$A$14,FALSE)</f>
        <v>N/A</v>
      </c>
      <c r="R19" s="171" t="str">
        <f>HLOOKUP(R18,tbl_RegionSector,LookUps!$A$14,FALSE)</f>
        <v>N/A</v>
      </c>
      <c r="S19" s="171" t="str">
        <f>HLOOKUP(S18,tbl_RegionSector,LookUps!$A$14,FALSE)</f>
        <v>N/A</v>
      </c>
      <c r="T19" s="171" t="str">
        <f>HLOOKUP(T18,tbl_RegionSector,LookUps!$A$14,FALSE)</f>
        <v>N/A</v>
      </c>
      <c r="U19" s="171" t="str">
        <f>HLOOKUP(U18,tbl_RegionSector,LookUps!$A$14,FALSE)</f>
        <v>N/A</v>
      </c>
      <c r="V19" s="171" t="str">
        <f>HLOOKUP(V18,tbl_RegionSector,LookUps!$A$14,FALSE)</f>
        <v>N/A</v>
      </c>
      <c r="W19" s="171" t="str">
        <f>HLOOKUP(W18,tbl_RegionSector,LookUps!$A$14,FALSE)</f>
        <v>N/A</v>
      </c>
      <c r="X19" s="171" t="str">
        <f>HLOOKUP(X18,tbl_RegionSector,LookUps!$A$14,FALSE)</f>
        <v>N/A</v>
      </c>
      <c r="Y19" s="171" t="str">
        <f>HLOOKUP(Y18,tbl_RegionSector,LookUps!$A$14,FALSE)</f>
        <v>N/A</v>
      </c>
      <c r="Z19" s="171" t="str">
        <f>HLOOKUP(Z18,tbl_RegionSector,LookUps!$A$14,FALSE)</f>
        <v>N/A</v>
      </c>
      <c r="AA19" s="171" t="str">
        <f>HLOOKUP(AA18,tbl_RegionSector,LookUps!$A$14,FALSE)</f>
        <v>N/A</v>
      </c>
      <c r="AB19" s="171" t="str">
        <f>HLOOKUP(AB18,tbl_RegionSector,LookUps!$A$14,FALSE)</f>
        <v>N/A</v>
      </c>
      <c r="AC19" s="171" t="str">
        <f>HLOOKUP(AC18,tbl_RegionSector,LookUps!$A$14,FALSE)</f>
        <v>N/A</v>
      </c>
      <c r="AD19" s="171" t="str">
        <f>HLOOKUP(AD18,tbl_RegionSector,LookUps!$A$14,FALSE)</f>
        <v>N/A</v>
      </c>
      <c r="AE19" s="171" t="str">
        <f>HLOOKUP(AE18,tbl_RegionSector,LookUps!$A$14,FALSE)</f>
        <v>N/A</v>
      </c>
      <c r="AF19" s="171" t="str">
        <f>HLOOKUP(AF18,tbl_RegionSector,LookUps!$A$14,FALSE)</f>
        <v>N/A</v>
      </c>
      <c r="AG19" s="171" t="str">
        <f>HLOOKUP(AG18,tbl_RegionSector,LookUps!$A$14,FALSE)</f>
        <v>N/A</v>
      </c>
      <c r="AH19" s="171" t="str">
        <f>HLOOKUP(AH18,tbl_RegionSector,LookUps!$A$14,FALSE)</f>
        <v>N/A</v>
      </c>
      <c r="AI19" s="171" t="str">
        <f>HLOOKUP(AI18,tbl_RegionSector,LookUps!$A$14,FALSE)</f>
        <v>N/A</v>
      </c>
      <c r="AJ19" s="171" t="str">
        <f>HLOOKUP(AJ18,tbl_RegionSector,LookUps!$A$14,FALSE)</f>
        <v>N/A</v>
      </c>
      <c r="AK19" s="171" t="str">
        <f>HLOOKUP(AK18,tbl_RegionSector,LookUps!$A$14,FALSE)</f>
        <v>N/A</v>
      </c>
      <c r="AL19" s="171" t="str">
        <f>HLOOKUP(AL18,tbl_RegionSector,LookUps!$A$14,FALSE)</f>
        <v>N/A</v>
      </c>
      <c r="AM19" s="171" t="str">
        <f>HLOOKUP(AM18,tbl_RegionSector,LookUps!$A$14,FALSE)</f>
        <v>N/A</v>
      </c>
      <c r="AN19" s="171" t="str">
        <f>HLOOKUP(AN18,tbl_RegionSector,LookUps!$A$14,FALSE)</f>
        <v>N/A</v>
      </c>
    </row>
    <row r="20" spans="1:40" ht="12.75" customHeight="1" x14ac:dyDescent="0.2">
      <c r="A20" s="4"/>
      <c r="B20" s="170" t="s">
        <v>109</v>
      </c>
      <c r="C20" s="204" t="e">
        <f>Base_m2_InUse</f>
        <v>#N/A</v>
      </c>
      <c r="D20" s="204" t="e">
        <f>H9</f>
        <v>#N/A</v>
      </c>
      <c r="E20" s="228" t="e">
        <f t="shared" ref="E20:AN20" si="2">IF(m_fix, E19/$C$19*$H$6, Base_m2_InUse + M2rate*(E18-BaseYr))</f>
        <v>#N/A</v>
      </c>
      <c r="F20" s="228" t="e">
        <f t="shared" si="2"/>
        <v>#N/A</v>
      </c>
      <c r="G20" s="228" t="e">
        <f t="shared" si="2"/>
        <v>#N/A</v>
      </c>
      <c r="H20" s="228" t="e">
        <f t="shared" si="2"/>
        <v>#N/A</v>
      </c>
      <c r="I20" s="228" t="e">
        <f t="shared" si="2"/>
        <v>#N/A</v>
      </c>
      <c r="J20" s="205" t="e">
        <f t="shared" si="2"/>
        <v>#N/A</v>
      </c>
      <c r="K20" s="206" t="e">
        <f t="shared" si="2"/>
        <v>#N/A</v>
      </c>
      <c r="L20" s="206" t="e">
        <f t="shared" si="2"/>
        <v>#N/A</v>
      </c>
      <c r="M20" s="206" t="e">
        <f t="shared" si="2"/>
        <v>#N/A</v>
      </c>
      <c r="N20" s="206" t="e">
        <f t="shared" si="2"/>
        <v>#N/A</v>
      </c>
      <c r="O20" s="206" t="e">
        <f t="shared" si="2"/>
        <v>#N/A</v>
      </c>
      <c r="P20" s="206" t="e">
        <f t="shared" si="2"/>
        <v>#N/A</v>
      </c>
      <c r="Q20" s="206" t="e">
        <f t="shared" si="2"/>
        <v>#N/A</v>
      </c>
      <c r="R20" s="206" t="e">
        <f t="shared" si="2"/>
        <v>#N/A</v>
      </c>
      <c r="S20" s="206" t="e">
        <f t="shared" si="2"/>
        <v>#N/A</v>
      </c>
      <c r="T20" s="206" t="e">
        <f t="shared" si="2"/>
        <v>#N/A</v>
      </c>
      <c r="U20" s="206" t="e">
        <f t="shared" si="2"/>
        <v>#N/A</v>
      </c>
      <c r="V20" s="206" t="e">
        <f t="shared" si="2"/>
        <v>#N/A</v>
      </c>
      <c r="W20" s="206" t="e">
        <f t="shared" si="2"/>
        <v>#N/A</v>
      </c>
      <c r="X20" s="206" t="e">
        <f t="shared" si="2"/>
        <v>#N/A</v>
      </c>
      <c r="Y20" s="206" t="e">
        <f t="shared" si="2"/>
        <v>#N/A</v>
      </c>
      <c r="Z20" s="206" t="e">
        <f t="shared" si="2"/>
        <v>#N/A</v>
      </c>
      <c r="AA20" s="206" t="e">
        <f t="shared" si="2"/>
        <v>#N/A</v>
      </c>
      <c r="AB20" s="206" t="e">
        <f t="shared" si="2"/>
        <v>#N/A</v>
      </c>
      <c r="AC20" s="206" t="e">
        <f t="shared" si="2"/>
        <v>#N/A</v>
      </c>
      <c r="AD20" s="206" t="e">
        <f t="shared" si="2"/>
        <v>#N/A</v>
      </c>
      <c r="AE20" s="206" t="e">
        <f t="shared" si="2"/>
        <v>#N/A</v>
      </c>
      <c r="AF20" s="206" t="e">
        <f t="shared" si="2"/>
        <v>#N/A</v>
      </c>
      <c r="AG20" s="206" t="e">
        <f t="shared" si="2"/>
        <v>#N/A</v>
      </c>
      <c r="AH20" s="206" t="e">
        <f t="shared" si="2"/>
        <v>#N/A</v>
      </c>
      <c r="AI20" s="206" t="e">
        <f t="shared" si="2"/>
        <v>#N/A</v>
      </c>
      <c r="AJ20" s="206" t="e">
        <f t="shared" si="2"/>
        <v>#N/A</v>
      </c>
      <c r="AK20" s="206" t="e">
        <f t="shared" si="2"/>
        <v>#N/A</v>
      </c>
      <c r="AL20" s="206" t="e">
        <f t="shared" si="2"/>
        <v>#N/A</v>
      </c>
      <c r="AM20" s="206" t="e">
        <f t="shared" si="2"/>
        <v>#N/A</v>
      </c>
      <c r="AN20" s="206" t="e">
        <f t="shared" si="2"/>
        <v>#N/A</v>
      </c>
    </row>
    <row r="21" spans="1:40" ht="12.75" customHeight="1" x14ac:dyDescent="0.2">
      <c r="A21" s="4"/>
      <c r="B21" s="149" t="s">
        <v>110</v>
      </c>
      <c r="C21" s="284" t="e">
        <f t="shared" ref="C21:AM21" si="3">MIN(1,$H$14 / (C20/C19))</f>
        <v>#N/A</v>
      </c>
      <c r="D21" s="219" t="e">
        <f t="shared" si="3"/>
        <v>#N/A</v>
      </c>
      <c r="E21" s="231" t="e">
        <f t="shared" si="3"/>
        <v>#N/A</v>
      </c>
      <c r="F21" s="231" t="e">
        <f t="shared" si="3"/>
        <v>#N/A</v>
      </c>
      <c r="G21" s="231" t="e">
        <f t="shared" si="3"/>
        <v>#N/A</v>
      </c>
      <c r="H21" s="231" t="e">
        <f t="shared" si="3"/>
        <v>#N/A</v>
      </c>
      <c r="I21" s="231" t="e">
        <f t="shared" si="3"/>
        <v>#N/A</v>
      </c>
      <c r="J21" s="220" t="e">
        <f t="shared" si="3"/>
        <v>#N/A</v>
      </c>
      <c r="K21" s="221" t="e">
        <f t="shared" si="3"/>
        <v>#N/A</v>
      </c>
      <c r="L21" s="221" t="e">
        <f t="shared" si="3"/>
        <v>#N/A</v>
      </c>
      <c r="M21" s="221" t="e">
        <f t="shared" si="3"/>
        <v>#N/A</v>
      </c>
      <c r="N21" s="221" t="e">
        <f t="shared" si="3"/>
        <v>#N/A</v>
      </c>
      <c r="O21" s="221" t="e">
        <f t="shared" si="3"/>
        <v>#N/A</v>
      </c>
      <c r="P21" s="221" t="e">
        <f t="shared" si="3"/>
        <v>#N/A</v>
      </c>
      <c r="Q21" s="221" t="e">
        <f t="shared" si="3"/>
        <v>#N/A</v>
      </c>
      <c r="R21" s="221" t="e">
        <f t="shared" si="3"/>
        <v>#N/A</v>
      </c>
      <c r="S21" s="221" t="e">
        <f t="shared" si="3"/>
        <v>#N/A</v>
      </c>
      <c r="T21" s="221" t="e">
        <f t="shared" si="3"/>
        <v>#N/A</v>
      </c>
      <c r="U21" s="221" t="e">
        <f t="shared" si="3"/>
        <v>#N/A</v>
      </c>
      <c r="V21" s="221" t="e">
        <f t="shared" si="3"/>
        <v>#N/A</v>
      </c>
      <c r="W21" s="221" t="e">
        <f t="shared" si="3"/>
        <v>#N/A</v>
      </c>
      <c r="X21" s="221" t="e">
        <f t="shared" si="3"/>
        <v>#N/A</v>
      </c>
      <c r="Y21" s="221" t="e">
        <f t="shared" si="3"/>
        <v>#N/A</v>
      </c>
      <c r="Z21" s="221" t="e">
        <f t="shared" si="3"/>
        <v>#N/A</v>
      </c>
      <c r="AA21" s="221" t="e">
        <f t="shared" si="3"/>
        <v>#N/A</v>
      </c>
      <c r="AB21" s="221" t="e">
        <f t="shared" si="3"/>
        <v>#N/A</v>
      </c>
      <c r="AC21" s="221" t="e">
        <f t="shared" si="3"/>
        <v>#N/A</v>
      </c>
      <c r="AD21" s="221" t="e">
        <f t="shared" si="3"/>
        <v>#N/A</v>
      </c>
      <c r="AE21" s="221" t="e">
        <f t="shared" si="3"/>
        <v>#N/A</v>
      </c>
      <c r="AF21" s="221" t="e">
        <f t="shared" si="3"/>
        <v>#N/A</v>
      </c>
      <c r="AG21" s="221" t="e">
        <f t="shared" si="3"/>
        <v>#N/A</v>
      </c>
      <c r="AH21" s="221" t="e">
        <f t="shared" si="3"/>
        <v>#N/A</v>
      </c>
      <c r="AI21" s="221" t="e">
        <f t="shared" si="3"/>
        <v>#N/A</v>
      </c>
      <c r="AJ21" s="221" t="e">
        <f t="shared" si="3"/>
        <v>#N/A</v>
      </c>
      <c r="AK21" s="221" t="e">
        <f t="shared" si="3"/>
        <v>#N/A</v>
      </c>
      <c r="AL21" s="221" t="e">
        <f t="shared" si="3"/>
        <v>#N/A</v>
      </c>
      <c r="AM21" s="221" t="e">
        <f t="shared" si="3"/>
        <v>#N/A</v>
      </c>
      <c r="AN21" s="221" t="e">
        <f>MIN(1,$H$14 / (AN20/AN19))</f>
        <v>#N/A</v>
      </c>
    </row>
    <row r="22" spans="1:40" ht="15" x14ac:dyDescent="0.2">
      <c r="A22" s="4"/>
      <c r="B22" s="136"/>
      <c r="C22" s="140"/>
      <c r="D22" s="140"/>
      <c r="E22" s="138"/>
      <c r="F22" s="138"/>
      <c r="G22" s="138"/>
      <c r="H22" s="138"/>
      <c r="I22" s="138"/>
      <c r="J22" s="138"/>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row>
    <row r="23" spans="1:40" ht="12.75" customHeight="1" x14ac:dyDescent="0.2">
      <c r="A23" s="4"/>
      <c r="B23" s="150" t="s">
        <v>111</v>
      </c>
      <c r="C23" s="144"/>
      <c r="D23" s="144"/>
      <c r="E23" s="223"/>
      <c r="F23" s="224"/>
      <c r="G23" s="224"/>
      <c r="H23" s="224"/>
      <c r="I23" s="225"/>
      <c r="J23" s="145"/>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row>
    <row r="24" spans="1:40" ht="12.75" customHeight="1" x14ac:dyDescent="0.2">
      <c r="A24" s="4"/>
      <c r="B24" s="149" t="s">
        <v>112</v>
      </c>
      <c r="C24" s="139" t="str">
        <f>HLOOKUP(MAX(C$18,J18),tbl_RegionSector,IF(bUseDflt,LookUps!$A$12,LookUps!$A$8),FALSE)</f>
        <v>N/A</v>
      </c>
      <c r="D24" s="139" t="e">
        <f>HLOOKUP(D$18,tbl_RegionSector,IF(bUseDflt,LookUps!$A$12,LookUps!$A$8),FALSE)</f>
        <v>#N/A</v>
      </c>
      <c r="E24" s="232" t="str">
        <f>F24</f>
        <v>N/A</v>
      </c>
      <c r="F24" s="233" t="str">
        <f>G24</f>
        <v>N/A</v>
      </c>
      <c r="G24" s="233" t="str">
        <f>H24</f>
        <v>N/A</v>
      </c>
      <c r="H24" s="233" t="str">
        <f>I24</f>
        <v>N/A</v>
      </c>
      <c r="I24" s="233" t="str">
        <f>J24</f>
        <v>N/A</v>
      </c>
      <c r="J24" s="137" t="str">
        <f>IF(bUseDflt,LookUps!E12,LookUps!E8)</f>
        <v>N/A</v>
      </c>
      <c r="K24" s="137" t="str">
        <f>IF(bUseDflt,LookUps!F12,LookUps!F8)</f>
        <v>N/A</v>
      </c>
      <c r="L24" s="137" t="str">
        <f>IF(bUseDflt,LookUps!G12,LookUps!G8)</f>
        <v>N/A</v>
      </c>
      <c r="M24" s="137" t="str">
        <f>IF(bUseDflt,LookUps!H12,LookUps!H8)</f>
        <v>N/A</v>
      </c>
      <c r="N24" s="137" t="str">
        <f>IF(bUseDflt,LookUps!I12,LookUps!I8)</f>
        <v>N/A</v>
      </c>
      <c r="O24" s="137" t="str">
        <f>IF(bUseDflt,LookUps!J12,LookUps!J8)</f>
        <v>N/A</v>
      </c>
      <c r="P24" s="137" t="str">
        <f>IF(bUseDflt,LookUps!K12,LookUps!K8)</f>
        <v>N/A</v>
      </c>
      <c r="Q24" s="137" t="str">
        <f>IF(bUseDflt,LookUps!L12,LookUps!L8)</f>
        <v>N/A</v>
      </c>
      <c r="R24" s="137" t="str">
        <f>IF(bUseDflt,LookUps!M12,LookUps!M8)</f>
        <v>N/A</v>
      </c>
      <c r="S24" s="137" t="str">
        <f>IF(bUseDflt,LookUps!N12,LookUps!N8)</f>
        <v>N/A</v>
      </c>
      <c r="T24" s="137" t="str">
        <f>IF(bUseDflt,LookUps!O12,LookUps!O8)</f>
        <v>N/A</v>
      </c>
      <c r="U24" s="137" t="str">
        <f>IF(bUseDflt,LookUps!P12,LookUps!P8)</f>
        <v>N/A</v>
      </c>
      <c r="V24" s="137" t="str">
        <f>IF(bUseDflt,LookUps!Q12,LookUps!Q8)</f>
        <v>N/A</v>
      </c>
      <c r="W24" s="137" t="str">
        <f>IF(bUseDflt,LookUps!R12,LookUps!R8)</f>
        <v>N/A</v>
      </c>
      <c r="X24" s="137" t="str">
        <f>IF(bUseDflt,LookUps!S12,LookUps!S8)</f>
        <v>N/A</v>
      </c>
      <c r="Y24" s="137" t="str">
        <f>IF(bUseDflt,LookUps!T12,LookUps!T8)</f>
        <v>N/A</v>
      </c>
      <c r="Z24" s="137" t="str">
        <f>IF(bUseDflt,LookUps!U12,LookUps!U8)</f>
        <v>N/A</v>
      </c>
      <c r="AA24" s="137" t="str">
        <f>IF(bUseDflt,LookUps!V12,LookUps!V8)</f>
        <v>N/A</v>
      </c>
      <c r="AB24" s="137" t="str">
        <f>IF(bUseDflt,LookUps!W12,LookUps!W8)</f>
        <v>N/A</v>
      </c>
      <c r="AC24" s="137" t="str">
        <f>IF(bUseDflt,LookUps!X12,LookUps!X8)</f>
        <v>N/A</v>
      </c>
      <c r="AD24" s="137" t="str">
        <f>IF(bUseDflt,LookUps!Y12,LookUps!Y8)</f>
        <v>N/A</v>
      </c>
      <c r="AE24" s="137" t="str">
        <f>IF(bUseDflt,LookUps!Z12,LookUps!Z8)</f>
        <v>N/A</v>
      </c>
      <c r="AF24" s="137" t="str">
        <f>IF(bUseDflt,LookUps!AA12,LookUps!AA8)</f>
        <v>N/A</v>
      </c>
      <c r="AG24" s="137" t="str">
        <f>IF(bUseDflt,LookUps!AB12,LookUps!AB8)</f>
        <v>N/A</v>
      </c>
      <c r="AH24" s="137" t="str">
        <f>IF(bUseDflt,LookUps!AC12,LookUps!AC8)</f>
        <v>N/A</v>
      </c>
      <c r="AI24" s="137" t="str">
        <f>IF(bUseDflt,LookUps!AD12,LookUps!AD8)</f>
        <v>N/A</v>
      </c>
      <c r="AJ24" s="137" t="str">
        <f>IF(bUseDflt,LookUps!AE12,LookUps!AE8)</f>
        <v>N/A</v>
      </c>
      <c r="AK24" s="137" t="str">
        <f>IF(bUseDflt,LookUps!AF12,LookUps!AF8)</f>
        <v>N/A</v>
      </c>
      <c r="AL24" s="137" t="str">
        <f>IF(bUseDflt,LookUps!AG12,LookUps!AG8)</f>
        <v>N/A</v>
      </c>
      <c r="AM24" s="137" t="str">
        <f>IF(bUseDflt,LookUps!AH12,LookUps!AH8)</f>
        <v>N/A</v>
      </c>
      <c r="AN24" s="137" t="str">
        <f>IF(bUseDflt,LookUps!AI12,LookUps!AI8)</f>
        <v>N/A</v>
      </c>
    </row>
    <row r="25" spans="1:40" ht="12.75" customHeight="1" x14ac:dyDescent="0.2">
      <c r="A25" s="4"/>
      <c r="B25" s="149" t="s">
        <v>113</v>
      </c>
      <c r="C25" s="284">
        <f>IFERROR((C24-$AN24)/($C24-$AN24),0)</f>
        <v>0</v>
      </c>
      <c r="D25" s="139">
        <f t="shared" ref="D25:AN25" si="4">IFERROR((D24-$AN24)/($C24-$AN24),0)</f>
        <v>0</v>
      </c>
      <c r="E25" s="234">
        <f t="shared" si="4"/>
        <v>0</v>
      </c>
      <c r="F25" s="234">
        <f t="shared" si="4"/>
        <v>0</v>
      </c>
      <c r="G25" s="234">
        <f t="shared" si="4"/>
        <v>0</v>
      </c>
      <c r="H25" s="234">
        <f t="shared" si="4"/>
        <v>0</v>
      </c>
      <c r="I25" s="234">
        <f t="shared" si="4"/>
        <v>0</v>
      </c>
      <c r="J25" s="137">
        <f t="shared" si="4"/>
        <v>0</v>
      </c>
      <c r="K25" s="16">
        <f t="shared" si="4"/>
        <v>0</v>
      </c>
      <c r="L25" s="16">
        <f t="shared" si="4"/>
        <v>0</v>
      </c>
      <c r="M25" s="16">
        <f t="shared" si="4"/>
        <v>0</v>
      </c>
      <c r="N25" s="16">
        <f t="shared" si="4"/>
        <v>0</v>
      </c>
      <c r="O25" s="16">
        <f t="shared" si="4"/>
        <v>0</v>
      </c>
      <c r="P25" s="16">
        <f t="shared" si="4"/>
        <v>0</v>
      </c>
      <c r="Q25" s="16">
        <f t="shared" si="4"/>
        <v>0</v>
      </c>
      <c r="R25" s="16">
        <f t="shared" si="4"/>
        <v>0</v>
      </c>
      <c r="S25" s="16">
        <f t="shared" si="4"/>
        <v>0</v>
      </c>
      <c r="T25" s="16">
        <f t="shared" si="4"/>
        <v>0</v>
      </c>
      <c r="U25" s="16">
        <f t="shared" si="4"/>
        <v>0</v>
      </c>
      <c r="V25" s="16">
        <f t="shared" si="4"/>
        <v>0</v>
      </c>
      <c r="W25" s="16">
        <f t="shared" si="4"/>
        <v>0</v>
      </c>
      <c r="X25" s="16">
        <f t="shared" si="4"/>
        <v>0</v>
      </c>
      <c r="Y25" s="16">
        <f t="shared" si="4"/>
        <v>0</v>
      </c>
      <c r="Z25" s="16">
        <f t="shared" si="4"/>
        <v>0</v>
      </c>
      <c r="AA25" s="16">
        <f t="shared" si="4"/>
        <v>0</v>
      </c>
      <c r="AB25" s="16">
        <f t="shared" si="4"/>
        <v>0</v>
      </c>
      <c r="AC25" s="16">
        <f t="shared" si="4"/>
        <v>0</v>
      </c>
      <c r="AD25" s="16">
        <f t="shared" si="4"/>
        <v>0</v>
      </c>
      <c r="AE25" s="16">
        <f t="shared" si="4"/>
        <v>0</v>
      </c>
      <c r="AF25" s="16">
        <f t="shared" si="4"/>
        <v>0</v>
      </c>
      <c r="AG25" s="16">
        <f t="shared" si="4"/>
        <v>0</v>
      </c>
      <c r="AH25" s="16">
        <f t="shared" si="4"/>
        <v>0</v>
      </c>
      <c r="AI25" s="16">
        <f t="shared" si="4"/>
        <v>0</v>
      </c>
      <c r="AJ25" s="16">
        <f t="shared" si="4"/>
        <v>0</v>
      </c>
      <c r="AK25" s="16">
        <f t="shared" si="4"/>
        <v>0</v>
      </c>
      <c r="AL25" s="16">
        <f t="shared" si="4"/>
        <v>0</v>
      </c>
      <c r="AM25" s="16">
        <f t="shared" si="4"/>
        <v>0</v>
      </c>
      <c r="AN25" s="16">
        <f t="shared" si="4"/>
        <v>0</v>
      </c>
    </row>
    <row r="26" spans="1:40" ht="12.75" customHeight="1" x14ac:dyDescent="0.2">
      <c r="A26" s="4"/>
      <c r="B26" s="149" t="s">
        <v>114</v>
      </c>
      <c r="C26" s="177" t="e">
        <f>Base_InUseC/C20</f>
        <v>#N/A</v>
      </c>
      <c r="D26" s="177" t="e">
        <f>D$21*D25*$H$13 + $AN24</f>
        <v>#N/A</v>
      </c>
      <c r="E26" s="234" t="e">
        <f t="shared" ref="E26:AN26" si="5">IF(E$18&lt;BaseYr,"",E$21*E25*$H$13 + $AN24)</f>
        <v>#N/A</v>
      </c>
      <c r="F26" s="234" t="e">
        <f t="shared" si="5"/>
        <v>#N/A</v>
      </c>
      <c r="G26" s="234" t="e">
        <f t="shared" si="5"/>
        <v>#N/A</v>
      </c>
      <c r="H26" s="234" t="e">
        <f t="shared" si="5"/>
        <v>#N/A</v>
      </c>
      <c r="I26" s="234" t="e">
        <f t="shared" si="5"/>
        <v>#N/A</v>
      </c>
      <c r="J26" s="137" t="e">
        <f t="shared" si="5"/>
        <v>#N/A</v>
      </c>
      <c r="K26" s="137" t="e">
        <f t="shared" si="5"/>
        <v>#N/A</v>
      </c>
      <c r="L26" s="137" t="e">
        <f t="shared" si="5"/>
        <v>#N/A</v>
      </c>
      <c r="M26" s="137" t="e">
        <f t="shared" si="5"/>
        <v>#N/A</v>
      </c>
      <c r="N26" s="137" t="e">
        <f t="shared" si="5"/>
        <v>#N/A</v>
      </c>
      <c r="O26" s="137" t="e">
        <f t="shared" si="5"/>
        <v>#N/A</v>
      </c>
      <c r="P26" s="137" t="e">
        <f t="shared" si="5"/>
        <v>#N/A</v>
      </c>
      <c r="Q26" s="137" t="e">
        <f t="shared" si="5"/>
        <v>#N/A</v>
      </c>
      <c r="R26" s="137" t="e">
        <f t="shared" si="5"/>
        <v>#N/A</v>
      </c>
      <c r="S26" s="137" t="e">
        <f t="shared" si="5"/>
        <v>#N/A</v>
      </c>
      <c r="T26" s="137" t="e">
        <f t="shared" si="5"/>
        <v>#N/A</v>
      </c>
      <c r="U26" s="137" t="e">
        <f t="shared" si="5"/>
        <v>#N/A</v>
      </c>
      <c r="V26" s="137" t="e">
        <f t="shared" si="5"/>
        <v>#N/A</v>
      </c>
      <c r="W26" s="137" t="e">
        <f t="shared" si="5"/>
        <v>#N/A</v>
      </c>
      <c r="X26" s="137" t="e">
        <f t="shared" si="5"/>
        <v>#N/A</v>
      </c>
      <c r="Y26" s="137" t="e">
        <f t="shared" si="5"/>
        <v>#N/A</v>
      </c>
      <c r="Z26" s="137" t="e">
        <f t="shared" si="5"/>
        <v>#N/A</v>
      </c>
      <c r="AA26" s="137" t="e">
        <f t="shared" si="5"/>
        <v>#N/A</v>
      </c>
      <c r="AB26" s="137" t="e">
        <f t="shared" si="5"/>
        <v>#N/A</v>
      </c>
      <c r="AC26" s="137" t="e">
        <f t="shared" si="5"/>
        <v>#N/A</v>
      </c>
      <c r="AD26" s="137" t="e">
        <f t="shared" si="5"/>
        <v>#N/A</v>
      </c>
      <c r="AE26" s="137" t="e">
        <f t="shared" si="5"/>
        <v>#N/A</v>
      </c>
      <c r="AF26" s="137" t="e">
        <f t="shared" si="5"/>
        <v>#N/A</v>
      </c>
      <c r="AG26" s="137" t="e">
        <f t="shared" si="5"/>
        <v>#N/A</v>
      </c>
      <c r="AH26" s="137" t="e">
        <f t="shared" si="5"/>
        <v>#N/A</v>
      </c>
      <c r="AI26" s="137" t="e">
        <f t="shared" si="5"/>
        <v>#N/A</v>
      </c>
      <c r="AJ26" s="137" t="e">
        <f t="shared" si="5"/>
        <v>#N/A</v>
      </c>
      <c r="AK26" s="137" t="e">
        <f t="shared" si="5"/>
        <v>#N/A</v>
      </c>
      <c r="AL26" s="137" t="e">
        <f t="shared" si="5"/>
        <v>#N/A</v>
      </c>
      <c r="AM26" s="137" t="e">
        <f t="shared" si="5"/>
        <v>#N/A</v>
      </c>
      <c r="AN26" s="137" t="e">
        <f t="shared" si="5"/>
        <v>#N/A</v>
      </c>
    </row>
    <row r="27" spans="1:40" ht="12.75" customHeight="1" thickBot="1" x14ac:dyDescent="0.25">
      <c r="A27" s="4"/>
      <c r="B27" s="149" t="e">
        <f>"Company Absolute In-use Emiss. Tgt ["&amp; MassUoM &amp;"/yr]"</f>
        <v>#N/A</v>
      </c>
      <c r="C27" s="178" t="e">
        <f>Base_InUseC*MassConvert</f>
        <v>#N/A</v>
      </c>
      <c r="D27" s="178" t="e">
        <f>D26*D$20*MassConvert</f>
        <v>#N/A</v>
      </c>
      <c r="E27" s="234" t="e">
        <f t="shared" ref="E27:AN27" si="6">IF(E$18&lt;BaseYr,"",E26*E$20*MassConvert)</f>
        <v>#N/A</v>
      </c>
      <c r="F27" s="234" t="e">
        <f t="shared" si="6"/>
        <v>#N/A</v>
      </c>
      <c r="G27" s="234" t="e">
        <f t="shared" si="6"/>
        <v>#N/A</v>
      </c>
      <c r="H27" s="234" t="e">
        <f t="shared" si="6"/>
        <v>#N/A</v>
      </c>
      <c r="I27" s="234" t="e">
        <f t="shared" si="6"/>
        <v>#N/A</v>
      </c>
      <c r="J27" s="137" t="e">
        <f t="shared" si="6"/>
        <v>#N/A</v>
      </c>
      <c r="K27" s="137" t="e">
        <f t="shared" si="6"/>
        <v>#N/A</v>
      </c>
      <c r="L27" s="137" t="e">
        <f t="shared" si="6"/>
        <v>#N/A</v>
      </c>
      <c r="M27" s="137" t="e">
        <f t="shared" si="6"/>
        <v>#N/A</v>
      </c>
      <c r="N27" s="137" t="e">
        <f t="shared" si="6"/>
        <v>#N/A</v>
      </c>
      <c r="O27" s="137" t="e">
        <f t="shared" si="6"/>
        <v>#N/A</v>
      </c>
      <c r="P27" s="137" t="e">
        <f t="shared" si="6"/>
        <v>#N/A</v>
      </c>
      <c r="Q27" s="137" t="e">
        <f t="shared" si="6"/>
        <v>#N/A</v>
      </c>
      <c r="R27" s="137" t="e">
        <f t="shared" si="6"/>
        <v>#N/A</v>
      </c>
      <c r="S27" s="137" t="e">
        <f t="shared" si="6"/>
        <v>#N/A</v>
      </c>
      <c r="T27" s="137" t="e">
        <f t="shared" si="6"/>
        <v>#N/A</v>
      </c>
      <c r="U27" s="137" t="e">
        <f t="shared" si="6"/>
        <v>#N/A</v>
      </c>
      <c r="V27" s="137" t="e">
        <f t="shared" si="6"/>
        <v>#N/A</v>
      </c>
      <c r="W27" s="137" t="e">
        <f t="shared" si="6"/>
        <v>#N/A</v>
      </c>
      <c r="X27" s="137" t="e">
        <f t="shared" si="6"/>
        <v>#N/A</v>
      </c>
      <c r="Y27" s="137" t="e">
        <f t="shared" si="6"/>
        <v>#N/A</v>
      </c>
      <c r="Z27" s="137" t="e">
        <f t="shared" si="6"/>
        <v>#N/A</v>
      </c>
      <c r="AA27" s="137" t="e">
        <f t="shared" si="6"/>
        <v>#N/A</v>
      </c>
      <c r="AB27" s="137" t="e">
        <f t="shared" si="6"/>
        <v>#N/A</v>
      </c>
      <c r="AC27" s="137" t="e">
        <f t="shared" si="6"/>
        <v>#N/A</v>
      </c>
      <c r="AD27" s="137" t="e">
        <f t="shared" si="6"/>
        <v>#N/A</v>
      </c>
      <c r="AE27" s="137" t="e">
        <f t="shared" si="6"/>
        <v>#N/A</v>
      </c>
      <c r="AF27" s="137" t="e">
        <f t="shared" si="6"/>
        <v>#N/A</v>
      </c>
      <c r="AG27" s="137" t="e">
        <f t="shared" si="6"/>
        <v>#N/A</v>
      </c>
      <c r="AH27" s="137" t="e">
        <f t="shared" si="6"/>
        <v>#N/A</v>
      </c>
      <c r="AI27" s="137" t="e">
        <f t="shared" si="6"/>
        <v>#N/A</v>
      </c>
      <c r="AJ27" s="137" t="e">
        <f t="shared" si="6"/>
        <v>#N/A</v>
      </c>
      <c r="AK27" s="137" t="e">
        <f t="shared" si="6"/>
        <v>#N/A</v>
      </c>
      <c r="AL27" s="137" t="e">
        <f t="shared" si="6"/>
        <v>#N/A</v>
      </c>
      <c r="AM27" s="137" t="e">
        <f t="shared" si="6"/>
        <v>#N/A</v>
      </c>
      <c r="AN27" s="137" t="e">
        <f t="shared" si="6"/>
        <v>#N/A</v>
      </c>
    </row>
    <row r="28" spans="1:40" ht="12.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ht="12.75" customHeight="1" x14ac:dyDescent="0.2">
      <c r="A29" s="4"/>
      <c r="B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ht="15" x14ac:dyDescent="0.2">
      <c r="A30" s="4"/>
      <c r="B30" s="156" t="e">
        <f>'In-Use NT Targets'!$B$44 &amp; CHAR(10) &amp; "Carbon Intensity (1.5C)"</f>
        <v>#N/A</v>
      </c>
      <c r="C30" s="4"/>
      <c r="D30" s="4"/>
      <c r="E30" s="157">
        <f t="shared" ref="E30:AN30" si="7">IF(E18&lt;BaseYr,"",E18)</f>
        <v>2015</v>
      </c>
      <c r="F30" s="157">
        <f t="shared" si="7"/>
        <v>2016</v>
      </c>
      <c r="G30" s="157">
        <f t="shared" si="7"/>
        <v>2017</v>
      </c>
      <c r="H30" s="157">
        <f t="shared" si="7"/>
        <v>2018</v>
      </c>
      <c r="I30" s="157">
        <f t="shared" si="7"/>
        <v>2019</v>
      </c>
      <c r="J30" s="157">
        <f t="shared" si="7"/>
        <v>2020</v>
      </c>
      <c r="K30" s="157">
        <f t="shared" si="7"/>
        <v>2021</v>
      </c>
      <c r="L30" s="157">
        <f t="shared" si="7"/>
        <v>2022</v>
      </c>
      <c r="M30" s="157">
        <f t="shared" si="7"/>
        <v>2023</v>
      </c>
      <c r="N30" s="157">
        <f t="shared" si="7"/>
        <v>2024</v>
      </c>
      <c r="O30" s="157">
        <f t="shared" si="7"/>
        <v>2025</v>
      </c>
      <c r="P30" s="157">
        <f t="shared" si="7"/>
        <v>2026</v>
      </c>
      <c r="Q30" s="157">
        <f t="shared" si="7"/>
        <v>2027</v>
      </c>
      <c r="R30" s="157">
        <f t="shared" si="7"/>
        <v>2028</v>
      </c>
      <c r="S30" s="157">
        <f t="shared" si="7"/>
        <v>2029</v>
      </c>
      <c r="T30" s="157">
        <f t="shared" si="7"/>
        <v>2030</v>
      </c>
      <c r="U30" s="157">
        <f t="shared" si="7"/>
        <v>2031</v>
      </c>
      <c r="V30" s="157">
        <f t="shared" si="7"/>
        <v>2032</v>
      </c>
      <c r="W30" s="157">
        <f t="shared" si="7"/>
        <v>2033</v>
      </c>
      <c r="X30" s="157">
        <f t="shared" si="7"/>
        <v>2034</v>
      </c>
      <c r="Y30" s="157">
        <f t="shared" si="7"/>
        <v>2035</v>
      </c>
      <c r="Z30" s="157">
        <f t="shared" si="7"/>
        <v>2036</v>
      </c>
      <c r="AA30" s="157">
        <f t="shared" si="7"/>
        <v>2037</v>
      </c>
      <c r="AB30" s="157">
        <f t="shared" si="7"/>
        <v>2038</v>
      </c>
      <c r="AC30" s="157">
        <f t="shared" si="7"/>
        <v>2039</v>
      </c>
      <c r="AD30" s="157">
        <f t="shared" si="7"/>
        <v>2040</v>
      </c>
      <c r="AE30" s="157">
        <f t="shared" si="7"/>
        <v>2041</v>
      </c>
      <c r="AF30" s="157">
        <f t="shared" si="7"/>
        <v>2042</v>
      </c>
      <c r="AG30" s="157">
        <f t="shared" si="7"/>
        <v>2043</v>
      </c>
      <c r="AH30" s="157">
        <f t="shared" si="7"/>
        <v>2044</v>
      </c>
      <c r="AI30" s="157">
        <f t="shared" si="7"/>
        <v>2045</v>
      </c>
      <c r="AJ30" s="157">
        <f t="shared" si="7"/>
        <v>2046</v>
      </c>
      <c r="AK30" s="157">
        <f t="shared" si="7"/>
        <v>2047</v>
      </c>
      <c r="AL30" s="157">
        <f t="shared" si="7"/>
        <v>2048</v>
      </c>
      <c r="AM30" s="157">
        <f t="shared" si="7"/>
        <v>2049</v>
      </c>
      <c r="AN30" s="157">
        <f t="shared" si="7"/>
        <v>2050</v>
      </c>
    </row>
    <row r="31" spans="1:40" ht="12.75" customHeight="1" x14ac:dyDescent="0.2">
      <c r="A31" s="4"/>
      <c r="B31" s="9" t="s">
        <v>1908</v>
      </c>
      <c r="C31" s="4"/>
      <c r="D31" s="4"/>
      <c r="E31" s="218" t="e">
        <f t="shared" ref="E31:AN31" si="8">IF(E$18&lt;BaseYr,NA(),E26)</f>
        <v>#N/A</v>
      </c>
      <c r="F31" s="218" t="e">
        <f t="shared" si="8"/>
        <v>#N/A</v>
      </c>
      <c r="G31" s="218" t="e">
        <f t="shared" si="8"/>
        <v>#N/A</v>
      </c>
      <c r="H31" s="218" t="e">
        <f t="shared" si="8"/>
        <v>#N/A</v>
      </c>
      <c r="I31" s="218" t="e">
        <f t="shared" si="8"/>
        <v>#N/A</v>
      </c>
      <c r="J31" s="218" t="e">
        <f t="shared" si="8"/>
        <v>#N/A</v>
      </c>
      <c r="K31" s="218" t="e">
        <f t="shared" si="8"/>
        <v>#N/A</v>
      </c>
      <c r="L31" s="218" t="e">
        <f t="shared" si="8"/>
        <v>#N/A</v>
      </c>
      <c r="M31" s="218" t="e">
        <f t="shared" si="8"/>
        <v>#N/A</v>
      </c>
      <c r="N31" s="218" t="e">
        <f t="shared" si="8"/>
        <v>#N/A</v>
      </c>
      <c r="O31" s="218" t="e">
        <f t="shared" si="8"/>
        <v>#N/A</v>
      </c>
      <c r="P31" s="218" t="e">
        <f t="shared" si="8"/>
        <v>#N/A</v>
      </c>
      <c r="Q31" s="218" t="e">
        <f t="shared" si="8"/>
        <v>#N/A</v>
      </c>
      <c r="R31" s="218" t="e">
        <f t="shared" si="8"/>
        <v>#N/A</v>
      </c>
      <c r="S31" s="218" t="e">
        <f t="shared" si="8"/>
        <v>#N/A</v>
      </c>
      <c r="T31" s="218" t="e">
        <f t="shared" si="8"/>
        <v>#N/A</v>
      </c>
      <c r="U31" s="218" t="e">
        <f t="shared" si="8"/>
        <v>#N/A</v>
      </c>
      <c r="V31" s="218" t="e">
        <f t="shared" si="8"/>
        <v>#N/A</v>
      </c>
      <c r="W31" s="218" t="e">
        <f t="shared" si="8"/>
        <v>#N/A</v>
      </c>
      <c r="X31" s="218" t="e">
        <f t="shared" si="8"/>
        <v>#N/A</v>
      </c>
      <c r="Y31" s="218" t="e">
        <f t="shared" si="8"/>
        <v>#N/A</v>
      </c>
      <c r="Z31" s="218" t="e">
        <f t="shared" si="8"/>
        <v>#N/A</v>
      </c>
      <c r="AA31" s="218" t="e">
        <f t="shared" si="8"/>
        <v>#N/A</v>
      </c>
      <c r="AB31" s="218" t="e">
        <f t="shared" si="8"/>
        <v>#N/A</v>
      </c>
      <c r="AC31" s="218" t="e">
        <f t="shared" si="8"/>
        <v>#N/A</v>
      </c>
      <c r="AD31" s="218" t="e">
        <f t="shared" si="8"/>
        <v>#N/A</v>
      </c>
      <c r="AE31" s="218" t="e">
        <f t="shared" si="8"/>
        <v>#N/A</v>
      </c>
      <c r="AF31" s="218" t="e">
        <f t="shared" si="8"/>
        <v>#N/A</v>
      </c>
      <c r="AG31" s="218" t="e">
        <f t="shared" si="8"/>
        <v>#N/A</v>
      </c>
      <c r="AH31" s="218" t="e">
        <f t="shared" si="8"/>
        <v>#N/A</v>
      </c>
      <c r="AI31" s="218" t="e">
        <f t="shared" si="8"/>
        <v>#N/A</v>
      </c>
      <c r="AJ31" s="218" t="e">
        <f t="shared" si="8"/>
        <v>#N/A</v>
      </c>
      <c r="AK31" s="218" t="e">
        <f t="shared" si="8"/>
        <v>#N/A</v>
      </c>
      <c r="AL31" s="218" t="e">
        <f t="shared" si="8"/>
        <v>#N/A</v>
      </c>
      <c r="AM31" s="218" t="e">
        <f t="shared" si="8"/>
        <v>#N/A</v>
      </c>
      <c r="AN31" s="218" t="e">
        <f t="shared" si="8"/>
        <v>#N/A</v>
      </c>
    </row>
    <row r="32" spans="1:40" ht="12.75" customHeight="1" x14ac:dyDescent="0.2">
      <c r="A32" s="4"/>
      <c r="B32" s="9" t="str">
        <f>"Target " &amp; TgtYr</f>
        <v xml:space="preserve">Target </v>
      </c>
      <c r="C32" s="4"/>
      <c r="D32" s="272" t="e">
        <f>HLOOKUP(D$18,$E30:$AN31,2,FALSE)</f>
        <v>#N/A</v>
      </c>
      <c r="E32" s="218" t="e">
        <f t="shared" ref="E32:AN32" si="9">IF(E$18=TgtYr,E31,NA())</f>
        <v>#N/A</v>
      </c>
      <c r="F32" s="218" t="e">
        <f t="shared" si="9"/>
        <v>#N/A</v>
      </c>
      <c r="G32" s="218" t="e">
        <f t="shared" si="9"/>
        <v>#N/A</v>
      </c>
      <c r="H32" s="218" t="e">
        <f t="shared" si="9"/>
        <v>#N/A</v>
      </c>
      <c r="I32" s="218" t="e">
        <f t="shared" si="9"/>
        <v>#N/A</v>
      </c>
      <c r="J32" s="218" t="e">
        <f t="shared" si="9"/>
        <v>#N/A</v>
      </c>
      <c r="K32" s="218" t="e">
        <f t="shared" si="9"/>
        <v>#N/A</v>
      </c>
      <c r="L32" s="218" t="e">
        <f t="shared" si="9"/>
        <v>#N/A</v>
      </c>
      <c r="M32" s="218" t="e">
        <f t="shared" si="9"/>
        <v>#N/A</v>
      </c>
      <c r="N32" s="218" t="e">
        <f t="shared" si="9"/>
        <v>#N/A</v>
      </c>
      <c r="O32" s="218" t="e">
        <f t="shared" si="9"/>
        <v>#N/A</v>
      </c>
      <c r="P32" s="218" t="e">
        <f t="shared" si="9"/>
        <v>#N/A</v>
      </c>
      <c r="Q32" s="218" t="e">
        <f t="shared" si="9"/>
        <v>#N/A</v>
      </c>
      <c r="R32" s="218" t="e">
        <f t="shared" si="9"/>
        <v>#N/A</v>
      </c>
      <c r="S32" s="218" t="e">
        <f t="shared" si="9"/>
        <v>#N/A</v>
      </c>
      <c r="T32" s="218" t="e">
        <f t="shared" si="9"/>
        <v>#N/A</v>
      </c>
      <c r="U32" s="218" t="e">
        <f t="shared" si="9"/>
        <v>#N/A</v>
      </c>
      <c r="V32" s="218" t="e">
        <f t="shared" si="9"/>
        <v>#N/A</v>
      </c>
      <c r="W32" s="218" t="e">
        <f t="shared" si="9"/>
        <v>#N/A</v>
      </c>
      <c r="X32" s="218" t="e">
        <f t="shared" si="9"/>
        <v>#N/A</v>
      </c>
      <c r="Y32" s="218" t="e">
        <f t="shared" si="9"/>
        <v>#N/A</v>
      </c>
      <c r="Z32" s="218" t="e">
        <f t="shared" si="9"/>
        <v>#N/A</v>
      </c>
      <c r="AA32" s="218" t="e">
        <f t="shared" si="9"/>
        <v>#N/A</v>
      </c>
      <c r="AB32" s="218" t="e">
        <f t="shared" si="9"/>
        <v>#N/A</v>
      </c>
      <c r="AC32" s="218" t="e">
        <f t="shared" si="9"/>
        <v>#N/A</v>
      </c>
      <c r="AD32" s="218" t="e">
        <f t="shared" si="9"/>
        <v>#N/A</v>
      </c>
      <c r="AE32" s="218" t="e">
        <f t="shared" si="9"/>
        <v>#N/A</v>
      </c>
      <c r="AF32" s="218" t="e">
        <f t="shared" si="9"/>
        <v>#N/A</v>
      </c>
      <c r="AG32" s="218" t="e">
        <f t="shared" si="9"/>
        <v>#N/A</v>
      </c>
      <c r="AH32" s="218" t="e">
        <f t="shared" si="9"/>
        <v>#N/A</v>
      </c>
      <c r="AI32" s="218" t="e">
        <f t="shared" si="9"/>
        <v>#N/A</v>
      </c>
      <c r="AJ32" s="218" t="e">
        <f t="shared" si="9"/>
        <v>#N/A</v>
      </c>
      <c r="AK32" s="218" t="e">
        <f t="shared" si="9"/>
        <v>#N/A</v>
      </c>
      <c r="AL32" s="218" t="e">
        <f t="shared" si="9"/>
        <v>#N/A</v>
      </c>
      <c r="AM32" s="218" t="e">
        <f t="shared" si="9"/>
        <v>#N/A</v>
      </c>
      <c r="AN32" s="218" t="e">
        <f t="shared" si="9"/>
        <v>#N/A</v>
      </c>
    </row>
    <row r="33" spans="1:40" ht="12.75" customHeight="1" x14ac:dyDescent="0.2">
      <c r="A33" s="4"/>
      <c r="B33" s="9" t="s">
        <v>115</v>
      </c>
      <c r="C33" s="4"/>
      <c r="D33" s="272" t="e">
        <f>HLOOKUP(2050,$E30:$AN31,2,FALSE)</f>
        <v>#N/A</v>
      </c>
      <c r="E33" s="218" t="e">
        <f t="shared" ref="E33:AN33" si="10">IF(E$18=$AN$30,E31,NA())</f>
        <v>#N/A</v>
      </c>
      <c r="F33" s="218" t="e">
        <f t="shared" si="10"/>
        <v>#N/A</v>
      </c>
      <c r="G33" s="218" t="e">
        <f t="shared" si="10"/>
        <v>#N/A</v>
      </c>
      <c r="H33" s="218" t="e">
        <f t="shared" si="10"/>
        <v>#N/A</v>
      </c>
      <c r="I33" s="218" t="e">
        <f t="shared" si="10"/>
        <v>#N/A</v>
      </c>
      <c r="J33" s="218" t="e">
        <f t="shared" si="10"/>
        <v>#N/A</v>
      </c>
      <c r="K33" s="218" t="e">
        <f t="shared" si="10"/>
        <v>#N/A</v>
      </c>
      <c r="L33" s="218" t="e">
        <f t="shared" si="10"/>
        <v>#N/A</v>
      </c>
      <c r="M33" s="218" t="e">
        <f t="shared" si="10"/>
        <v>#N/A</v>
      </c>
      <c r="N33" s="218" t="e">
        <f t="shared" si="10"/>
        <v>#N/A</v>
      </c>
      <c r="O33" s="218" t="e">
        <f t="shared" si="10"/>
        <v>#N/A</v>
      </c>
      <c r="P33" s="218" t="e">
        <f t="shared" si="10"/>
        <v>#N/A</v>
      </c>
      <c r="Q33" s="218" t="e">
        <f t="shared" si="10"/>
        <v>#N/A</v>
      </c>
      <c r="R33" s="218" t="e">
        <f t="shared" si="10"/>
        <v>#N/A</v>
      </c>
      <c r="S33" s="218" t="e">
        <f t="shared" si="10"/>
        <v>#N/A</v>
      </c>
      <c r="T33" s="218" t="e">
        <f t="shared" si="10"/>
        <v>#N/A</v>
      </c>
      <c r="U33" s="218" t="e">
        <f t="shared" si="10"/>
        <v>#N/A</v>
      </c>
      <c r="V33" s="218" t="e">
        <f t="shared" si="10"/>
        <v>#N/A</v>
      </c>
      <c r="W33" s="218" t="e">
        <f t="shared" si="10"/>
        <v>#N/A</v>
      </c>
      <c r="X33" s="218" t="e">
        <f t="shared" si="10"/>
        <v>#N/A</v>
      </c>
      <c r="Y33" s="218" t="e">
        <f t="shared" si="10"/>
        <v>#N/A</v>
      </c>
      <c r="Z33" s="218" t="e">
        <f t="shared" si="10"/>
        <v>#N/A</v>
      </c>
      <c r="AA33" s="218" t="e">
        <f t="shared" si="10"/>
        <v>#N/A</v>
      </c>
      <c r="AB33" s="218" t="e">
        <f t="shared" si="10"/>
        <v>#N/A</v>
      </c>
      <c r="AC33" s="218" t="e">
        <f t="shared" si="10"/>
        <v>#N/A</v>
      </c>
      <c r="AD33" s="218" t="e">
        <f t="shared" si="10"/>
        <v>#N/A</v>
      </c>
      <c r="AE33" s="218" t="e">
        <f t="shared" si="10"/>
        <v>#N/A</v>
      </c>
      <c r="AF33" s="218" t="e">
        <f t="shared" si="10"/>
        <v>#N/A</v>
      </c>
      <c r="AG33" s="218" t="e">
        <f t="shared" si="10"/>
        <v>#N/A</v>
      </c>
      <c r="AH33" s="218" t="e">
        <f t="shared" si="10"/>
        <v>#N/A</v>
      </c>
      <c r="AI33" s="218" t="e">
        <f t="shared" si="10"/>
        <v>#N/A</v>
      </c>
      <c r="AJ33" s="218" t="e">
        <f t="shared" si="10"/>
        <v>#N/A</v>
      </c>
      <c r="AK33" s="218" t="e">
        <f t="shared" si="10"/>
        <v>#N/A</v>
      </c>
      <c r="AL33" s="218" t="e">
        <f t="shared" si="10"/>
        <v>#N/A</v>
      </c>
      <c r="AM33" s="218" t="e">
        <f t="shared" si="10"/>
        <v>#N/A</v>
      </c>
      <c r="AN33" s="218" t="e">
        <f t="shared" si="10"/>
        <v>#N/A</v>
      </c>
    </row>
    <row r="34" spans="1:40" ht="12.75" customHeight="1" x14ac:dyDescent="0.2">
      <c r="A34" s="4"/>
      <c r="B34" s="9"/>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ht="15" x14ac:dyDescent="0.2">
      <c r="A35" s="4"/>
      <c r="B35" s="156" t="e">
        <f>'In-Use NT Targets'!$B$44 &amp; CHAR(10) &amp; "Absolute emissions (1.5C)"</f>
        <v>#N/A</v>
      </c>
      <c r="C35" s="4"/>
      <c r="D35" s="4"/>
      <c r="E35" s="157">
        <f>E30</f>
        <v>2015</v>
      </c>
      <c r="F35" s="157">
        <f t="shared" ref="F35:AN35" si="11">F30</f>
        <v>2016</v>
      </c>
      <c r="G35" s="157">
        <f t="shared" si="11"/>
        <v>2017</v>
      </c>
      <c r="H35" s="157">
        <f t="shared" si="11"/>
        <v>2018</v>
      </c>
      <c r="I35" s="157">
        <f t="shared" si="11"/>
        <v>2019</v>
      </c>
      <c r="J35" s="157">
        <f t="shared" si="11"/>
        <v>2020</v>
      </c>
      <c r="K35" s="157">
        <f t="shared" si="11"/>
        <v>2021</v>
      </c>
      <c r="L35" s="157">
        <f t="shared" si="11"/>
        <v>2022</v>
      </c>
      <c r="M35" s="157">
        <f t="shared" si="11"/>
        <v>2023</v>
      </c>
      <c r="N35" s="157">
        <f t="shared" si="11"/>
        <v>2024</v>
      </c>
      <c r="O35" s="157">
        <f t="shared" si="11"/>
        <v>2025</v>
      </c>
      <c r="P35" s="157">
        <f t="shared" si="11"/>
        <v>2026</v>
      </c>
      <c r="Q35" s="157">
        <f t="shared" si="11"/>
        <v>2027</v>
      </c>
      <c r="R35" s="157">
        <f t="shared" si="11"/>
        <v>2028</v>
      </c>
      <c r="S35" s="157">
        <f t="shared" si="11"/>
        <v>2029</v>
      </c>
      <c r="T35" s="157">
        <f t="shared" si="11"/>
        <v>2030</v>
      </c>
      <c r="U35" s="157">
        <f t="shared" si="11"/>
        <v>2031</v>
      </c>
      <c r="V35" s="157">
        <f t="shared" si="11"/>
        <v>2032</v>
      </c>
      <c r="W35" s="157">
        <f t="shared" si="11"/>
        <v>2033</v>
      </c>
      <c r="X35" s="157">
        <f t="shared" si="11"/>
        <v>2034</v>
      </c>
      <c r="Y35" s="157">
        <f t="shared" si="11"/>
        <v>2035</v>
      </c>
      <c r="Z35" s="157">
        <f t="shared" si="11"/>
        <v>2036</v>
      </c>
      <c r="AA35" s="157">
        <f t="shared" si="11"/>
        <v>2037</v>
      </c>
      <c r="AB35" s="157">
        <f t="shared" si="11"/>
        <v>2038</v>
      </c>
      <c r="AC35" s="157">
        <f t="shared" si="11"/>
        <v>2039</v>
      </c>
      <c r="AD35" s="157">
        <f t="shared" si="11"/>
        <v>2040</v>
      </c>
      <c r="AE35" s="157">
        <f t="shared" si="11"/>
        <v>2041</v>
      </c>
      <c r="AF35" s="157">
        <f t="shared" si="11"/>
        <v>2042</v>
      </c>
      <c r="AG35" s="157">
        <f t="shared" si="11"/>
        <v>2043</v>
      </c>
      <c r="AH35" s="157">
        <f t="shared" si="11"/>
        <v>2044</v>
      </c>
      <c r="AI35" s="157">
        <f t="shared" si="11"/>
        <v>2045</v>
      </c>
      <c r="AJ35" s="157">
        <f t="shared" si="11"/>
        <v>2046</v>
      </c>
      <c r="AK35" s="157">
        <f t="shared" si="11"/>
        <v>2047</v>
      </c>
      <c r="AL35" s="157">
        <f t="shared" si="11"/>
        <v>2048</v>
      </c>
      <c r="AM35" s="157">
        <f t="shared" si="11"/>
        <v>2049</v>
      </c>
      <c r="AN35" s="157">
        <f t="shared" si="11"/>
        <v>2050</v>
      </c>
    </row>
    <row r="36" spans="1:40" ht="12.75" customHeight="1" x14ac:dyDescent="0.2">
      <c r="A36" s="4"/>
      <c r="B36" s="9" t="s">
        <v>1909</v>
      </c>
      <c r="C36" s="4"/>
      <c r="D36" s="4"/>
      <c r="E36" s="10" t="e">
        <f t="shared" ref="E36:AN36" si="12">IF(E$18&lt;BaseYr,NA(),E27)</f>
        <v>#N/A</v>
      </c>
      <c r="F36" s="10" t="e">
        <f t="shared" si="12"/>
        <v>#N/A</v>
      </c>
      <c r="G36" s="10" t="e">
        <f t="shared" si="12"/>
        <v>#N/A</v>
      </c>
      <c r="H36" s="10" t="e">
        <f t="shared" si="12"/>
        <v>#N/A</v>
      </c>
      <c r="I36" s="10" t="e">
        <f t="shared" si="12"/>
        <v>#N/A</v>
      </c>
      <c r="J36" s="10" t="e">
        <f t="shared" si="12"/>
        <v>#N/A</v>
      </c>
      <c r="K36" s="10" t="e">
        <f t="shared" si="12"/>
        <v>#N/A</v>
      </c>
      <c r="L36" s="10" t="e">
        <f t="shared" si="12"/>
        <v>#N/A</v>
      </c>
      <c r="M36" s="10" t="e">
        <f t="shared" si="12"/>
        <v>#N/A</v>
      </c>
      <c r="N36" s="10" t="e">
        <f t="shared" si="12"/>
        <v>#N/A</v>
      </c>
      <c r="O36" s="10" t="e">
        <f t="shared" si="12"/>
        <v>#N/A</v>
      </c>
      <c r="P36" s="10" t="e">
        <f t="shared" si="12"/>
        <v>#N/A</v>
      </c>
      <c r="Q36" s="10" t="e">
        <f t="shared" si="12"/>
        <v>#N/A</v>
      </c>
      <c r="R36" s="10" t="e">
        <f t="shared" si="12"/>
        <v>#N/A</v>
      </c>
      <c r="S36" s="10" t="e">
        <f t="shared" si="12"/>
        <v>#N/A</v>
      </c>
      <c r="T36" s="10" t="e">
        <f t="shared" si="12"/>
        <v>#N/A</v>
      </c>
      <c r="U36" s="10" t="e">
        <f t="shared" si="12"/>
        <v>#N/A</v>
      </c>
      <c r="V36" s="10" t="e">
        <f t="shared" si="12"/>
        <v>#N/A</v>
      </c>
      <c r="W36" s="10" t="e">
        <f t="shared" si="12"/>
        <v>#N/A</v>
      </c>
      <c r="X36" s="10" t="e">
        <f t="shared" si="12"/>
        <v>#N/A</v>
      </c>
      <c r="Y36" s="10" t="e">
        <f t="shared" si="12"/>
        <v>#N/A</v>
      </c>
      <c r="Z36" s="10" t="e">
        <f t="shared" si="12"/>
        <v>#N/A</v>
      </c>
      <c r="AA36" s="10" t="e">
        <f t="shared" si="12"/>
        <v>#N/A</v>
      </c>
      <c r="AB36" s="10" t="e">
        <f t="shared" si="12"/>
        <v>#N/A</v>
      </c>
      <c r="AC36" s="10" t="e">
        <f t="shared" si="12"/>
        <v>#N/A</v>
      </c>
      <c r="AD36" s="10" t="e">
        <f t="shared" si="12"/>
        <v>#N/A</v>
      </c>
      <c r="AE36" s="10" t="e">
        <f t="shared" si="12"/>
        <v>#N/A</v>
      </c>
      <c r="AF36" s="10" t="e">
        <f t="shared" si="12"/>
        <v>#N/A</v>
      </c>
      <c r="AG36" s="10" t="e">
        <f t="shared" si="12"/>
        <v>#N/A</v>
      </c>
      <c r="AH36" s="10" t="e">
        <f t="shared" si="12"/>
        <v>#N/A</v>
      </c>
      <c r="AI36" s="10" t="e">
        <f t="shared" si="12"/>
        <v>#N/A</v>
      </c>
      <c r="AJ36" s="10" t="e">
        <f t="shared" si="12"/>
        <v>#N/A</v>
      </c>
      <c r="AK36" s="10" t="e">
        <f t="shared" si="12"/>
        <v>#N/A</v>
      </c>
      <c r="AL36" s="10" t="e">
        <f t="shared" si="12"/>
        <v>#N/A</v>
      </c>
      <c r="AM36" s="10" t="e">
        <f t="shared" si="12"/>
        <v>#N/A</v>
      </c>
      <c r="AN36" s="10" t="e">
        <f t="shared" si="12"/>
        <v>#N/A</v>
      </c>
    </row>
    <row r="37" spans="1:40" ht="12.75" customHeight="1" x14ac:dyDescent="0.2">
      <c r="A37" s="4"/>
      <c r="B37" s="9" t="str">
        <f>B32</f>
        <v xml:space="preserve">Target </v>
      </c>
      <c r="C37" s="4"/>
      <c r="D37" s="272" t="e">
        <f>HLOOKUP(D$18,$E35:$AN36,2,FALSE)</f>
        <v>#N/A</v>
      </c>
      <c r="E37" s="218" t="e">
        <f t="shared" ref="E37:AN37" si="13">IF(E$18=TgtYr,E36,NA())</f>
        <v>#N/A</v>
      </c>
      <c r="F37" s="218" t="e">
        <f t="shared" si="13"/>
        <v>#N/A</v>
      </c>
      <c r="G37" s="218" t="e">
        <f t="shared" si="13"/>
        <v>#N/A</v>
      </c>
      <c r="H37" s="218" t="e">
        <f t="shared" si="13"/>
        <v>#N/A</v>
      </c>
      <c r="I37" s="218" t="e">
        <f t="shared" si="13"/>
        <v>#N/A</v>
      </c>
      <c r="J37" s="218" t="e">
        <f t="shared" si="13"/>
        <v>#N/A</v>
      </c>
      <c r="K37" s="218" t="e">
        <f t="shared" si="13"/>
        <v>#N/A</v>
      </c>
      <c r="L37" s="218" t="e">
        <f t="shared" si="13"/>
        <v>#N/A</v>
      </c>
      <c r="M37" s="218" t="e">
        <f t="shared" si="13"/>
        <v>#N/A</v>
      </c>
      <c r="N37" s="218" t="e">
        <f t="shared" si="13"/>
        <v>#N/A</v>
      </c>
      <c r="O37" s="218" t="e">
        <f t="shared" si="13"/>
        <v>#N/A</v>
      </c>
      <c r="P37" s="218" t="e">
        <f t="shared" si="13"/>
        <v>#N/A</v>
      </c>
      <c r="Q37" s="218" t="e">
        <f t="shared" si="13"/>
        <v>#N/A</v>
      </c>
      <c r="R37" s="218" t="e">
        <f t="shared" si="13"/>
        <v>#N/A</v>
      </c>
      <c r="S37" s="218" t="e">
        <f t="shared" si="13"/>
        <v>#N/A</v>
      </c>
      <c r="T37" s="218" t="e">
        <f t="shared" si="13"/>
        <v>#N/A</v>
      </c>
      <c r="U37" s="218" t="e">
        <f t="shared" si="13"/>
        <v>#N/A</v>
      </c>
      <c r="V37" s="218" t="e">
        <f t="shared" si="13"/>
        <v>#N/A</v>
      </c>
      <c r="W37" s="218" t="e">
        <f t="shared" si="13"/>
        <v>#N/A</v>
      </c>
      <c r="X37" s="218" t="e">
        <f t="shared" si="13"/>
        <v>#N/A</v>
      </c>
      <c r="Y37" s="218" t="e">
        <f t="shared" si="13"/>
        <v>#N/A</v>
      </c>
      <c r="Z37" s="218" t="e">
        <f t="shared" si="13"/>
        <v>#N/A</v>
      </c>
      <c r="AA37" s="218" t="e">
        <f t="shared" si="13"/>
        <v>#N/A</v>
      </c>
      <c r="AB37" s="218" t="e">
        <f t="shared" si="13"/>
        <v>#N/A</v>
      </c>
      <c r="AC37" s="218" t="e">
        <f t="shared" si="13"/>
        <v>#N/A</v>
      </c>
      <c r="AD37" s="218" t="e">
        <f t="shared" si="13"/>
        <v>#N/A</v>
      </c>
      <c r="AE37" s="218" t="e">
        <f t="shared" si="13"/>
        <v>#N/A</v>
      </c>
      <c r="AF37" s="218" t="e">
        <f t="shared" si="13"/>
        <v>#N/A</v>
      </c>
      <c r="AG37" s="218" t="e">
        <f t="shared" si="13"/>
        <v>#N/A</v>
      </c>
      <c r="AH37" s="218" t="e">
        <f t="shared" si="13"/>
        <v>#N/A</v>
      </c>
      <c r="AI37" s="218" t="e">
        <f t="shared" si="13"/>
        <v>#N/A</v>
      </c>
      <c r="AJ37" s="218" t="e">
        <f t="shared" si="13"/>
        <v>#N/A</v>
      </c>
      <c r="AK37" s="218" t="e">
        <f t="shared" si="13"/>
        <v>#N/A</v>
      </c>
      <c r="AL37" s="218" t="e">
        <f t="shared" si="13"/>
        <v>#N/A</v>
      </c>
      <c r="AM37" s="218" t="e">
        <f t="shared" si="13"/>
        <v>#N/A</v>
      </c>
      <c r="AN37" s="218" t="e">
        <f t="shared" si="13"/>
        <v>#N/A</v>
      </c>
    </row>
    <row r="38" spans="1:40" ht="12.75" customHeight="1" x14ac:dyDescent="0.2">
      <c r="A38" s="4"/>
      <c r="B38" s="9" t="s">
        <v>115</v>
      </c>
      <c r="C38" s="4"/>
      <c r="D38" s="272" t="e">
        <f>HLOOKUP(2050,$E35:$AN36,2,FALSE)</f>
        <v>#N/A</v>
      </c>
      <c r="E38" s="218" t="e">
        <f t="shared" ref="E38:AN38" si="14">IF(E$18=$AN$30,E36,NA())</f>
        <v>#N/A</v>
      </c>
      <c r="F38" s="218" t="e">
        <f t="shared" si="14"/>
        <v>#N/A</v>
      </c>
      <c r="G38" s="218" t="e">
        <f t="shared" si="14"/>
        <v>#N/A</v>
      </c>
      <c r="H38" s="218" t="e">
        <f t="shared" si="14"/>
        <v>#N/A</v>
      </c>
      <c r="I38" s="218" t="e">
        <f t="shared" si="14"/>
        <v>#N/A</v>
      </c>
      <c r="J38" s="218" t="e">
        <f t="shared" si="14"/>
        <v>#N/A</v>
      </c>
      <c r="K38" s="218" t="e">
        <f t="shared" si="14"/>
        <v>#N/A</v>
      </c>
      <c r="L38" s="218" t="e">
        <f t="shared" si="14"/>
        <v>#N/A</v>
      </c>
      <c r="M38" s="218" t="e">
        <f t="shared" si="14"/>
        <v>#N/A</v>
      </c>
      <c r="N38" s="218" t="e">
        <f t="shared" si="14"/>
        <v>#N/A</v>
      </c>
      <c r="O38" s="218" t="e">
        <f t="shared" si="14"/>
        <v>#N/A</v>
      </c>
      <c r="P38" s="218" t="e">
        <f t="shared" si="14"/>
        <v>#N/A</v>
      </c>
      <c r="Q38" s="218" t="e">
        <f t="shared" si="14"/>
        <v>#N/A</v>
      </c>
      <c r="R38" s="218" t="e">
        <f t="shared" si="14"/>
        <v>#N/A</v>
      </c>
      <c r="S38" s="218" t="e">
        <f t="shared" si="14"/>
        <v>#N/A</v>
      </c>
      <c r="T38" s="218" t="e">
        <f t="shared" si="14"/>
        <v>#N/A</v>
      </c>
      <c r="U38" s="218" t="e">
        <f t="shared" si="14"/>
        <v>#N/A</v>
      </c>
      <c r="V38" s="218" t="e">
        <f t="shared" si="14"/>
        <v>#N/A</v>
      </c>
      <c r="W38" s="218" t="e">
        <f t="shared" si="14"/>
        <v>#N/A</v>
      </c>
      <c r="X38" s="218" t="e">
        <f t="shared" si="14"/>
        <v>#N/A</v>
      </c>
      <c r="Y38" s="218" t="e">
        <f t="shared" si="14"/>
        <v>#N/A</v>
      </c>
      <c r="Z38" s="218" t="e">
        <f t="shared" si="14"/>
        <v>#N/A</v>
      </c>
      <c r="AA38" s="218" t="e">
        <f t="shared" si="14"/>
        <v>#N/A</v>
      </c>
      <c r="AB38" s="218" t="e">
        <f t="shared" si="14"/>
        <v>#N/A</v>
      </c>
      <c r="AC38" s="218" t="e">
        <f t="shared" si="14"/>
        <v>#N/A</v>
      </c>
      <c r="AD38" s="218" t="e">
        <f t="shared" si="14"/>
        <v>#N/A</v>
      </c>
      <c r="AE38" s="218" t="e">
        <f t="shared" si="14"/>
        <v>#N/A</v>
      </c>
      <c r="AF38" s="218" t="e">
        <f t="shared" si="14"/>
        <v>#N/A</v>
      </c>
      <c r="AG38" s="218" t="e">
        <f t="shared" si="14"/>
        <v>#N/A</v>
      </c>
      <c r="AH38" s="218" t="e">
        <f t="shared" si="14"/>
        <v>#N/A</v>
      </c>
      <c r="AI38" s="218" t="e">
        <f t="shared" si="14"/>
        <v>#N/A</v>
      </c>
      <c r="AJ38" s="218" t="e">
        <f t="shared" si="14"/>
        <v>#N/A</v>
      </c>
      <c r="AK38" s="218" t="e">
        <f t="shared" si="14"/>
        <v>#N/A</v>
      </c>
      <c r="AL38" s="218" t="e">
        <f t="shared" si="14"/>
        <v>#N/A</v>
      </c>
      <c r="AM38" s="218" t="e">
        <f t="shared" si="14"/>
        <v>#N/A</v>
      </c>
      <c r="AN38" s="218" t="e">
        <f t="shared" si="14"/>
        <v>#N/A</v>
      </c>
    </row>
    <row r="39" spans="1:40" ht="12.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1" spans="1:40" ht="12.75" customHeight="1" thickBot="1" x14ac:dyDescent="0.25">
      <c r="A41" s="4"/>
      <c r="B41" s="216" t="s">
        <v>116</v>
      </c>
      <c r="J41" s="4"/>
      <c r="K41" s="4"/>
      <c r="L41" s="4"/>
      <c r="M41" s="4"/>
      <c r="N41" s="4"/>
      <c r="O41" s="4"/>
      <c r="P41" s="4"/>
      <c r="Q41" s="4"/>
      <c r="R41" s="4"/>
      <c r="S41" s="4"/>
      <c r="T41" s="4"/>
      <c r="U41" s="4"/>
      <c r="V41" s="4"/>
      <c r="W41" s="4"/>
      <c r="X41" s="4"/>
      <c r="Y41" s="4"/>
      <c r="Z41" s="4"/>
      <c r="AA41" s="4"/>
      <c r="AB41" s="4"/>
      <c r="AC41" s="4"/>
      <c r="AD41" s="4"/>
    </row>
    <row r="42" spans="1:40" ht="12.75" customHeight="1" x14ac:dyDescent="0.2">
      <c r="A42" s="4"/>
      <c r="C42" s="148" t="s">
        <v>63</v>
      </c>
      <c r="D42" s="148" t="s">
        <v>73</v>
      </c>
      <c r="E42" s="223"/>
      <c r="F42" s="224"/>
      <c r="G42" s="224"/>
      <c r="H42" s="224"/>
      <c r="I42" s="225"/>
      <c r="J42" s="176"/>
      <c r="K42" s="142"/>
      <c r="L42" s="142"/>
      <c r="M42" s="142"/>
      <c r="N42" s="142"/>
      <c r="O42" s="142"/>
      <c r="P42" s="142"/>
      <c r="Q42" s="142"/>
      <c r="R42" s="142"/>
      <c r="S42" s="142"/>
      <c r="T42" s="143"/>
      <c r="U42" s="143"/>
      <c r="V42" s="143"/>
      <c r="W42" s="143"/>
      <c r="X42" s="143"/>
      <c r="Y42" s="143"/>
      <c r="Z42" s="143"/>
      <c r="AA42" s="143"/>
      <c r="AB42" s="143"/>
      <c r="AC42" s="143"/>
      <c r="AD42" s="143"/>
      <c r="AE42" s="143"/>
      <c r="AF42" s="143"/>
      <c r="AG42" s="143"/>
      <c r="AH42" s="143"/>
      <c r="AI42" s="143"/>
      <c r="AJ42" s="143"/>
      <c r="AK42" s="143"/>
      <c r="AL42" s="143"/>
      <c r="AM42" s="143"/>
      <c r="AN42" s="175"/>
    </row>
    <row r="43" spans="1:40" ht="12.75" customHeight="1" x14ac:dyDescent="0.2">
      <c r="A43" s="4"/>
      <c r="B43" s="134"/>
      <c r="C43" s="147">
        <f>BaseYrEmb</f>
        <v>0</v>
      </c>
      <c r="D43" s="147">
        <f>TgtYrEmb</f>
        <v>0</v>
      </c>
      <c r="E43" s="226">
        <v>2015</v>
      </c>
      <c r="F43" s="227">
        <f>E43+1</f>
        <v>2016</v>
      </c>
      <c r="G43" s="227">
        <f>F43+1</f>
        <v>2017</v>
      </c>
      <c r="H43" s="227">
        <f>G43+1</f>
        <v>2018</v>
      </c>
      <c r="I43" s="227">
        <f>H43+1</f>
        <v>2019</v>
      </c>
      <c r="J43" s="141">
        <v>2020</v>
      </c>
      <c r="K43" s="15">
        <f t="shared" ref="K43:AN43" si="15">J43+1</f>
        <v>2021</v>
      </c>
      <c r="L43" s="15">
        <f t="shared" si="15"/>
        <v>2022</v>
      </c>
      <c r="M43" s="15">
        <f t="shared" si="15"/>
        <v>2023</v>
      </c>
      <c r="N43" s="15">
        <f t="shared" si="15"/>
        <v>2024</v>
      </c>
      <c r="O43" s="15">
        <f t="shared" si="15"/>
        <v>2025</v>
      </c>
      <c r="P43" s="15">
        <f t="shared" si="15"/>
        <v>2026</v>
      </c>
      <c r="Q43" s="15">
        <f t="shared" si="15"/>
        <v>2027</v>
      </c>
      <c r="R43" s="15">
        <f t="shared" si="15"/>
        <v>2028</v>
      </c>
      <c r="S43" s="15">
        <f t="shared" si="15"/>
        <v>2029</v>
      </c>
      <c r="T43" s="15">
        <f t="shared" si="15"/>
        <v>2030</v>
      </c>
      <c r="U43" s="15">
        <f t="shared" si="15"/>
        <v>2031</v>
      </c>
      <c r="V43" s="15">
        <f t="shared" si="15"/>
        <v>2032</v>
      </c>
      <c r="W43" s="15">
        <f t="shared" si="15"/>
        <v>2033</v>
      </c>
      <c r="X43" s="15">
        <f t="shared" si="15"/>
        <v>2034</v>
      </c>
      <c r="Y43" s="15">
        <f t="shared" si="15"/>
        <v>2035</v>
      </c>
      <c r="Z43" s="15">
        <f t="shared" si="15"/>
        <v>2036</v>
      </c>
      <c r="AA43" s="15">
        <f t="shared" si="15"/>
        <v>2037</v>
      </c>
      <c r="AB43" s="15">
        <f t="shared" si="15"/>
        <v>2038</v>
      </c>
      <c r="AC43" s="15">
        <f t="shared" si="15"/>
        <v>2039</v>
      </c>
      <c r="AD43" s="15">
        <f t="shared" si="15"/>
        <v>2040</v>
      </c>
      <c r="AE43" s="15">
        <f t="shared" si="15"/>
        <v>2041</v>
      </c>
      <c r="AF43" s="15">
        <f t="shared" si="15"/>
        <v>2042</v>
      </c>
      <c r="AG43" s="15">
        <f t="shared" si="15"/>
        <v>2043</v>
      </c>
      <c r="AH43" s="15">
        <f t="shared" si="15"/>
        <v>2044</v>
      </c>
      <c r="AI43" s="15">
        <f t="shared" si="15"/>
        <v>2045</v>
      </c>
      <c r="AJ43" s="15">
        <f t="shared" si="15"/>
        <v>2046</v>
      </c>
      <c r="AK43" s="15">
        <f t="shared" si="15"/>
        <v>2047</v>
      </c>
      <c r="AL43" s="15">
        <f t="shared" si="15"/>
        <v>2048</v>
      </c>
      <c r="AM43" s="15">
        <f t="shared" si="15"/>
        <v>2049</v>
      </c>
      <c r="AN43" s="15">
        <f t="shared" si="15"/>
        <v>2050</v>
      </c>
    </row>
    <row r="44" spans="1:40" ht="12.75" customHeight="1" x14ac:dyDescent="0.2">
      <c r="A44" s="4"/>
      <c r="B44" s="170" t="s">
        <v>117</v>
      </c>
      <c r="C44" s="139" t="e">
        <f>HLOOKUP(MAX(C43,J43),tbl_RegionSector,LookUps!$A$17,FALSE)</f>
        <v>#N/A</v>
      </c>
      <c r="D44" s="139" t="e">
        <f>HLOOKUP(D43,tbl_RegionSector,LookUps!$A$17,FALSE)</f>
        <v>#N/A</v>
      </c>
      <c r="E44" s="234" t="e">
        <f>F44</f>
        <v>#N/A</v>
      </c>
      <c r="F44" s="234" t="e">
        <f>G44</f>
        <v>#N/A</v>
      </c>
      <c r="G44" s="234" t="e">
        <f>H44</f>
        <v>#N/A</v>
      </c>
      <c r="H44" s="234" t="e">
        <f>I44</f>
        <v>#N/A</v>
      </c>
      <c r="I44" s="234" t="e">
        <f>J44</f>
        <v>#N/A</v>
      </c>
      <c r="J44" s="137" t="e">
        <f>HLOOKUP(J43,tbl_RegionSector,LookUps!$A$17,FALSE)</f>
        <v>#N/A</v>
      </c>
      <c r="K44" s="137" t="e">
        <f>HLOOKUP(K43,tbl_RegionSector,LookUps!$A$17,FALSE)</f>
        <v>#N/A</v>
      </c>
      <c r="L44" s="137" t="e">
        <f>HLOOKUP(L43,tbl_RegionSector,LookUps!$A$17,FALSE)</f>
        <v>#N/A</v>
      </c>
      <c r="M44" s="137" t="e">
        <f>HLOOKUP(M43,tbl_RegionSector,LookUps!$A$17,FALSE)</f>
        <v>#N/A</v>
      </c>
      <c r="N44" s="137" t="e">
        <f>HLOOKUP(N43,tbl_RegionSector,LookUps!$A$17,FALSE)</f>
        <v>#N/A</v>
      </c>
      <c r="O44" s="137" t="e">
        <f>HLOOKUP(O43,tbl_RegionSector,LookUps!$A$17,FALSE)</f>
        <v>#N/A</v>
      </c>
      <c r="P44" s="137" t="e">
        <f>HLOOKUP(P43,tbl_RegionSector,LookUps!$A$17,FALSE)</f>
        <v>#N/A</v>
      </c>
      <c r="Q44" s="137" t="e">
        <f>HLOOKUP(Q43,tbl_RegionSector,LookUps!$A$17,FALSE)</f>
        <v>#N/A</v>
      </c>
      <c r="R44" s="137" t="e">
        <f>HLOOKUP(R43,tbl_RegionSector,LookUps!$A$17,FALSE)</f>
        <v>#N/A</v>
      </c>
      <c r="S44" s="137" t="e">
        <f>HLOOKUP(S43,tbl_RegionSector,LookUps!$A$17,FALSE)</f>
        <v>#N/A</v>
      </c>
      <c r="T44" s="137" t="e">
        <f>HLOOKUP(T43,tbl_RegionSector,LookUps!$A$17,FALSE)</f>
        <v>#N/A</v>
      </c>
      <c r="U44" s="137" t="e">
        <f>HLOOKUP(U43,tbl_RegionSector,LookUps!$A$17,FALSE)</f>
        <v>#N/A</v>
      </c>
      <c r="V44" s="137" t="e">
        <f>HLOOKUP(V43,tbl_RegionSector,LookUps!$A$17,FALSE)</f>
        <v>#N/A</v>
      </c>
      <c r="W44" s="137" t="e">
        <f>HLOOKUP(W43,tbl_RegionSector,LookUps!$A$17,FALSE)</f>
        <v>#N/A</v>
      </c>
      <c r="X44" s="137" t="e">
        <f>HLOOKUP(X43,tbl_RegionSector,LookUps!$A$17,FALSE)</f>
        <v>#N/A</v>
      </c>
      <c r="Y44" s="137" t="e">
        <f>HLOOKUP(Y43,tbl_RegionSector,LookUps!$A$17,FALSE)</f>
        <v>#N/A</v>
      </c>
      <c r="Z44" s="137" t="e">
        <f>HLOOKUP(Z43,tbl_RegionSector,LookUps!$A$17,FALSE)</f>
        <v>#N/A</v>
      </c>
      <c r="AA44" s="137" t="e">
        <f>HLOOKUP(AA43,tbl_RegionSector,LookUps!$A$17,FALSE)</f>
        <v>#N/A</v>
      </c>
      <c r="AB44" s="137" t="e">
        <f>HLOOKUP(AB43,tbl_RegionSector,LookUps!$A$17,FALSE)</f>
        <v>#N/A</v>
      </c>
      <c r="AC44" s="137" t="e">
        <f>HLOOKUP(AC43,tbl_RegionSector,LookUps!$A$17,FALSE)</f>
        <v>#N/A</v>
      </c>
      <c r="AD44" s="137" t="e">
        <f>HLOOKUP(AD43,tbl_RegionSector,LookUps!$A$17,FALSE)</f>
        <v>#N/A</v>
      </c>
      <c r="AE44" s="137" t="e">
        <f>HLOOKUP(AE43,tbl_RegionSector,LookUps!$A$17,FALSE)</f>
        <v>#N/A</v>
      </c>
      <c r="AF44" s="137" t="e">
        <f>HLOOKUP(AF43,tbl_RegionSector,LookUps!$A$17,FALSE)</f>
        <v>#N/A</v>
      </c>
      <c r="AG44" s="137" t="e">
        <f>HLOOKUP(AG43,tbl_RegionSector,LookUps!$A$17,FALSE)</f>
        <v>#N/A</v>
      </c>
      <c r="AH44" s="137" t="e">
        <f>HLOOKUP(AH43,tbl_RegionSector,LookUps!$A$17,FALSE)</f>
        <v>#N/A</v>
      </c>
      <c r="AI44" s="137" t="e">
        <f>HLOOKUP(AI43,tbl_RegionSector,LookUps!$A$17,FALSE)</f>
        <v>#N/A</v>
      </c>
      <c r="AJ44" s="137" t="e">
        <f>HLOOKUP(AJ43,tbl_RegionSector,LookUps!$A$17,FALSE)</f>
        <v>#N/A</v>
      </c>
      <c r="AK44" s="137" t="e">
        <f>HLOOKUP(AK43,tbl_RegionSector,LookUps!$A$17,FALSE)</f>
        <v>#N/A</v>
      </c>
      <c r="AL44" s="137" t="e">
        <f>HLOOKUP(AL43,tbl_RegionSector,LookUps!$A$17,FALSE)</f>
        <v>#N/A</v>
      </c>
      <c r="AM44" s="137" t="e">
        <f>HLOOKUP(AM43,tbl_RegionSector,LookUps!$A$17,FALSE)</f>
        <v>#N/A</v>
      </c>
      <c r="AN44" s="137" t="e">
        <f>HLOOKUP(AN43,tbl_RegionSector,LookUps!$A$17,FALSE)</f>
        <v>#N/A</v>
      </c>
    </row>
    <row r="45" spans="1:40" ht="12.75" customHeight="1" x14ac:dyDescent="0.2">
      <c r="A45" s="4"/>
      <c r="B45" s="170" t="s">
        <v>109</v>
      </c>
      <c r="C45" s="204" t="e">
        <f>Base_m2_Emb</f>
        <v>#N/A</v>
      </c>
      <c r="D45" s="204" t="e">
        <f>M9</f>
        <v>#N/A</v>
      </c>
      <c r="E45" s="228" t="e">
        <f t="shared" ref="E45:AN45" si="16">IF(m_fix_Emb, E44/$C$44*$M$6, Base_m2_Emb + M2rateEmb*(E43-BaseYrEmb))</f>
        <v>#N/A</v>
      </c>
      <c r="F45" s="228" t="e">
        <f t="shared" si="16"/>
        <v>#N/A</v>
      </c>
      <c r="G45" s="228" t="e">
        <f t="shared" si="16"/>
        <v>#N/A</v>
      </c>
      <c r="H45" s="228" t="e">
        <f t="shared" si="16"/>
        <v>#N/A</v>
      </c>
      <c r="I45" s="228" t="e">
        <f t="shared" si="16"/>
        <v>#N/A</v>
      </c>
      <c r="J45" s="205" t="e">
        <f t="shared" si="16"/>
        <v>#N/A</v>
      </c>
      <c r="K45" s="206" t="e">
        <f t="shared" si="16"/>
        <v>#N/A</v>
      </c>
      <c r="L45" s="206" t="e">
        <f t="shared" si="16"/>
        <v>#N/A</v>
      </c>
      <c r="M45" s="206" t="e">
        <f t="shared" si="16"/>
        <v>#N/A</v>
      </c>
      <c r="N45" s="206" t="e">
        <f t="shared" si="16"/>
        <v>#N/A</v>
      </c>
      <c r="O45" s="206" t="e">
        <f t="shared" si="16"/>
        <v>#N/A</v>
      </c>
      <c r="P45" s="206" t="e">
        <f t="shared" si="16"/>
        <v>#N/A</v>
      </c>
      <c r="Q45" s="206" t="e">
        <f t="shared" si="16"/>
        <v>#N/A</v>
      </c>
      <c r="R45" s="206" t="e">
        <f t="shared" si="16"/>
        <v>#N/A</v>
      </c>
      <c r="S45" s="206" t="e">
        <f t="shared" si="16"/>
        <v>#N/A</v>
      </c>
      <c r="T45" s="206" t="e">
        <f t="shared" si="16"/>
        <v>#N/A</v>
      </c>
      <c r="U45" s="206" t="e">
        <f t="shared" si="16"/>
        <v>#N/A</v>
      </c>
      <c r="V45" s="206" t="e">
        <f t="shared" si="16"/>
        <v>#N/A</v>
      </c>
      <c r="W45" s="206" t="e">
        <f t="shared" si="16"/>
        <v>#N/A</v>
      </c>
      <c r="X45" s="206" t="e">
        <f t="shared" si="16"/>
        <v>#N/A</v>
      </c>
      <c r="Y45" s="206" t="e">
        <f t="shared" si="16"/>
        <v>#N/A</v>
      </c>
      <c r="Z45" s="206" t="e">
        <f t="shared" si="16"/>
        <v>#N/A</v>
      </c>
      <c r="AA45" s="206" t="e">
        <f t="shared" si="16"/>
        <v>#N/A</v>
      </c>
      <c r="AB45" s="206" t="e">
        <f t="shared" si="16"/>
        <v>#N/A</v>
      </c>
      <c r="AC45" s="206" t="e">
        <f t="shared" si="16"/>
        <v>#N/A</v>
      </c>
      <c r="AD45" s="206" t="e">
        <f t="shared" si="16"/>
        <v>#N/A</v>
      </c>
      <c r="AE45" s="206" t="e">
        <f t="shared" si="16"/>
        <v>#N/A</v>
      </c>
      <c r="AF45" s="206" t="e">
        <f t="shared" si="16"/>
        <v>#N/A</v>
      </c>
      <c r="AG45" s="206" t="e">
        <f t="shared" si="16"/>
        <v>#N/A</v>
      </c>
      <c r="AH45" s="206" t="e">
        <f t="shared" si="16"/>
        <v>#N/A</v>
      </c>
      <c r="AI45" s="206" t="e">
        <f t="shared" si="16"/>
        <v>#N/A</v>
      </c>
      <c r="AJ45" s="206" t="e">
        <f t="shared" si="16"/>
        <v>#N/A</v>
      </c>
      <c r="AK45" s="206" t="e">
        <f t="shared" si="16"/>
        <v>#N/A</v>
      </c>
      <c r="AL45" s="206" t="e">
        <f t="shared" si="16"/>
        <v>#N/A</v>
      </c>
      <c r="AM45" s="206" t="e">
        <f t="shared" si="16"/>
        <v>#N/A</v>
      </c>
      <c r="AN45" s="206" t="e">
        <f t="shared" si="16"/>
        <v>#N/A</v>
      </c>
    </row>
    <row r="46" spans="1:40" ht="12.75" customHeight="1" x14ac:dyDescent="0.2">
      <c r="A46" s="4"/>
      <c r="B46" s="149" t="s">
        <v>118</v>
      </c>
      <c r="C46" s="284" t="e">
        <f t="shared" ref="C46:AN46" si="17">MIN(1,$M$14 / (C45/C44))</f>
        <v>#N/A</v>
      </c>
      <c r="D46" s="139" t="e">
        <f t="shared" si="17"/>
        <v>#N/A</v>
      </c>
      <c r="E46" s="234" t="e">
        <f t="shared" si="17"/>
        <v>#N/A</v>
      </c>
      <c r="F46" s="234" t="e">
        <f t="shared" si="17"/>
        <v>#N/A</v>
      </c>
      <c r="G46" s="234" t="e">
        <f t="shared" si="17"/>
        <v>#N/A</v>
      </c>
      <c r="H46" s="234" t="e">
        <f t="shared" si="17"/>
        <v>#N/A</v>
      </c>
      <c r="I46" s="234" t="e">
        <f t="shared" si="17"/>
        <v>#N/A</v>
      </c>
      <c r="J46" s="137" t="e">
        <f t="shared" si="17"/>
        <v>#N/A</v>
      </c>
      <c r="K46" s="16" t="e">
        <f t="shared" si="17"/>
        <v>#N/A</v>
      </c>
      <c r="L46" s="16" t="e">
        <f t="shared" si="17"/>
        <v>#N/A</v>
      </c>
      <c r="M46" s="16" t="e">
        <f t="shared" si="17"/>
        <v>#N/A</v>
      </c>
      <c r="N46" s="16" t="e">
        <f t="shared" si="17"/>
        <v>#N/A</v>
      </c>
      <c r="O46" s="16" t="e">
        <f t="shared" si="17"/>
        <v>#N/A</v>
      </c>
      <c r="P46" s="16" t="e">
        <f t="shared" si="17"/>
        <v>#N/A</v>
      </c>
      <c r="Q46" s="16" t="e">
        <f t="shared" si="17"/>
        <v>#N/A</v>
      </c>
      <c r="R46" s="16" t="e">
        <f t="shared" si="17"/>
        <v>#N/A</v>
      </c>
      <c r="S46" s="16" t="e">
        <f t="shared" si="17"/>
        <v>#N/A</v>
      </c>
      <c r="T46" s="16" t="e">
        <f t="shared" si="17"/>
        <v>#N/A</v>
      </c>
      <c r="U46" s="16" t="e">
        <f t="shared" si="17"/>
        <v>#N/A</v>
      </c>
      <c r="V46" s="16" t="e">
        <f t="shared" si="17"/>
        <v>#N/A</v>
      </c>
      <c r="W46" s="16" t="e">
        <f t="shared" si="17"/>
        <v>#N/A</v>
      </c>
      <c r="X46" s="16" t="e">
        <f t="shared" si="17"/>
        <v>#N/A</v>
      </c>
      <c r="Y46" s="16" t="e">
        <f t="shared" si="17"/>
        <v>#N/A</v>
      </c>
      <c r="Z46" s="16" t="e">
        <f t="shared" si="17"/>
        <v>#N/A</v>
      </c>
      <c r="AA46" s="16" t="e">
        <f t="shared" si="17"/>
        <v>#N/A</v>
      </c>
      <c r="AB46" s="16" t="e">
        <f t="shared" si="17"/>
        <v>#N/A</v>
      </c>
      <c r="AC46" s="16" t="e">
        <f t="shared" si="17"/>
        <v>#N/A</v>
      </c>
      <c r="AD46" s="16" t="e">
        <f t="shared" si="17"/>
        <v>#N/A</v>
      </c>
      <c r="AE46" s="16" t="e">
        <f t="shared" si="17"/>
        <v>#N/A</v>
      </c>
      <c r="AF46" s="16" t="e">
        <f t="shared" si="17"/>
        <v>#N/A</v>
      </c>
      <c r="AG46" s="16" t="e">
        <f t="shared" si="17"/>
        <v>#N/A</v>
      </c>
      <c r="AH46" s="16" t="e">
        <f t="shared" si="17"/>
        <v>#N/A</v>
      </c>
      <c r="AI46" s="16" t="e">
        <f t="shared" si="17"/>
        <v>#N/A</v>
      </c>
      <c r="AJ46" s="16" t="e">
        <f t="shared" si="17"/>
        <v>#N/A</v>
      </c>
      <c r="AK46" s="16" t="e">
        <f t="shared" si="17"/>
        <v>#N/A</v>
      </c>
      <c r="AL46" s="16" t="e">
        <f t="shared" si="17"/>
        <v>#N/A</v>
      </c>
      <c r="AM46" s="16" t="e">
        <f t="shared" si="17"/>
        <v>#N/A</v>
      </c>
      <c r="AN46" s="16" t="e">
        <f t="shared" si="17"/>
        <v>#N/A</v>
      </c>
    </row>
    <row r="47" spans="1:40" ht="15" x14ac:dyDescent="0.2">
      <c r="A47" s="4"/>
      <c r="B47" s="136"/>
      <c r="C47" s="140"/>
      <c r="D47" s="140"/>
      <c r="E47" s="138"/>
      <c r="F47" s="138"/>
      <c r="G47" s="138"/>
      <c r="H47" s="138"/>
      <c r="I47" s="138"/>
      <c r="J47" s="138"/>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row>
    <row r="48" spans="1:40" ht="12.75" customHeight="1" x14ac:dyDescent="0.2">
      <c r="A48" s="4"/>
      <c r="B48" s="150" t="s">
        <v>119</v>
      </c>
      <c r="C48" s="144"/>
      <c r="D48" s="144"/>
      <c r="E48" s="223"/>
      <c r="F48" s="224"/>
      <c r="G48" s="224"/>
      <c r="H48" s="224"/>
      <c r="I48" s="225"/>
      <c r="J48" s="145"/>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row>
    <row r="49" spans="1:40" ht="12.75" customHeight="1" x14ac:dyDescent="0.2">
      <c r="A49" s="4"/>
      <c r="B49" s="149" t="s">
        <v>112</v>
      </c>
      <c r="C49" s="139" t="e">
        <f>HLOOKUP(MAX(C$43,J43),tbl_RegionSector,LookUps!$A$16,FALSE)</f>
        <v>#N/A</v>
      </c>
      <c r="D49" s="139" t="e">
        <f>HLOOKUP(D$43,tbl_RegionSector,LookUps!$A$16,FALSE)</f>
        <v>#N/A</v>
      </c>
      <c r="E49" s="232" t="e">
        <f>F49</f>
        <v>#N/A</v>
      </c>
      <c r="F49" s="233" t="e">
        <f>G49</f>
        <v>#N/A</v>
      </c>
      <c r="G49" s="233" t="e">
        <f>H49</f>
        <v>#N/A</v>
      </c>
      <c r="H49" s="233" t="e">
        <f>I49</f>
        <v>#N/A</v>
      </c>
      <c r="I49" s="233" t="e">
        <f>J49</f>
        <v>#N/A</v>
      </c>
      <c r="J49" s="137" t="e">
        <f>LookUps!E16</f>
        <v>#N/A</v>
      </c>
      <c r="K49" s="137" t="e">
        <f>LookUps!F16</f>
        <v>#N/A</v>
      </c>
      <c r="L49" s="137" t="e">
        <f>LookUps!G16</f>
        <v>#N/A</v>
      </c>
      <c r="M49" s="137" t="e">
        <f>LookUps!H16</f>
        <v>#N/A</v>
      </c>
      <c r="N49" s="137" t="e">
        <f>LookUps!I16</f>
        <v>#N/A</v>
      </c>
      <c r="O49" s="137" t="e">
        <f>LookUps!J16</f>
        <v>#N/A</v>
      </c>
      <c r="P49" s="137" t="e">
        <f>LookUps!K16</f>
        <v>#N/A</v>
      </c>
      <c r="Q49" s="137" t="e">
        <f>LookUps!L16</f>
        <v>#N/A</v>
      </c>
      <c r="R49" s="137" t="e">
        <f>LookUps!M16</f>
        <v>#N/A</v>
      </c>
      <c r="S49" s="137" t="e">
        <f>LookUps!N16</f>
        <v>#N/A</v>
      </c>
      <c r="T49" s="137" t="e">
        <f>LookUps!O16</f>
        <v>#N/A</v>
      </c>
      <c r="U49" s="137" t="e">
        <f>LookUps!P16</f>
        <v>#N/A</v>
      </c>
      <c r="V49" s="137" t="e">
        <f>LookUps!Q16</f>
        <v>#N/A</v>
      </c>
      <c r="W49" s="137" t="e">
        <f>LookUps!R16</f>
        <v>#N/A</v>
      </c>
      <c r="X49" s="137" t="e">
        <f>LookUps!S16</f>
        <v>#N/A</v>
      </c>
      <c r="Y49" s="137" t="e">
        <f>LookUps!T16</f>
        <v>#N/A</v>
      </c>
      <c r="Z49" s="137" t="e">
        <f>LookUps!U16</f>
        <v>#N/A</v>
      </c>
      <c r="AA49" s="137" t="e">
        <f>LookUps!V16</f>
        <v>#N/A</v>
      </c>
      <c r="AB49" s="137" t="e">
        <f>LookUps!W16</f>
        <v>#N/A</v>
      </c>
      <c r="AC49" s="137" t="e">
        <f>LookUps!X16</f>
        <v>#N/A</v>
      </c>
      <c r="AD49" s="137" t="e">
        <f>LookUps!Y16</f>
        <v>#N/A</v>
      </c>
      <c r="AE49" s="137" t="e">
        <f>LookUps!Z16</f>
        <v>#N/A</v>
      </c>
      <c r="AF49" s="137" t="e">
        <f>LookUps!AA16</f>
        <v>#N/A</v>
      </c>
      <c r="AG49" s="137" t="e">
        <f>LookUps!AB16</f>
        <v>#N/A</v>
      </c>
      <c r="AH49" s="137" t="e">
        <f>LookUps!AC16</f>
        <v>#N/A</v>
      </c>
      <c r="AI49" s="137" t="e">
        <f>LookUps!AD16</f>
        <v>#N/A</v>
      </c>
      <c r="AJ49" s="137" t="e">
        <f>LookUps!AE16</f>
        <v>#N/A</v>
      </c>
      <c r="AK49" s="137" t="e">
        <f>LookUps!AF16</f>
        <v>#N/A</v>
      </c>
      <c r="AL49" s="137" t="e">
        <f>LookUps!AG16</f>
        <v>#N/A</v>
      </c>
      <c r="AM49" s="137" t="e">
        <f>LookUps!AH16</f>
        <v>#N/A</v>
      </c>
      <c r="AN49" s="137" t="e">
        <f>LookUps!AI16</f>
        <v>#N/A</v>
      </c>
    </row>
    <row r="50" spans="1:40" ht="12.75" customHeight="1" x14ac:dyDescent="0.2">
      <c r="A50" s="4"/>
      <c r="B50" s="149" t="s">
        <v>113</v>
      </c>
      <c r="C50" s="284">
        <f>IFERROR((C49-$AN49)/($C49-$AN49),0)</f>
        <v>0</v>
      </c>
      <c r="D50" s="139">
        <f t="shared" ref="D50:AN50" si="18">IFERROR((D49-$AN49)/($C49-$AN49),0)</f>
        <v>0</v>
      </c>
      <c r="E50" s="234">
        <f t="shared" si="18"/>
        <v>0</v>
      </c>
      <c r="F50" s="234">
        <f t="shared" si="18"/>
        <v>0</v>
      </c>
      <c r="G50" s="234">
        <f t="shared" si="18"/>
        <v>0</v>
      </c>
      <c r="H50" s="234">
        <f t="shared" si="18"/>
        <v>0</v>
      </c>
      <c r="I50" s="234">
        <f t="shared" si="18"/>
        <v>0</v>
      </c>
      <c r="J50" s="137">
        <f t="shared" si="18"/>
        <v>0</v>
      </c>
      <c r="K50" s="16">
        <f t="shared" si="18"/>
        <v>0</v>
      </c>
      <c r="L50" s="16">
        <f t="shared" si="18"/>
        <v>0</v>
      </c>
      <c r="M50" s="16">
        <f t="shared" si="18"/>
        <v>0</v>
      </c>
      <c r="N50" s="16">
        <f t="shared" si="18"/>
        <v>0</v>
      </c>
      <c r="O50" s="16">
        <f t="shared" si="18"/>
        <v>0</v>
      </c>
      <c r="P50" s="16">
        <f t="shared" si="18"/>
        <v>0</v>
      </c>
      <c r="Q50" s="16">
        <f t="shared" si="18"/>
        <v>0</v>
      </c>
      <c r="R50" s="16">
        <f t="shared" si="18"/>
        <v>0</v>
      </c>
      <c r="S50" s="16">
        <f t="shared" si="18"/>
        <v>0</v>
      </c>
      <c r="T50" s="16">
        <f t="shared" si="18"/>
        <v>0</v>
      </c>
      <c r="U50" s="16">
        <f t="shared" si="18"/>
        <v>0</v>
      </c>
      <c r="V50" s="16">
        <f t="shared" si="18"/>
        <v>0</v>
      </c>
      <c r="W50" s="16">
        <f t="shared" si="18"/>
        <v>0</v>
      </c>
      <c r="X50" s="16">
        <f t="shared" si="18"/>
        <v>0</v>
      </c>
      <c r="Y50" s="16">
        <f t="shared" si="18"/>
        <v>0</v>
      </c>
      <c r="Z50" s="16">
        <f t="shared" si="18"/>
        <v>0</v>
      </c>
      <c r="AA50" s="16">
        <f t="shared" si="18"/>
        <v>0</v>
      </c>
      <c r="AB50" s="16">
        <f t="shared" si="18"/>
        <v>0</v>
      </c>
      <c r="AC50" s="16">
        <f t="shared" si="18"/>
        <v>0</v>
      </c>
      <c r="AD50" s="16">
        <f t="shared" si="18"/>
        <v>0</v>
      </c>
      <c r="AE50" s="16">
        <f t="shared" si="18"/>
        <v>0</v>
      </c>
      <c r="AF50" s="16">
        <f t="shared" si="18"/>
        <v>0</v>
      </c>
      <c r="AG50" s="16">
        <f t="shared" si="18"/>
        <v>0</v>
      </c>
      <c r="AH50" s="16">
        <f t="shared" si="18"/>
        <v>0</v>
      </c>
      <c r="AI50" s="16">
        <f t="shared" si="18"/>
        <v>0</v>
      </c>
      <c r="AJ50" s="16">
        <f t="shared" si="18"/>
        <v>0</v>
      </c>
      <c r="AK50" s="16">
        <f t="shared" si="18"/>
        <v>0</v>
      </c>
      <c r="AL50" s="16">
        <f t="shared" si="18"/>
        <v>0</v>
      </c>
      <c r="AM50" s="16">
        <f t="shared" si="18"/>
        <v>0</v>
      </c>
      <c r="AN50" s="16">
        <f t="shared" si="18"/>
        <v>0</v>
      </c>
    </row>
    <row r="51" spans="1:40" ht="12.75" customHeight="1" x14ac:dyDescent="0.2">
      <c r="A51" s="4"/>
      <c r="B51" s="149" t="s">
        <v>114</v>
      </c>
      <c r="C51" s="177" t="e">
        <f>Base_EmbC/C45</f>
        <v>#N/A</v>
      </c>
      <c r="D51" s="177" t="e">
        <f>D$46*D50*$M$13 + $AN49</f>
        <v>#N/A</v>
      </c>
      <c r="E51" s="234" t="e">
        <f t="shared" ref="E51:AN51" si="19">IF(E$43&lt;BaseYrEmb,"",E$46*E50*$M$13 + $AN49)</f>
        <v>#N/A</v>
      </c>
      <c r="F51" s="234" t="e">
        <f t="shared" si="19"/>
        <v>#N/A</v>
      </c>
      <c r="G51" s="234" t="e">
        <f t="shared" si="19"/>
        <v>#N/A</v>
      </c>
      <c r="H51" s="234" t="e">
        <f t="shared" si="19"/>
        <v>#N/A</v>
      </c>
      <c r="I51" s="234" t="e">
        <f t="shared" si="19"/>
        <v>#N/A</v>
      </c>
      <c r="J51" s="137" t="e">
        <f t="shared" si="19"/>
        <v>#N/A</v>
      </c>
      <c r="K51" s="137" t="e">
        <f t="shared" si="19"/>
        <v>#N/A</v>
      </c>
      <c r="L51" s="137" t="e">
        <f t="shared" si="19"/>
        <v>#N/A</v>
      </c>
      <c r="M51" s="137" t="e">
        <f t="shared" si="19"/>
        <v>#N/A</v>
      </c>
      <c r="N51" s="137" t="e">
        <f t="shared" si="19"/>
        <v>#N/A</v>
      </c>
      <c r="O51" s="137" t="e">
        <f t="shared" si="19"/>
        <v>#N/A</v>
      </c>
      <c r="P51" s="137" t="e">
        <f t="shared" si="19"/>
        <v>#N/A</v>
      </c>
      <c r="Q51" s="137" t="e">
        <f t="shared" si="19"/>
        <v>#N/A</v>
      </c>
      <c r="R51" s="137" t="e">
        <f t="shared" si="19"/>
        <v>#N/A</v>
      </c>
      <c r="S51" s="137" t="e">
        <f t="shared" si="19"/>
        <v>#N/A</v>
      </c>
      <c r="T51" s="137" t="e">
        <f t="shared" si="19"/>
        <v>#N/A</v>
      </c>
      <c r="U51" s="137" t="e">
        <f t="shared" si="19"/>
        <v>#N/A</v>
      </c>
      <c r="V51" s="137" t="e">
        <f t="shared" si="19"/>
        <v>#N/A</v>
      </c>
      <c r="W51" s="137" t="e">
        <f t="shared" si="19"/>
        <v>#N/A</v>
      </c>
      <c r="X51" s="137" t="e">
        <f t="shared" si="19"/>
        <v>#N/A</v>
      </c>
      <c r="Y51" s="137" t="e">
        <f t="shared" si="19"/>
        <v>#N/A</v>
      </c>
      <c r="Z51" s="137" t="e">
        <f t="shared" si="19"/>
        <v>#N/A</v>
      </c>
      <c r="AA51" s="137" t="e">
        <f t="shared" si="19"/>
        <v>#N/A</v>
      </c>
      <c r="AB51" s="137" t="e">
        <f t="shared" si="19"/>
        <v>#N/A</v>
      </c>
      <c r="AC51" s="137" t="e">
        <f t="shared" si="19"/>
        <v>#N/A</v>
      </c>
      <c r="AD51" s="137" t="e">
        <f t="shared" si="19"/>
        <v>#N/A</v>
      </c>
      <c r="AE51" s="137" t="e">
        <f t="shared" si="19"/>
        <v>#N/A</v>
      </c>
      <c r="AF51" s="137" t="e">
        <f t="shared" si="19"/>
        <v>#N/A</v>
      </c>
      <c r="AG51" s="137" t="e">
        <f t="shared" si="19"/>
        <v>#N/A</v>
      </c>
      <c r="AH51" s="137" t="e">
        <f t="shared" si="19"/>
        <v>#N/A</v>
      </c>
      <c r="AI51" s="137" t="e">
        <f t="shared" si="19"/>
        <v>#N/A</v>
      </c>
      <c r="AJ51" s="137" t="e">
        <f t="shared" si="19"/>
        <v>#N/A</v>
      </c>
      <c r="AK51" s="137" t="e">
        <f t="shared" si="19"/>
        <v>#N/A</v>
      </c>
      <c r="AL51" s="137" t="e">
        <f t="shared" si="19"/>
        <v>#N/A</v>
      </c>
      <c r="AM51" s="137" t="e">
        <f t="shared" si="19"/>
        <v>#N/A</v>
      </c>
      <c r="AN51" s="137" t="e">
        <f t="shared" si="19"/>
        <v>#N/A</v>
      </c>
    </row>
    <row r="52" spans="1:40" ht="12.75" customHeight="1" thickBot="1" x14ac:dyDescent="0.25">
      <c r="A52" s="4"/>
      <c r="B52" s="149" t="e">
        <f>"Company Absolute Embodied Emiss. Tgt ["&amp; MassUoM &amp;"/yr]"</f>
        <v>#N/A</v>
      </c>
      <c r="C52" s="178" t="e">
        <f>Base_EmbC*MassConvert</f>
        <v>#N/A</v>
      </c>
      <c r="D52" s="178" t="e">
        <f>D51*D$45*MassConvert</f>
        <v>#N/A</v>
      </c>
      <c r="E52" s="234" t="e">
        <f>IF(E$43&lt;BaseYrEmb,"",E51*E$45*MassConvert)</f>
        <v>#N/A</v>
      </c>
      <c r="F52" s="234" t="e">
        <f>IF(F$43&lt;BaseYrEmb,"",F51*F$45*MassConvert)</f>
        <v>#N/A</v>
      </c>
      <c r="G52" s="234" t="e">
        <f>IF(G$43&lt;BaseYrEmb,"",G51*G$45*MassConvert)</f>
        <v>#N/A</v>
      </c>
      <c r="H52" s="234" t="e">
        <f>IF(H$43&lt;BaseYrEmb,"",H51*H$45*MassConvert)</f>
        <v>#N/A</v>
      </c>
      <c r="I52" s="234" t="e">
        <f>IF(I$43&lt;BaseYrEmb,"",I51*I$45*MassConvert)</f>
        <v>#N/A</v>
      </c>
      <c r="J52" s="137" t="e">
        <f t="shared" ref="J52:AN52" si="20">IF(J$43&lt;BaseYrEmb,"",J51*J$45*MassConvert)</f>
        <v>#N/A</v>
      </c>
      <c r="K52" s="137" t="e">
        <f>IF(K$43&lt;BaseYrEmb,"",K51*K$45*MassConvert)</f>
        <v>#N/A</v>
      </c>
      <c r="L52" s="137" t="e">
        <f t="shared" si="20"/>
        <v>#N/A</v>
      </c>
      <c r="M52" s="137" t="e">
        <f t="shared" si="20"/>
        <v>#N/A</v>
      </c>
      <c r="N52" s="137" t="e">
        <f t="shared" si="20"/>
        <v>#N/A</v>
      </c>
      <c r="O52" s="137" t="e">
        <f t="shared" si="20"/>
        <v>#N/A</v>
      </c>
      <c r="P52" s="137" t="e">
        <f t="shared" si="20"/>
        <v>#N/A</v>
      </c>
      <c r="Q52" s="137" t="e">
        <f t="shared" si="20"/>
        <v>#N/A</v>
      </c>
      <c r="R52" s="137" t="e">
        <f t="shared" si="20"/>
        <v>#N/A</v>
      </c>
      <c r="S52" s="137" t="e">
        <f t="shared" si="20"/>
        <v>#N/A</v>
      </c>
      <c r="T52" s="137" t="e">
        <f t="shared" si="20"/>
        <v>#N/A</v>
      </c>
      <c r="U52" s="137" t="e">
        <f t="shared" si="20"/>
        <v>#N/A</v>
      </c>
      <c r="V52" s="137" t="e">
        <f t="shared" si="20"/>
        <v>#N/A</v>
      </c>
      <c r="W52" s="137" t="e">
        <f t="shared" si="20"/>
        <v>#N/A</v>
      </c>
      <c r="X52" s="137" t="e">
        <f t="shared" si="20"/>
        <v>#N/A</v>
      </c>
      <c r="Y52" s="137" t="e">
        <f t="shared" si="20"/>
        <v>#N/A</v>
      </c>
      <c r="Z52" s="137" t="e">
        <f t="shared" si="20"/>
        <v>#N/A</v>
      </c>
      <c r="AA52" s="137" t="e">
        <f t="shared" si="20"/>
        <v>#N/A</v>
      </c>
      <c r="AB52" s="137" t="e">
        <f t="shared" si="20"/>
        <v>#N/A</v>
      </c>
      <c r="AC52" s="137" t="e">
        <f t="shared" si="20"/>
        <v>#N/A</v>
      </c>
      <c r="AD52" s="137" t="e">
        <f t="shared" si="20"/>
        <v>#N/A</v>
      </c>
      <c r="AE52" s="137" t="e">
        <f t="shared" si="20"/>
        <v>#N/A</v>
      </c>
      <c r="AF52" s="137" t="e">
        <f t="shared" si="20"/>
        <v>#N/A</v>
      </c>
      <c r="AG52" s="137" t="e">
        <f t="shared" si="20"/>
        <v>#N/A</v>
      </c>
      <c r="AH52" s="137" t="e">
        <f t="shared" si="20"/>
        <v>#N/A</v>
      </c>
      <c r="AI52" s="137" t="e">
        <f t="shared" si="20"/>
        <v>#N/A</v>
      </c>
      <c r="AJ52" s="137" t="e">
        <f t="shared" si="20"/>
        <v>#N/A</v>
      </c>
      <c r="AK52" s="137" t="e">
        <f t="shared" si="20"/>
        <v>#N/A</v>
      </c>
      <c r="AL52" s="137" t="e">
        <f t="shared" si="20"/>
        <v>#N/A</v>
      </c>
      <c r="AM52" s="137" t="e">
        <f t="shared" si="20"/>
        <v>#N/A</v>
      </c>
      <c r="AN52" s="137" t="e">
        <f t="shared" si="20"/>
        <v>#N/A</v>
      </c>
    </row>
    <row r="53" spans="1:40"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row>
    <row r="54" spans="1:40" ht="12.75" customHeight="1" x14ac:dyDescent="0.2">
      <c r="A54" s="4"/>
      <c r="B54" s="150" t="s">
        <v>120</v>
      </c>
      <c r="C54" s="443"/>
      <c r="D54" s="443"/>
      <c r="E54" s="444"/>
      <c r="F54" s="444"/>
      <c r="G54" s="444"/>
      <c r="H54" s="444"/>
      <c r="I54" s="444"/>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3"/>
      <c r="AM54" s="443"/>
      <c r="AN54" s="443"/>
    </row>
    <row r="55" spans="1:40" ht="12" customHeight="1" x14ac:dyDescent="0.2">
      <c r="A55" s="4"/>
      <c r="B55" s="449" t="s">
        <v>121</v>
      </c>
      <c r="C55" s="455">
        <f>R6</f>
        <v>3.0880000000000001E-2</v>
      </c>
      <c r="D55" s="445"/>
      <c r="E55" s="445"/>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5"/>
      <c r="AK55" s="445"/>
      <c r="AL55" s="445"/>
      <c r="AM55" s="445"/>
      <c r="AN55" s="445"/>
    </row>
    <row r="56" spans="1:40" ht="12.75" customHeight="1" x14ac:dyDescent="0.2">
      <c r="A56" s="4"/>
      <c r="B56" s="446" t="e">
        <f>"Company Absolute Embodied Emiss. Tgt ["&amp; MassUoM &amp;"/yr]"</f>
        <v>#N/A</v>
      </c>
      <c r="C56" s="447" t="e">
        <f>C52</f>
        <v>#N/A</v>
      </c>
      <c r="D56" s="447" t="e">
        <f>IF(BaseYrEmb&lt;2020,C56*(1-C55*(TgtYrEmb-BaseYrEmb)), IF(TgtYrEmb&gt;2020, C56*(1-C55*(TgtYrEmb-2020)),NA()))</f>
        <v>#N/A</v>
      </c>
      <c r="E56" s="448" t="str">
        <f t="shared" ref="E56:AN56" si="21">IF(OR(E43&lt;BaseYrEmb,E43&gt;TgtYrEmb),"", $C$56-(E43-BaseYrEmb)*$R$7)</f>
        <v/>
      </c>
      <c r="F56" s="448" t="str">
        <f t="shared" si="21"/>
        <v/>
      </c>
      <c r="G56" s="448" t="str">
        <f t="shared" si="21"/>
        <v/>
      </c>
      <c r="H56" s="448" t="str">
        <f t="shared" si="21"/>
        <v/>
      </c>
      <c r="I56" s="448" t="str">
        <f t="shared" si="21"/>
        <v/>
      </c>
      <c r="J56" s="454" t="str">
        <f t="shared" si="21"/>
        <v/>
      </c>
      <c r="K56" s="454" t="str">
        <f t="shared" si="21"/>
        <v/>
      </c>
      <c r="L56" s="454" t="str">
        <f t="shared" si="21"/>
        <v/>
      </c>
      <c r="M56" s="454" t="str">
        <f t="shared" si="21"/>
        <v/>
      </c>
      <c r="N56" s="454" t="str">
        <f t="shared" si="21"/>
        <v/>
      </c>
      <c r="O56" s="454" t="str">
        <f t="shared" si="21"/>
        <v/>
      </c>
      <c r="P56" s="454" t="str">
        <f t="shared" si="21"/>
        <v/>
      </c>
      <c r="Q56" s="454" t="str">
        <f t="shared" si="21"/>
        <v/>
      </c>
      <c r="R56" s="454" t="str">
        <f t="shared" si="21"/>
        <v/>
      </c>
      <c r="S56" s="454" t="str">
        <f t="shared" si="21"/>
        <v/>
      </c>
      <c r="T56" s="454" t="str">
        <f t="shared" si="21"/>
        <v/>
      </c>
      <c r="U56" s="454" t="str">
        <f t="shared" si="21"/>
        <v/>
      </c>
      <c r="V56" s="454" t="str">
        <f t="shared" si="21"/>
        <v/>
      </c>
      <c r="W56" s="454" t="str">
        <f t="shared" si="21"/>
        <v/>
      </c>
      <c r="X56" s="454" t="str">
        <f t="shared" si="21"/>
        <v/>
      </c>
      <c r="Y56" s="454" t="str">
        <f t="shared" si="21"/>
        <v/>
      </c>
      <c r="Z56" s="454" t="str">
        <f t="shared" si="21"/>
        <v/>
      </c>
      <c r="AA56" s="454" t="str">
        <f t="shared" si="21"/>
        <v/>
      </c>
      <c r="AB56" s="454" t="str">
        <f t="shared" si="21"/>
        <v/>
      </c>
      <c r="AC56" s="454" t="str">
        <f t="shared" si="21"/>
        <v/>
      </c>
      <c r="AD56" s="454" t="str">
        <f t="shared" si="21"/>
        <v/>
      </c>
      <c r="AE56" s="454" t="str">
        <f t="shared" si="21"/>
        <v/>
      </c>
      <c r="AF56" s="454" t="str">
        <f t="shared" si="21"/>
        <v/>
      </c>
      <c r="AG56" s="454" t="str">
        <f t="shared" si="21"/>
        <v/>
      </c>
      <c r="AH56" s="454" t="str">
        <f t="shared" si="21"/>
        <v/>
      </c>
      <c r="AI56" s="454" t="str">
        <f t="shared" si="21"/>
        <v/>
      </c>
      <c r="AJ56" s="454" t="str">
        <f t="shared" si="21"/>
        <v/>
      </c>
      <c r="AK56" s="454" t="str">
        <f t="shared" si="21"/>
        <v/>
      </c>
      <c r="AL56" s="454" t="str">
        <f t="shared" si="21"/>
        <v/>
      </c>
      <c r="AM56" s="454" t="str">
        <f t="shared" si="21"/>
        <v/>
      </c>
      <c r="AN56" s="454" t="str">
        <f t="shared" si="21"/>
        <v/>
      </c>
    </row>
    <row r="57" spans="1:40" ht="12.75" customHeight="1" x14ac:dyDescent="0.2"/>
    <row r="58" spans="1:40" ht="12.75" customHeight="1" x14ac:dyDescent="0.2">
      <c r="A58" s="4"/>
      <c r="B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1:40" ht="27" x14ac:dyDescent="0.2">
      <c r="A59" s="4"/>
      <c r="B59" s="156" t="str">
        <f>'Embodied NT Targets'!$B$39 &amp; CHAR(10) &amp; "Absolute emissions (1.5C)"</f>
        <v xml:space="preserve"> Buildings
Absolute emissions (1.5C)</v>
      </c>
      <c r="C59" s="4"/>
      <c r="D59" s="4"/>
      <c r="E59" s="157">
        <f t="shared" ref="E59:AN59" si="22">E64</f>
        <v>2015</v>
      </c>
      <c r="F59" s="157">
        <f t="shared" si="22"/>
        <v>2016</v>
      </c>
      <c r="G59" s="157">
        <f t="shared" si="22"/>
        <v>2017</v>
      </c>
      <c r="H59" s="157">
        <f t="shared" si="22"/>
        <v>2018</v>
      </c>
      <c r="I59" s="157">
        <f t="shared" si="22"/>
        <v>2019</v>
      </c>
      <c r="J59" s="157">
        <f t="shared" si="22"/>
        <v>2020</v>
      </c>
      <c r="K59" s="157">
        <f t="shared" si="22"/>
        <v>2021</v>
      </c>
      <c r="L59" s="157">
        <f t="shared" si="22"/>
        <v>2022</v>
      </c>
      <c r="M59" s="157">
        <f t="shared" si="22"/>
        <v>2023</v>
      </c>
      <c r="N59" s="157">
        <f t="shared" si="22"/>
        <v>2024</v>
      </c>
      <c r="O59" s="157">
        <f t="shared" si="22"/>
        <v>2025</v>
      </c>
      <c r="P59" s="157">
        <f t="shared" si="22"/>
        <v>2026</v>
      </c>
      <c r="Q59" s="157">
        <f t="shared" si="22"/>
        <v>2027</v>
      </c>
      <c r="R59" s="157">
        <f t="shared" si="22"/>
        <v>2028</v>
      </c>
      <c r="S59" s="157">
        <f t="shared" si="22"/>
        <v>2029</v>
      </c>
      <c r="T59" s="157">
        <f t="shared" si="22"/>
        <v>2030</v>
      </c>
      <c r="U59" s="157">
        <f t="shared" si="22"/>
        <v>2031</v>
      </c>
      <c r="V59" s="157">
        <f t="shared" si="22"/>
        <v>2032</v>
      </c>
      <c r="W59" s="157">
        <f t="shared" si="22"/>
        <v>2033</v>
      </c>
      <c r="X59" s="157">
        <f t="shared" si="22"/>
        <v>2034</v>
      </c>
      <c r="Y59" s="157">
        <f t="shared" si="22"/>
        <v>2035</v>
      </c>
      <c r="Z59" s="157">
        <f t="shared" si="22"/>
        <v>2036</v>
      </c>
      <c r="AA59" s="157">
        <f t="shared" si="22"/>
        <v>2037</v>
      </c>
      <c r="AB59" s="157">
        <f t="shared" si="22"/>
        <v>2038</v>
      </c>
      <c r="AC59" s="157">
        <f t="shared" si="22"/>
        <v>2039</v>
      </c>
      <c r="AD59" s="157">
        <f t="shared" si="22"/>
        <v>2040</v>
      </c>
      <c r="AE59" s="157">
        <f t="shared" si="22"/>
        <v>2041</v>
      </c>
      <c r="AF59" s="157">
        <f t="shared" si="22"/>
        <v>2042</v>
      </c>
      <c r="AG59" s="157">
        <f t="shared" si="22"/>
        <v>2043</v>
      </c>
      <c r="AH59" s="157">
        <f t="shared" si="22"/>
        <v>2044</v>
      </c>
      <c r="AI59" s="157">
        <f t="shared" si="22"/>
        <v>2045</v>
      </c>
      <c r="AJ59" s="157">
        <f t="shared" si="22"/>
        <v>2046</v>
      </c>
      <c r="AK59" s="157">
        <f t="shared" si="22"/>
        <v>2047</v>
      </c>
      <c r="AL59" s="157">
        <f t="shared" si="22"/>
        <v>2048</v>
      </c>
      <c r="AM59" s="157">
        <f t="shared" si="22"/>
        <v>2049</v>
      </c>
      <c r="AN59" s="157">
        <f t="shared" si="22"/>
        <v>2050</v>
      </c>
    </row>
    <row r="60" spans="1:40" ht="12.75" customHeight="1" x14ac:dyDescent="0.2">
      <c r="A60" s="4"/>
      <c r="B60" s="9" t="s">
        <v>122</v>
      </c>
      <c r="C60" s="4"/>
      <c r="D60" s="272"/>
      <c r="E60" s="218" t="e">
        <f t="shared" ref="E60:AN60" si="23">IF(E$43&lt;BaseYrEmb,NA(),IF(use_AbsContr,IF(E$43&gt;TgtYrEmb,NA(),E56),E52))</f>
        <v>#N/A</v>
      </c>
      <c r="F60" s="218" t="e">
        <f t="shared" si="23"/>
        <v>#N/A</v>
      </c>
      <c r="G60" s="218" t="e">
        <f t="shared" si="23"/>
        <v>#N/A</v>
      </c>
      <c r="H60" s="218" t="e">
        <f t="shared" si="23"/>
        <v>#N/A</v>
      </c>
      <c r="I60" s="218" t="e">
        <f t="shared" si="23"/>
        <v>#N/A</v>
      </c>
      <c r="J60" s="218" t="e">
        <f t="shared" si="23"/>
        <v>#N/A</v>
      </c>
      <c r="K60" s="218" t="e">
        <f t="shared" si="23"/>
        <v>#N/A</v>
      </c>
      <c r="L60" s="218" t="e">
        <f t="shared" si="23"/>
        <v>#N/A</v>
      </c>
      <c r="M60" s="218" t="e">
        <f t="shared" si="23"/>
        <v>#N/A</v>
      </c>
      <c r="N60" s="218" t="e">
        <f t="shared" si="23"/>
        <v>#N/A</v>
      </c>
      <c r="O60" s="218" t="e">
        <f t="shared" si="23"/>
        <v>#N/A</v>
      </c>
      <c r="P60" s="218" t="e">
        <f t="shared" si="23"/>
        <v>#N/A</v>
      </c>
      <c r="Q60" s="218" t="e">
        <f t="shared" si="23"/>
        <v>#N/A</v>
      </c>
      <c r="R60" s="218" t="e">
        <f t="shared" si="23"/>
        <v>#N/A</v>
      </c>
      <c r="S60" s="218" t="e">
        <f t="shared" si="23"/>
        <v>#N/A</v>
      </c>
      <c r="T60" s="218" t="e">
        <f t="shared" si="23"/>
        <v>#N/A</v>
      </c>
      <c r="U60" s="218" t="e">
        <f t="shared" si="23"/>
        <v>#N/A</v>
      </c>
      <c r="V60" s="218" t="e">
        <f t="shared" si="23"/>
        <v>#N/A</v>
      </c>
      <c r="W60" s="218" t="e">
        <f t="shared" si="23"/>
        <v>#N/A</v>
      </c>
      <c r="X60" s="218" t="e">
        <f t="shared" si="23"/>
        <v>#N/A</v>
      </c>
      <c r="Y60" s="218" t="e">
        <f t="shared" si="23"/>
        <v>#N/A</v>
      </c>
      <c r="Z60" s="218" t="e">
        <f t="shared" si="23"/>
        <v>#N/A</v>
      </c>
      <c r="AA60" s="218" t="e">
        <f t="shared" si="23"/>
        <v>#N/A</v>
      </c>
      <c r="AB60" s="218" t="e">
        <f t="shared" si="23"/>
        <v>#N/A</v>
      </c>
      <c r="AC60" s="218" t="e">
        <f t="shared" si="23"/>
        <v>#N/A</v>
      </c>
      <c r="AD60" s="218" t="e">
        <f t="shared" si="23"/>
        <v>#N/A</v>
      </c>
      <c r="AE60" s="218" t="e">
        <f t="shared" si="23"/>
        <v>#N/A</v>
      </c>
      <c r="AF60" s="218" t="e">
        <f t="shared" si="23"/>
        <v>#N/A</v>
      </c>
      <c r="AG60" s="218" t="e">
        <f t="shared" si="23"/>
        <v>#N/A</v>
      </c>
      <c r="AH60" s="218" t="e">
        <f t="shared" si="23"/>
        <v>#N/A</v>
      </c>
      <c r="AI60" s="218" t="e">
        <f t="shared" si="23"/>
        <v>#N/A</v>
      </c>
      <c r="AJ60" s="218" t="e">
        <f t="shared" si="23"/>
        <v>#N/A</v>
      </c>
      <c r="AK60" s="218" t="e">
        <f t="shared" si="23"/>
        <v>#N/A</v>
      </c>
      <c r="AL60" s="218" t="e">
        <f t="shared" si="23"/>
        <v>#N/A</v>
      </c>
      <c r="AM60" s="218" t="e">
        <f t="shared" si="23"/>
        <v>#N/A</v>
      </c>
      <c r="AN60" s="218" t="e">
        <f t="shared" si="23"/>
        <v>#N/A</v>
      </c>
    </row>
    <row r="61" spans="1:40" ht="12.75" customHeight="1" x14ac:dyDescent="0.2">
      <c r="A61" s="4"/>
      <c r="B61" s="9" t="str">
        <f>B67</f>
        <v xml:space="preserve">Target </v>
      </c>
      <c r="C61" s="4"/>
      <c r="D61" s="272" t="e">
        <f>HLOOKUP(D43,$E59:$AN60,2,FALSE)</f>
        <v>#N/A</v>
      </c>
      <c r="E61" s="218" t="e">
        <f t="shared" ref="E61:AN61" si="24">IF(E$43=TgtYrEmb,E60,NA())</f>
        <v>#N/A</v>
      </c>
      <c r="F61" s="218" t="e">
        <f t="shared" si="24"/>
        <v>#N/A</v>
      </c>
      <c r="G61" s="218" t="e">
        <f t="shared" si="24"/>
        <v>#N/A</v>
      </c>
      <c r="H61" s="218" t="e">
        <f t="shared" si="24"/>
        <v>#N/A</v>
      </c>
      <c r="I61" s="218" t="e">
        <f t="shared" si="24"/>
        <v>#N/A</v>
      </c>
      <c r="J61" s="218" t="e">
        <f t="shared" si="24"/>
        <v>#N/A</v>
      </c>
      <c r="K61" s="218" t="e">
        <f t="shared" si="24"/>
        <v>#N/A</v>
      </c>
      <c r="L61" s="218" t="e">
        <f t="shared" si="24"/>
        <v>#N/A</v>
      </c>
      <c r="M61" s="218" t="e">
        <f t="shared" si="24"/>
        <v>#N/A</v>
      </c>
      <c r="N61" s="218" t="e">
        <f t="shared" si="24"/>
        <v>#N/A</v>
      </c>
      <c r="O61" s="218" t="e">
        <f t="shared" si="24"/>
        <v>#N/A</v>
      </c>
      <c r="P61" s="218" t="e">
        <f t="shared" si="24"/>
        <v>#N/A</v>
      </c>
      <c r="Q61" s="218" t="e">
        <f t="shared" si="24"/>
        <v>#N/A</v>
      </c>
      <c r="R61" s="218" t="e">
        <f t="shared" si="24"/>
        <v>#N/A</v>
      </c>
      <c r="S61" s="218" t="e">
        <f t="shared" si="24"/>
        <v>#N/A</v>
      </c>
      <c r="T61" s="218" t="e">
        <f t="shared" si="24"/>
        <v>#N/A</v>
      </c>
      <c r="U61" s="218" t="e">
        <f t="shared" si="24"/>
        <v>#N/A</v>
      </c>
      <c r="V61" s="218" t="e">
        <f t="shared" si="24"/>
        <v>#N/A</v>
      </c>
      <c r="W61" s="218" t="e">
        <f t="shared" si="24"/>
        <v>#N/A</v>
      </c>
      <c r="X61" s="218" t="e">
        <f t="shared" si="24"/>
        <v>#N/A</v>
      </c>
      <c r="Y61" s="218" t="e">
        <f t="shared" si="24"/>
        <v>#N/A</v>
      </c>
      <c r="Z61" s="218" t="e">
        <f t="shared" si="24"/>
        <v>#N/A</v>
      </c>
      <c r="AA61" s="218" t="e">
        <f t="shared" si="24"/>
        <v>#N/A</v>
      </c>
      <c r="AB61" s="218" t="e">
        <f t="shared" si="24"/>
        <v>#N/A</v>
      </c>
      <c r="AC61" s="218" t="e">
        <f t="shared" si="24"/>
        <v>#N/A</v>
      </c>
      <c r="AD61" s="218" t="e">
        <f t="shared" si="24"/>
        <v>#N/A</v>
      </c>
      <c r="AE61" s="218" t="e">
        <f t="shared" si="24"/>
        <v>#N/A</v>
      </c>
      <c r="AF61" s="218" t="e">
        <f t="shared" si="24"/>
        <v>#N/A</v>
      </c>
      <c r="AG61" s="218" t="e">
        <f t="shared" si="24"/>
        <v>#N/A</v>
      </c>
      <c r="AH61" s="218" t="e">
        <f t="shared" si="24"/>
        <v>#N/A</v>
      </c>
      <c r="AI61" s="218" t="e">
        <f t="shared" si="24"/>
        <v>#N/A</v>
      </c>
      <c r="AJ61" s="218" t="e">
        <f t="shared" si="24"/>
        <v>#N/A</v>
      </c>
      <c r="AK61" s="218" t="e">
        <f t="shared" si="24"/>
        <v>#N/A</v>
      </c>
      <c r="AL61" s="218" t="e">
        <f t="shared" si="24"/>
        <v>#N/A</v>
      </c>
      <c r="AM61" s="218" t="e">
        <f t="shared" si="24"/>
        <v>#N/A</v>
      </c>
      <c r="AN61" s="218" t="e">
        <f t="shared" si="24"/>
        <v>#N/A</v>
      </c>
    </row>
    <row r="62" spans="1:40" ht="12.75" customHeight="1" x14ac:dyDescent="0.2">
      <c r="A62" s="4"/>
      <c r="B62" s="9" t="s">
        <v>115</v>
      </c>
      <c r="C62" s="4"/>
      <c r="D62" s="272" t="e">
        <f>HLOOKUP(2050,$E59:$AN60,2,FALSE)</f>
        <v>#N/A</v>
      </c>
      <c r="E62" s="218" t="e">
        <f>IF(E$43=2050,E60,NA())</f>
        <v>#N/A</v>
      </c>
      <c r="F62" s="218" t="e">
        <f t="shared" ref="F62:AN62" si="25">IF(F$43=2050,F60,NA())</f>
        <v>#N/A</v>
      </c>
      <c r="G62" s="218" t="e">
        <f t="shared" si="25"/>
        <v>#N/A</v>
      </c>
      <c r="H62" s="218" t="e">
        <f t="shared" si="25"/>
        <v>#N/A</v>
      </c>
      <c r="I62" s="218" t="e">
        <f t="shared" si="25"/>
        <v>#N/A</v>
      </c>
      <c r="J62" s="218" t="e">
        <f t="shared" si="25"/>
        <v>#N/A</v>
      </c>
      <c r="K62" s="218" t="e">
        <f t="shared" si="25"/>
        <v>#N/A</v>
      </c>
      <c r="L62" s="218" t="e">
        <f t="shared" si="25"/>
        <v>#N/A</v>
      </c>
      <c r="M62" s="218" t="e">
        <f t="shared" si="25"/>
        <v>#N/A</v>
      </c>
      <c r="N62" s="218" t="e">
        <f t="shared" si="25"/>
        <v>#N/A</v>
      </c>
      <c r="O62" s="218" t="e">
        <f t="shared" si="25"/>
        <v>#N/A</v>
      </c>
      <c r="P62" s="218" t="e">
        <f t="shared" si="25"/>
        <v>#N/A</v>
      </c>
      <c r="Q62" s="218" t="e">
        <f t="shared" si="25"/>
        <v>#N/A</v>
      </c>
      <c r="R62" s="218" t="e">
        <f t="shared" si="25"/>
        <v>#N/A</v>
      </c>
      <c r="S62" s="218" t="e">
        <f t="shared" si="25"/>
        <v>#N/A</v>
      </c>
      <c r="T62" s="218" t="e">
        <f t="shared" si="25"/>
        <v>#N/A</v>
      </c>
      <c r="U62" s="218" t="e">
        <f t="shared" si="25"/>
        <v>#N/A</v>
      </c>
      <c r="V62" s="218" t="e">
        <f t="shared" si="25"/>
        <v>#N/A</v>
      </c>
      <c r="W62" s="218" t="e">
        <f t="shared" si="25"/>
        <v>#N/A</v>
      </c>
      <c r="X62" s="218" t="e">
        <f t="shared" si="25"/>
        <v>#N/A</v>
      </c>
      <c r="Y62" s="218" t="e">
        <f t="shared" si="25"/>
        <v>#N/A</v>
      </c>
      <c r="Z62" s="218" t="e">
        <f t="shared" si="25"/>
        <v>#N/A</v>
      </c>
      <c r="AA62" s="218" t="e">
        <f t="shared" si="25"/>
        <v>#N/A</v>
      </c>
      <c r="AB62" s="218" t="e">
        <f t="shared" si="25"/>
        <v>#N/A</v>
      </c>
      <c r="AC62" s="218" t="e">
        <f t="shared" si="25"/>
        <v>#N/A</v>
      </c>
      <c r="AD62" s="218" t="e">
        <f t="shared" si="25"/>
        <v>#N/A</v>
      </c>
      <c r="AE62" s="218" t="e">
        <f t="shared" si="25"/>
        <v>#N/A</v>
      </c>
      <c r="AF62" s="218" t="e">
        <f t="shared" si="25"/>
        <v>#N/A</v>
      </c>
      <c r="AG62" s="218" t="e">
        <f t="shared" si="25"/>
        <v>#N/A</v>
      </c>
      <c r="AH62" s="218" t="e">
        <f t="shared" si="25"/>
        <v>#N/A</v>
      </c>
      <c r="AI62" s="218" t="e">
        <f t="shared" si="25"/>
        <v>#N/A</v>
      </c>
      <c r="AJ62" s="218" t="e">
        <f t="shared" si="25"/>
        <v>#N/A</v>
      </c>
      <c r="AK62" s="218" t="e">
        <f t="shared" si="25"/>
        <v>#N/A</v>
      </c>
      <c r="AL62" s="218" t="e">
        <f t="shared" si="25"/>
        <v>#N/A</v>
      </c>
      <c r="AM62" s="218" t="e">
        <f t="shared" si="25"/>
        <v>#N/A</v>
      </c>
      <c r="AN62" s="218" t="e">
        <f t="shared" si="25"/>
        <v>#N/A</v>
      </c>
    </row>
    <row r="64" spans="1:40" ht="27" x14ac:dyDescent="0.2">
      <c r="A64" s="4"/>
      <c r="B64" s="156" t="str">
        <f>IF(use_AbsContr,"Intensities NOT applicable for Absolute Contraction approach",'Embodied NT Targets'!$B$39 &amp; CHAR(10) &amp; "Carbon Intensity (1.5C)")</f>
        <v xml:space="preserve"> Buildings
Carbon Intensity (1.5C)</v>
      </c>
      <c r="C64" s="4"/>
      <c r="D64" s="4"/>
      <c r="E64" s="157">
        <f t="shared" ref="E64:AN64" si="26">IF(E43&lt;BaseYrEmb,"",E43)</f>
        <v>2015</v>
      </c>
      <c r="F64" s="157">
        <f t="shared" si="26"/>
        <v>2016</v>
      </c>
      <c r="G64" s="157">
        <f t="shared" si="26"/>
        <v>2017</v>
      </c>
      <c r="H64" s="157">
        <f t="shared" si="26"/>
        <v>2018</v>
      </c>
      <c r="I64" s="157">
        <f t="shared" si="26"/>
        <v>2019</v>
      </c>
      <c r="J64" s="157">
        <f t="shared" si="26"/>
        <v>2020</v>
      </c>
      <c r="K64" s="157">
        <f t="shared" si="26"/>
        <v>2021</v>
      </c>
      <c r="L64" s="157">
        <f t="shared" si="26"/>
        <v>2022</v>
      </c>
      <c r="M64" s="157">
        <f t="shared" si="26"/>
        <v>2023</v>
      </c>
      <c r="N64" s="157">
        <f t="shared" si="26"/>
        <v>2024</v>
      </c>
      <c r="O64" s="157">
        <f t="shared" si="26"/>
        <v>2025</v>
      </c>
      <c r="P64" s="157">
        <f t="shared" si="26"/>
        <v>2026</v>
      </c>
      <c r="Q64" s="157">
        <f t="shared" si="26"/>
        <v>2027</v>
      </c>
      <c r="R64" s="157">
        <f t="shared" si="26"/>
        <v>2028</v>
      </c>
      <c r="S64" s="157">
        <f t="shared" si="26"/>
        <v>2029</v>
      </c>
      <c r="T64" s="157">
        <f t="shared" si="26"/>
        <v>2030</v>
      </c>
      <c r="U64" s="157">
        <f t="shared" si="26"/>
        <v>2031</v>
      </c>
      <c r="V64" s="157">
        <f t="shared" si="26"/>
        <v>2032</v>
      </c>
      <c r="W64" s="157">
        <f t="shared" si="26"/>
        <v>2033</v>
      </c>
      <c r="X64" s="157">
        <f t="shared" si="26"/>
        <v>2034</v>
      </c>
      <c r="Y64" s="157">
        <f t="shared" si="26"/>
        <v>2035</v>
      </c>
      <c r="Z64" s="157">
        <f t="shared" si="26"/>
        <v>2036</v>
      </c>
      <c r="AA64" s="157">
        <f t="shared" si="26"/>
        <v>2037</v>
      </c>
      <c r="AB64" s="157">
        <f t="shared" si="26"/>
        <v>2038</v>
      </c>
      <c r="AC64" s="157">
        <f t="shared" si="26"/>
        <v>2039</v>
      </c>
      <c r="AD64" s="157">
        <f t="shared" si="26"/>
        <v>2040</v>
      </c>
      <c r="AE64" s="157">
        <f t="shared" si="26"/>
        <v>2041</v>
      </c>
      <c r="AF64" s="157">
        <f t="shared" si="26"/>
        <v>2042</v>
      </c>
      <c r="AG64" s="157">
        <f t="shared" si="26"/>
        <v>2043</v>
      </c>
      <c r="AH64" s="157">
        <f t="shared" si="26"/>
        <v>2044</v>
      </c>
      <c r="AI64" s="157">
        <f t="shared" si="26"/>
        <v>2045</v>
      </c>
      <c r="AJ64" s="157">
        <f t="shared" si="26"/>
        <v>2046</v>
      </c>
      <c r="AK64" s="157">
        <f t="shared" si="26"/>
        <v>2047</v>
      </c>
      <c r="AL64" s="157">
        <f t="shared" si="26"/>
        <v>2048</v>
      </c>
      <c r="AM64" s="157">
        <f t="shared" si="26"/>
        <v>2049</v>
      </c>
      <c r="AN64" s="157">
        <f t="shared" si="26"/>
        <v>2050</v>
      </c>
    </row>
    <row r="65" spans="1:40" ht="12.75" customHeight="1" x14ac:dyDescent="0.2">
      <c r="A65" s="4"/>
      <c r="B65" s="9" t="s">
        <v>1910</v>
      </c>
      <c r="C65" s="4"/>
      <c r="D65" s="4"/>
      <c r="E65" s="218" t="e">
        <f t="shared" ref="E65:AN65" si="27">IF(OR(use_AbsContr, E$43&lt;BaseYrEmb),NA(),E51)</f>
        <v>#N/A</v>
      </c>
      <c r="F65" s="218" t="e">
        <f t="shared" si="27"/>
        <v>#N/A</v>
      </c>
      <c r="G65" s="218" t="e">
        <f t="shared" si="27"/>
        <v>#N/A</v>
      </c>
      <c r="H65" s="218" t="e">
        <f t="shared" si="27"/>
        <v>#N/A</v>
      </c>
      <c r="I65" s="218" t="e">
        <f t="shared" si="27"/>
        <v>#N/A</v>
      </c>
      <c r="J65" s="218" t="e">
        <f t="shared" si="27"/>
        <v>#N/A</v>
      </c>
      <c r="K65" s="218" t="e">
        <f t="shared" si="27"/>
        <v>#N/A</v>
      </c>
      <c r="L65" s="218" t="e">
        <f t="shared" si="27"/>
        <v>#N/A</v>
      </c>
      <c r="M65" s="218" t="e">
        <f t="shared" si="27"/>
        <v>#N/A</v>
      </c>
      <c r="N65" s="218" t="e">
        <f t="shared" si="27"/>
        <v>#N/A</v>
      </c>
      <c r="O65" s="218" t="e">
        <f t="shared" si="27"/>
        <v>#N/A</v>
      </c>
      <c r="P65" s="218" t="e">
        <f t="shared" si="27"/>
        <v>#N/A</v>
      </c>
      <c r="Q65" s="218" t="e">
        <f t="shared" si="27"/>
        <v>#N/A</v>
      </c>
      <c r="R65" s="218" t="e">
        <f t="shared" si="27"/>
        <v>#N/A</v>
      </c>
      <c r="S65" s="218" t="e">
        <f t="shared" si="27"/>
        <v>#N/A</v>
      </c>
      <c r="T65" s="218" t="e">
        <f t="shared" si="27"/>
        <v>#N/A</v>
      </c>
      <c r="U65" s="218" t="e">
        <f t="shared" si="27"/>
        <v>#N/A</v>
      </c>
      <c r="V65" s="218" t="e">
        <f t="shared" si="27"/>
        <v>#N/A</v>
      </c>
      <c r="W65" s="218" t="e">
        <f t="shared" si="27"/>
        <v>#N/A</v>
      </c>
      <c r="X65" s="218" t="e">
        <f t="shared" si="27"/>
        <v>#N/A</v>
      </c>
      <c r="Y65" s="218" t="e">
        <f t="shared" si="27"/>
        <v>#N/A</v>
      </c>
      <c r="Z65" s="218" t="e">
        <f t="shared" si="27"/>
        <v>#N/A</v>
      </c>
      <c r="AA65" s="218" t="e">
        <f t="shared" si="27"/>
        <v>#N/A</v>
      </c>
      <c r="AB65" s="218" t="e">
        <f t="shared" si="27"/>
        <v>#N/A</v>
      </c>
      <c r="AC65" s="218" t="e">
        <f t="shared" si="27"/>
        <v>#N/A</v>
      </c>
      <c r="AD65" s="218" t="e">
        <f t="shared" si="27"/>
        <v>#N/A</v>
      </c>
      <c r="AE65" s="218" t="e">
        <f t="shared" si="27"/>
        <v>#N/A</v>
      </c>
      <c r="AF65" s="218" t="e">
        <f t="shared" si="27"/>
        <v>#N/A</v>
      </c>
      <c r="AG65" s="218" t="e">
        <f t="shared" si="27"/>
        <v>#N/A</v>
      </c>
      <c r="AH65" s="218" t="e">
        <f t="shared" si="27"/>
        <v>#N/A</v>
      </c>
      <c r="AI65" s="218" t="e">
        <f t="shared" si="27"/>
        <v>#N/A</v>
      </c>
      <c r="AJ65" s="218" t="e">
        <f t="shared" si="27"/>
        <v>#N/A</v>
      </c>
      <c r="AK65" s="218" t="e">
        <f t="shared" si="27"/>
        <v>#N/A</v>
      </c>
      <c r="AL65" s="218" t="e">
        <f t="shared" si="27"/>
        <v>#N/A</v>
      </c>
      <c r="AM65" s="218" t="e">
        <f t="shared" si="27"/>
        <v>#N/A</v>
      </c>
      <c r="AN65" s="218" t="e">
        <f t="shared" si="27"/>
        <v>#N/A</v>
      </c>
    </row>
    <row r="66" spans="1:40" ht="12.75" customHeight="1" x14ac:dyDescent="0.2">
      <c r="A66" s="4"/>
      <c r="B66" s="9" t="s">
        <v>1911</v>
      </c>
      <c r="C66" s="4"/>
      <c r="D66" s="4"/>
      <c r="E66" s="218" t="e">
        <f t="shared" ref="E66:AN66" si="28">IF(OR(use_AbsContr, E$43&lt;BaseYrEmb),NA(),E49)</f>
        <v>#N/A</v>
      </c>
      <c r="F66" s="218" t="e">
        <f t="shared" si="28"/>
        <v>#N/A</v>
      </c>
      <c r="G66" s="218" t="e">
        <f t="shared" si="28"/>
        <v>#N/A</v>
      </c>
      <c r="H66" s="218" t="e">
        <f t="shared" si="28"/>
        <v>#N/A</v>
      </c>
      <c r="I66" s="218" t="e">
        <f t="shared" si="28"/>
        <v>#N/A</v>
      </c>
      <c r="J66" s="218" t="e">
        <f t="shared" si="28"/>
        <v>#N/A</v>
      </c>
      <c r="K66" s="218" t="e">
        <f t="shared" si="28"/>
        <v>#N/A</v>
      </c>
      <c r="L66" s="218" t="e">
        <f t="shared" si="28"/>
        <v>#N/A</v>
      </c>
      <c r="M66" s="218" t="e">
        <f t="shared" si="28"/>
        <v>#N/A</v>
      </c>
      <c r="N66" s="218" t="e">
        <f t="shared" si="28"/>
        <v>#N/A</v>
      </c>
      <c r="O66" s="218" t="e">
        <f t="shared" si="28"/>
        <v>#N/A</v>
      </c>
      <c r="P66" s="218" t="e">
        <f t="shared" si="28"/>
        <v>#N/A</v>
      </c>
      <c r="Q66" s="218" t="e">
        <f t="shared" si="28"/>
        <v>#N/A</v>
      </c>
      <c r="R66" s="218" t="e">
        <f t="shared" si="28"/>
        <v>#N/A</v>
      </c>
      <c r="S66" s="218" t="e">
        <f t="shared" si="28"/>
        <v>#N/A</v>
      </c>
      <c r="T66" s="218" t="e">
        <f t="shared" si="28"/>
        <v>#N/A</v>
      </c>
      <c r="U66" s="218" t="e">
        <f t="shared" si="28"/>
        <v>#N/A</v>
      </c>
      <c r="V66" s="218" t="e">
        <f t="shared" si="28"/>
        <v>#N/A</v>
      </c>
      <c r="W66" s="218" t="e">
        <f t="shared" si="28"/>
        <v>#N/A</v>
      </c>
      <c r="X66" s="218" t="e">
        <f t="shared" si="28"/>
        <v>#N/A</v>
      </c>
      <c r="Y66" s="218" t="e">
        <f t="shared" si="28"/>
        <v>#N/A</v>
      </c>
      <c r="Z66" s="218" t="e">
        <f t="shared" si="28"/>
        <v>#N/A</v>
      </c>
      <c r="AA66" s="218" t="e">
        <f t="shared" si="28"/>
        <v>#N/A</v>
      </c>
      <c r="AB66" s="218" t="e">
        <f t="shared" si="28"/>
        <v>#N/A</v>
      </c>
      <c r="AC66" s="218" t="e">
        <f t="shared" si="28"/>
        <v>#N/A</v>
      </c>
      <c r="AD66" s="218" t="e">
        <f t="shared" si="28"/>
        <v>#N/A</v>
      </c>
      <c r="AE66" s="218" t="e">
        <f t="shared" si="28"/>
        <v>#N/A</v>
      </c>
      <c r="AF66" s="218" t="e">
        <f t="shared" si="28"/>
        <v>#N/A</v>
      </c>
      <c r="AG66" s="218" t="e">
        <f t="shared" si="28"/>
        <v>#N/A</v>
      </c>
      <c r="AH66" s="218" t="e">
        <f t="shared" si="28"/>
        <v>#N/A</v>
      </c>
      <c r="AI66" s="218" t="e">
        <f t="shared" si="28"/>
        <v>#N/A</v>
      </c>
      <c r="AJ66" s="218" t="e">
        <f t="shared" si="28"/>
        <v>#N/A</v>
      </c>
      <c r="AK66" s="218" t="e">
        <f t="shared" si="28"/>
        <v>#N/A</v>
      </c>
      <c r="AL66" s="218" t="e">
        <f t="shared" si="28"/>
        <v>#N/A</v>
      </c>
      <c r="AM66" s="218" t="e">
        <f t="shared" si="28"/>
        <v>#N/A</v>
      </c>
      <c r="AN66" s="218" t="e">
        <f t="shared" si="28"/>
        <v>#N/A</v>
      </c>
    </row>
    <row r="67" spans="1:40" ht="12.75" customHeight="1" x14ac:dyDescent="0.2">
      <c r="A67" s="4"/>
      <c r="B67" s="9" t="str">
        <f>"Target " &amp; TgtYrEmb</f>
        <v xml:space="preserve">Target </v>
      </c>
      <c r="C67" s="4"/>
      <c r="D67" s="272" t="e">
        <f>HLOOKUP(D43,$E64:$AN65,2,FALSE)</f>
        <v>#N/A</v>
      </c>
      <c r="E67" s="218" t="e">
        <f t="shared" ref="E67:AN67" si="29">IF(OR(use_AbsContr, E$43=TgtYrEmb),E65,NA())</f>
        <v>#N/A</v>
      </c>
      <c r="F67" s="218" t="e">
        <f t="shared" si="29"/>
        <v>#N/A</v>
      </c>
      <c r="G67" s="218" t="e">
        <f t="shared" si="29"/>
        <v>#N/A</v>
      </c>
      <c r="H67" s="218" t="e">
        <f t="shared" si="29"/>
        <v>#N/A</v>
      </c>
      <c r="I67" s="218" t="e">
        <f t="shared" si="29"/>
        <v>#N/A</v>
      </c>
      <c r="J67" s="218" t="e">
        <f t="shared" si="29"/>
        <v>#N/A</v>
      </c>
      <c r="K67" s="218" t="e">
        <f t="shared" si="29"/>
        <v>#N/A</v>
      </c>
      <c r="L67" s="218" t="e">
        <f t="shared" si="29"/>
        <v>#N/A</v>
      </c>
      <c r="M67" s="218" t="e">
        <f t="shared" si="29"/>
        <v>#N/A</v>
      </c>
      <c r="N67" s="218" t="e">
        <f t="shared" si="29"/>
        <v>#N/A</v>
      </c>
      <c r="O67" s="218" t="e">
        <f t="shared" si="29"/>
        <v>#N/A</v>
      </c>
      <c r="P67" s="218" t="e">
        <f t="shared" si="29"/>
        <v>#N/A</v>
      </c>
      <c r="Q67" s="218" t="e">
        <f t="shared" si="29"/>
        <v>#N/A</v>
      </c>
      <c r="R67" s="218" t="e">
        <f t="shared" si="29"/>
        <v>#N/A</v>
      </c>
      <c r="S67" s="218" t="e">
        <f t="shared" si="29"/>
        <v>#N/A</v>
      </c>
      <c r="T67" s="218" t="e">
        <f t="shared" si="29"/>
        <v>#N/A</v>
      </c>
      <c r="U67" s="218" t="e">
        <f t="shared" si="29"/>
        <v>#N/A</v>
      </c>
      <c r="V67" s="218" t="e">
        <f t="shared" si="29"/>
        <v>#N/A</v>
      </c>
      <c r="W67" s="218" t="e">
        <f t="shared" si="29"/>
        <v>#N/A</v>
      </c>
      <c r="X67" s="218" t="e">
        <f t="shared" si="29"/>
        <v>#N/A</v>
      </c>
      <c r="Y67" s="218" t="e">
        <f t="shared" si="29"/>
        <v>#N/A</v>
      </c>
      <c r="Z67" s="218" t="e">
        <f t="shared" si="29"/>
        <v>#N/A</v>
      </c>
      <c r="AA67" s="218" t="e">
        <f t="shared" si="29"/>
        <v>#N/A</v>
      </c>
      <c r="AB67" s="218" t="e">
        <f t="shared" si="29"/>
        <v>#N/A</v>
      </c>
      <c r="AC67" s="218" t="e">
        <f t="shared" si="29"/>
        <v>#N/A</v>
      </c>
      <c r="AD67" s="218" t="e">
        <f t="shared" si="29"/>
        <v>#N/A</v>
      </c>
      <c r="AE67" s="218" t="e">
        <f t="shared" si="29"/>
        <v>#N/A</v>
      </c>
      <c r="AF67" s="218" t="e">
        <f t="shared" si="29"/>
        <v>#N/A</v>
      </c>
      <c r="AG67" s="218" t="e">
        <f t="shared" si="29"/>
        <v>#N/A</v>
      </c>
      <c r="AH67" s="218" t="e">
        <f t="shared" si="29"/>
        <v>#N/A</v>
      </c>
      <c r="AI67" s="218" t="e">
        <f t="shared" si="29"/>
        <v>#N/A</v>
      </c>
      <c r="AJ67" s="218" t="e">
        <f t="shared" si="29"/>
        <v>#N/A</v>
      </c>
      <c r="AK67" s="218" t="e">
        <f t="shared" si="29"/>
        <v>#N/A</v>
      </c>
      <c r="AL67" s="218" t="e">
        <f t="shared" si="29"/>
        <v>#N/A</v>
      </c>
      <c r="AM67" s="218" t="e">
        <f t="shared" si="29"/>
        <v>#N/A</v>
      </c>
      <c r="AN67" s="218" t="e">
        <f t="shared" si="29"/>
        <v>#N/A</v>
      </c>
    </row>
    <row r="68" spans="1:40" ht="12.75" customHeight="1" x14ac:dyDescent="0.2">
      <c r="A68" s="4"/>
      <c r="B68" s="9" t="s">
        <v>115</v>
      </c>
      <c r="C68" s="4"/>
      <c r="D68" s="272" t="e">
        <f>HLOOKUP(2050,$E64:$AN65,2,FALSE)</f>
        <v>#N/A</v>
      </c>
      <c r="E68" s="218" t="e">
        <f t="shared" ref="E68:AN68" si="30">IF(E$43=2050,E65,NA())</f>
        <v>#N/A</v>
      </c>
      <c r="F68" s="218" t="e">
        <f t="shared" si="30"/>
        <v>#N/A</v>
      </c>
      <c r="G68" s="218" t="e">
        <f t="shared" si="30"/>
        <v>#N/A</v>
      </c>
      <c r="H68" s="218" t="e">
        <f t="shared" si="30"/>
        <v>#N/A</v>
      </c>
      <c r="I68" s="218" t="e">
        <f t="shared" si="30"/>
        <v>#N/A</v>
      </c>
      <c r="J68" s="218" t="e">
        <f t="shared" si="30"/>
        <v>#N/A</v>
      </c>
      <c r="K68" s="218" t="e">
        <f t="shared" si="30"/>
        <v>#N/A</v>
      </c>
      <c r="L68" s="218" t="e">
        <f t="shared" si="30"/>
        <v>#N/A</v>
      </c>
      <c r="M68" s="218" t="e">
        <f t="shared" si="30"/>
        <v>#N/A</v>
      </c>
      <c r="N68" s="218" t="e">
        <f t="shared" si="30"/>
        <v>#N/A</v>
      </c>
      <c r="O68" s="218" t="e">
        <f t="shared" si="30"/>
        <v>#N/A</v>
      </c>
      <c r="P68" s="218" t="e">
        <f t="shared" si="30"/>
        <v>#N/A</v>
      </c>
      <c r="Q68" s="218" t="e">
        <f t="shared" si="30"/>
        <v>#N/A</v>
      </c>
      <c r="R68" s="218" t="e">
        <f t="shared" si="30"/>
        <v>#N/A</v>
      </c>
      <c r="S68" s="218" t="e">
        <f t="shared" si="30"/>
        <v>#N/A</v>
      </c>
      <c r="T68" s="218" t="e">
        <f t="shared" si="30"/>
        <v>#N/A</v>
      </c>
      <c r="U68" s="218" t="e">
        <f t="shared" si="30"/>
        <v>#N/A</v>
      </c>
      <c r="V68" s="218" t="e">
        <f t="shared" si="30"/>
        <v>#N/A</v>
      </c>
      <c r="W68" s="218" t="e">
        <f t="shared" si="30"/>
        <v>#N/A</v>
      </c>
      <c r="X68" s="218" t="e">
        <f t="shared" si="30"/>
        <v>#N/A</v>
      </c>
      <c r="Y68" s="218" t="e">
        <f t="shared" si="30"/>
        <v>#N/A</v>
      </c>
      <c r="Z68" s="218" t="e">
        <f t="shared" si="30"/>
        <v>#N/A</v>
      </c>
      <c r="AA68" s="218" t="e">
        <f t="shared" si="30"/>
        <v>#N/A</v>
      </c>
      <c r="AB68" s="218" t="e">
        <f t="shared" si="30"/>
        <v>#N/A</v>
      </c>
      <c r="AC68" s="218" t="e">
        <f t="shared" si="30"/>
        <v>#N/A</v>
      </c>
      <c r="AD68" s="218" t="e">
        <f t="shared" si="30"/>
        <v>#N/A</v>
      </c>
      <c r="AE68" s="218" t="e">
        <f t="shared" si="30"/>
        <v>#N/A</v>
      </c>
      <c r="AF68" s="218" t="e">
        <f t="shared" si="30"/>
        <v>#N/A</v>
      </c>
      <c r="AG68" s="218" t="e">
        <f t="shared" si="30"/>
        <v>#N/A</v>
      </c>
      <c r="AH68" s="218" t="e">
        <f t="shared" si="30"/>
        <v>#N/A</v>
      </c>
      <c r="AI68" s="218" t="e">
        <f t="shared" si="30"/>
        <v>#N/A</v>
      </c>
      <c r="AJ68" s="218" t="e">
        <f t="shared" si="30"/>
        <v>#N/A</v>
      </c>
      <c r="AK68" s="218" t="e">
        <f t="shared" si="30"/>
        <v>#N/A</v>
      </c>
      <c r="AL68" s="218" t="e">
        <f t="shared" si="30"/>
        <v>#N/A</v>
      </c>
      <c r="AM68" s="218" t="e">
        <f t="shared" si="30"/>
        <v>#N/A</v>
      </c>
      <c r="AN68" s="218" t="e">
        <f t="shared" si="30"/>
        <v>#N/A</v>
      </c>
    </row>
    <row r="69" spans="1:40" ht="12.75" customHeight="1" x14ac:dyDescent="0.2">
      <c r="A69" s="4"/>
      <c r="B69" s="9"/>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sheetData>
  <sheetProtection algorithmName="SHA-512" hashValue="nMEqUadzFCcOpbWBTaOUc5dRvRFUANaQ/8ShYLPyt369219nvtXeGKkZvRzISi9kmgoI4k3EyVhDv8S/jPvkFQ==" saltValue="JoXrPWl7OaNIqbHB4IDVpQ==" spinCount="100000" sheet="1" objects="1" scenarios="1"/>
  <mergeCells count="2">
    <mergeCell ref="C4:D4"/>
    <mergeCell ref="P5:Q5"/>
  </mergeCells>
  <conditionalFormatting sqref="E19:I21 E24:I25">
    <cfRule type="expression" dxfId="6" priority="9">
      <formula>(E$18&lt;$H$5)</formula>
    </cfRule>
  </conditionalFormatting>
  <conditionalFormatting sqref="E44:I46 E49:I50">
    <cfRule type="expression" dxfId="5" priority="74">
      <formula>(E$43&lt;$M$5)</formula>
    </cfRule>
  </conditionalFormatting>
  <conditionalFormatting sqref="E31:AN33 E36:AN38 E60:AN62">
    <cfRule type="expression" dxfId="4" priority="4">
      <formula>(ISNA(E31))</formula>
    </cfRule>
  </conditionalFormatting>
  <conditionalFormatting sqref="E65:AN68">
    <cfRule type="expression" dxfId="3" priority="1">
      <formula>(ISNA(E65))</formula>
    </cfRule>
  </conditionalFormatting>
  <conditionalFormatting sqref="J19:AN21 J24:AN25">
    <cfRule type="expression" dxfId="2" priority="8">
      <formula>(J$18&lt;$H$5)</formula>
    </cfRule>
  </conditionalFormatting>
  <conditionalFormatting sqref="J44:AN46 J49:AN50">
    <cfRule type="expression" dxfId="1" priority="76">
      <formula>(J$43&lt;$M$5)</formula>
    </cfRule>
  </conditionalFormatting>
  <pageMargins left="0.7" right="0.7" top="0.75" bottom="0.75" header="0" footer="0"/>
  <pageSetup orientation="landscape" r:id="rId1"/>
  <ignoredErrors>
    <ignoredError sqref="S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O m I W W Z c s Y / q k A A A A 9 g A A A B I A H A B D b 2 5 m a W c v U G F j a 2 F n Z S 5 4 b W w g o h g A K K A U A A A A A A A A A A A A A A A A A A A A A A A A A A A A h Y 9 N C s I w G E S v U r J v / o o g 5 W u 6 E H c W h I K 4 D W m s w T a V J j W 9 m w u P 5 B W s a N W d y 3 n z F j P 3 6 w 3 y s W 2 i i + 6 d 6 W y G G K Y o 0 l Z 1 l b F 1 h g Z / i J c o F 7 C V 6 i R r H U 2 y d e n o q g w d v T + n h I Q Q c E h w 1 9 e E U 8 r I v t i U 6 q h b i T 6 y + S / H x j o v r d J I w O 4 1 R n D M E o Y X l G M K Z I Z Q G P s V + L T 3 2 f 5 A W A 2 N H 3 o t t I v X J Z A 5 A n l / E A 9 Q S w M E F A A C A A g A O m I W 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p i F l k o i k e 4 D g A A A B E A A A A T A B w A R m 9 y b X V s Y X M v U 2 V j d G l v b j E u b S C i G A A o o B Q A A A A A A A A A A A A A A A A A A A A A A A A A A A A r T k 0 u y c z P U w i G 0 I b W A F B L A Q I t A B Q A A g A I A D p i F l m X L G P 6 p A A A A P Y A A A A S A A A A A A A A A A A A A A A A A A A A A A B D b 2 5 m a W c v U G F j a 2 F n Z S 5 4 b W x Q S w E C L Q A U A A I A C A A 6 Y h Z Z D 8 r p q 6 Q A A A D p A A A A E w A A A A A A A A A A A A A A A A D w A A A A W 0 N v b n R l b n R f V H l w Z X N d L n h t b F B L A Q I t A B Q A A g A I A D p i F 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H U A u 2 N m B h S Z 9 E l U D U Y h 4 U A A A A A A I A A A A A A B B m A A A A A Q A A I A A A A K l O E x L K w d i V x m 7 i 3 r w P 7 q s t z 1 b x m P w t w l a U c W l v M n 6 N A A A A A A 6 A A A A A A g A A I A A A A D u H Z h P o 3 g A q O s t M f T 4 z W M c o c s J W H 9 w J w B s N T d i c J 4 Q A U A A A A O o a m Y p w I E b v / j s Y 2 W B X g m w z s Z G 8 z w I D g C N y K a m T b k f y 2 m g y Z Z 0 l 4 k N 2 l b Q 1 z T H V W s L H 3 q G h K k 4 w p d T f v 5 u 3 Q a f v R u N d i Y K o V T + u e 9 L Z B E 6 w Q A A A A J l F u c / + o Y z h b 0 P 5 j 1 n S c M N u U S r j r o s 2 O S / k e p B + I C m S g G o 2 K J I C 0 P j X P C D E I d + c M R M 7 I l r K B M e w r z g R t p S Q p D E = < / 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afe56819-21c6-41e3-a92c-66677a3335b1" xsi:nil="true"/>
    <lcf76f155ced4ddcb4097134ff3c332f xmlns="b3cb29e9-f8a5-486c-97fa-31b7a14a91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AEC0EC9BF64744790061934728F35DB" ma:contentTypeVersion="11" ma:contentTypeDescription="Create a new document." ma:contentTypeScope="" ma:versionID="acda00db7abdebbf0a95a93bd79131d8">
  <xsd:schema xmlns:xsd="http://www.w3.org/2001/XMLSchema" xmlns:xs="http://www.w3.org/2001/XMLSchema" xmlns:p="http://schemas.microsoft.com/office/2006/metadata/properties" xmlns:ns2="b3cb29e9-f8a5-486c-97fa-31b7a14a910b" xmlns:ns3="afe56819-21c6-41e3-a92c-66677a3335b1" targetNamespace="http://schemas.microsoft.com/office/2006/metadata/properties" ma:root="true" ma:fieldsID="98a97b20490b16fc40e28d74e925622a" ns2:_="" ns3:_="">
    <xsd:import namespace="b3cb29e9-f8a5-486c-97fa-31b7a14a910b"/>
    <xsd:import namespace="afe56819-21c6-41e3-a92c-66677a3335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b29e9-f8a5-486c-97fa-31b7a14a91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4700b14-5bd2-4554-b4eb-4c601d9b4c1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e56819-21c6-41e3-a92c-66677a3335b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d50ecf1-105e-4cff-a259-3a75edde925e}" ma:internalName="TaxCatchAll" ma:showField="CatchAllData" ma:web="afe56819-21c6-41e3-a92c-66677a333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6C30FA-2E72-40C5-B69C-A35AA0D1E920}">
  <ds:schemaRefs>
    <ds:schemaRef ds:uri="http://schemas.microsoft.com/DataMashup"/>
  </ds:schemaRefs>
</ds:datastoreItem>
</file>

<file path=customXml/itemProps2.xml><?xml version="1.0" encoding="utf-8"?>
<ds:datastoreItem xmlns:ds="http://schemas.openxmlformats.org/officeDocument/2006/customXml" ds:itemID="{766AA607-332C-46C5-996F-C09464E01228}">
  <ds:schemaRefs>
    <ds:schemaRef ds:uri="b3cb29e9-f8a5-486c-97fa-31b7a14a910b"/>
    <ds:schemaRef ds:uri="afe56819-21c6-41e3-a92c-66677a3335b1"/>
    <ds:schemaRef ds:uri="http://schemas.microsoft.com/office/2006/documentManagement/types"/>
    <ds:schemaRef ds:uri="http://www.w3.org/XML/1998/namespace"/>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1766F85-BEDA-4540-9829-9C8392A9956D}">
  <ds:schemaRefs>
    <ds:schemaRef ds:uri="http://schemas.microsoft.com/sharepoint/v3/contenttype/forms"/>
  </ds:schemaRefs>
</ds:datastoreItem>
</file>

<file path=customXml/itemProps4.xml><?xml version="1.0" encoding="utf-8"?>
<ds:datastoreItem xmlns:ds="http://schemas.openxmlformats.org/officeDocument/2006/customXml" ds:itemID="{9455FE28-405E-4214-AB07-7C6D87A16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b29e9-f8a5-486c-97fa-31b7a14a910b"/>
    <ds:schemaRef ds:uri="afe56819-21c6-41e3-a92c-66677a3335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9</vt:i4>
      </vt:variant>
      <vt:variant>
        <vt:lpstr>Named Ranges</vt:lpstr>
      </vt:variant>
      <vt:variant>
        <vt:i4>76</vt:i4>
      </vt:variant>
    </vt:vector>
  </HeadingPairs>
  <TitlesOfParts>
    <vt:vector size="85" baseType="lpstr">
      <vt:lpstr>Intro</vt:lpstr>
      <vt:lpstr>In-Use NT Targets</vt:lpstr>
      <vt:lpstr>Embodied NT Targets</vt:lpstr>
      <vt:lpstr>Aggregator Near Term Targets</vt:lpstr>
      <vt:lpstr>Net-Zero Targets</vt:lpstr>
      <vt:lpstr>Aggregator Net-Zero Targets</vt:lpstr>
      <vt:lpstr>Available Geographies</vt:lpstr>
      <vt:lpstr>Available Building Types</vt:lpstr>
      <vt:lpstr>Calculations</vt:lpstr>
      <vt:lpstr>AreaConvert</vt:lpstr>
      <vt:lpstr>AreaUoM</vt:lpstr>
      <vt:lpstr>bANYregion</vt:lpstr>
      <vt:lpstr>Base_EmbC</vt:lpstr>
      <vt:lpstr>Base_InUseC</vt:lpstr>
      <vt:lpstr>Base_m2_Emb</vt:lpstr>
      <vt:lpstr>Base_m2_InUse</vt:lpstr>
      <vt:lpstr>BaseYr</vt:lpstr>
      <vt:lpstr>BaseYrEmb</vt:lpstr>
      <vt:lpstr>bHasRegions</vt:lpstr>
      <vt:lpstr>bOtherCntry</vt:lpstr>
      <vt:lpstr>bResidential</vt:lpstr>
      <vt:lpstr>BuildType</vt:lpstr>
      <vt:lpstr>BuildTypeEmb</vt:lpstr>
      <vt:lpstr>bUseDflt</vt:lpstr>
      <vt:lpstr>CountryAbbr</vt:lpstr>
      <vt:lpstr>DeltaM2</vt:lpstr>
      <vt:lpstr>DeltaM2_Emb</vt:lpstr>
      <vt:lpstr>DeltaYrs</vt:lpstr>
      <vt:lpstr>DeltaYrs_Emb</vt:lpstr>
      <vt:lpstr>Disclaimer</vt:lpstr>
      <vt:lpstr>lbl_NA</vt:lpstr>
      <vt:lpstr>lbl_NoRegion</vt:lpstr>
      <vt:lpstr>lblDraft</vt:lpstr>
      <vt:lpstr>lst_LT_TgtYr</vt:lpstr>
      <vt:lpstr>lst_NT_TgtYr</vt:lpstr>
      <vt:lpstr>lstAfri</vt:lpstr>
      <vt:lpstr>lstAmer</vt:lpstr>
      <vt:lpstr>lstAreaFctrs</vt:lpstr>
      <vt:lpstr>lstAsia</vt:lpstr>
      <vt:lpstr>lstBaseYear</vt:lpstr>
      <vt:lpstr>lstBuildingType</vt:lpstr>
      <vt:lpstr>lstEmbod_Appr</vt:lpstr>
      <vt:lpstr>lstEmbodTypes</vt:lpstr>
      <vt:lpstr>lstEuro</vt:lpstr>
      <vt:lpstr>lstGlobalTypes</vt:lpstr>
      <vt:lpstr>lstOcea</vt:lpstr>
      <vt:lpstr>lstWorld</vt:lpstr>
      <vt:lpstr>LT_TgtYr_Emb</vt:lpstr>
      <vt:lpstr>LT_TgtYr_InUse</vt:lpstr>
      <vt:lpstr>m_fix</vt:lpstr>
      <vt:lpstr>m_fix_Emb</vt:lpstr>
      <vt:lpstr>M2rate</vt:lpstr>
      <vt:lpstr>M2rateEmb</vt:lpstr>
      <vt:lpstr>MassConvert</vt:lpstr>
      <vt:lpstr>MassUoM</vt:lpstr>
      <vt:lpstr>nGeogr</vt:lpstr>
      <vt:lpstr>'Aggregator Near Term Targets'!Print_Area</vt:lpstr>
      <vt:lpstr>RegionAbbr</vt:lpstr>
      <vt:lpstr>rngCountry</vt:lpstr>
      <vt:lpstr>rngRegion</vt:lpstr>
      <vt:lpstr>rngTitle</vt:lpstr>
      <vt:lpstr>rngVersion</vt:lpstr>
      <vt:lpstr>tbl_1_CO2</vt:lpstr>
      <vt:lpstr>tbl_3_GHG</vt:lpstr>
      <vt:lpstr>tbl_Country_Area</vt:lpstr>
      <vt:lpstr>tbl_Emb_Area</vt:lpstr>
      <vt:lpstr>tbl_Emb_SpecCO2</vt:lpstr>
      <vt:lpstr>tbl_EU_EF</vt:lpstr>
      <vt:lpstr>tbl_GlobalData</vt:lpstr>
      <vt:lpstr>tbl_NonEU_EF</vt:lpstr>
      <vt:lpstr>tbl_RegionSector</vt:lpstr>
      <vt:lpstr>tblAustralia</vt:lpstr>
      <vt:lpstr>tblContinents</vt:lpstr>
      <vt:lpstr>tblCountries</vt:lpstr>
      <vt:lpstr>tblUSA</vt:lpstr>
      <vt:lpstr>Terms</vt:lpstr>
      <vt:lpstr>Tgt_EmbC_abs</vt:lpstr>
      <vt:lpstr>Tgt_EmbC_int</vt:lpstr>
      <vt:lpstr>Tgt_InUseC_abs</vt:lpstr>
      <vt:lpstr>Tgt_InUseC_int</vt:lpstr>
      <vt:lpstr>Tgt_m2_Emb</vt:lpstr>
      <vt:lpstr>Tgt_m2_InUse</vt:lpstr>
      <vt:lpstr>TgtYr</vt:lpstr>
      <vt:lpstr>TgtYrEmb</vt:lpstr>
      <vt:lpstr>use_AbsContr</vt:lpstr>
    </vt:vector>
  </TitlesOfParts>
  <Manager>Gaurav.Mahindru@consultdss.com</Manager>
  <Company>dss+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SBTi Targeting Tool - Construction</dc:title>
  <dc:subject>Decarbonisation Targeting</dc:subject>
  <dc:creator>gert-jan.fien@consultdss.com</dc:creator>
  <cp:lastModifiedBy>Claire Cappaert</cp:lastModifiedBy>
  <cp:revision/>
  <cp:lastPrinted>2024-03-14T18:13:46Z</cp:lastPrinted>
  <dcterms:created xsi:type="dcterms:W3CDTF">2017-12-11T02:50:35Z</dcterms:created>
  <dcterms:modified xsi:type="dcterms:W3CDTF">2025-08-18T14:44:51Z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0x010100FAEC0EC9BF64744790061934728F35DB</vt:lpwstr>
  </property>
</Properties>
</file>