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mc:AlternateContent xmlns:mc="http://schemas.openxmlformats.org/markup-compatibility/2006">
    <mc:Choice Requires="x15">
      <x15ac:absPath xmlns:x15ac="http://schemas.microsoft.com/office/spreadsheetml/2010/11/ac" url="/Users/alicetegami/Downloads/"/>
    </mc:Choice>
  </mc:AlternateContent>
  <xr:revisionPtr revIDLastSave="0" documentId="8_{1A376C0C-D343-DB4A-813B-36B1E4C8A1E4}" xr6:coauthVersionLast="47" xr6:coauthVersionMax="47" xr10:uidLastSave="{00000000-0000-0000-0000-000000000000}"/>
  <bookViews>
    <workbookView xWindow="35980" yWindow="7280" windowWidth="29400" windowHeight="16940" activeTab="2" xr2:uid="{00000000-000D-0000-FFFF-FFFF00000000}"/>
  </bookViews>
  <sheets>
    <sheet name="README" sheetId="1" r:id="rId1"/>
    <sheet name="Quick Guide" sheetId="2" r:id="rId2"/>
    <sheet name="Target Setting Tool" sheetId="3" r:id="rId3"/>
    <sheet name="Calculations" sheetId="4" r:id="rId4"/>
    <sheet name="Database" sheetId="5" r:id="rId5"/>
    <sheet name="Lists" sheetId="6" state="hidden" r:id="rId6"/>
    <sheet name="DataArrange" sheetId="7" state="hidden" r:id="rId7"/>
  </sheets>
  <externalReferences>
    <externalReference r:id="rId8"/>
  </externalReferences>
  <definedNames>
    <definedName name="CAAGR_tolerance">200</definedName>
    <definedName name="RoundFactorLong">4</definedName>
    <definedName name="RoundFactorMed">3</definedName>
    <definedName name="RoundFactorShort">3</definedName>
    <definedName name="S1_2_TARGET">'[1]2. Validation Results'!$C$91:OFFSET('[1]2. Validation Results'!$C$91,0,('[1]1. Target Details'!$H$23-'[1]1. Target Details'!$F$23))</definedName>
    <definedName name="sector">Lists!$B$2:$B$4</definedName>
    <definedName name="SmallestNonZeroValue">0.00001</definedName>
    <definedName name="SumTolerance">0.005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ScCsqxlAxE/U8iZrfyltOn0eirJ7kIezViTOZ+dvBcw="/>
    </ext>
  </extLst>
</workbook>
</file>

<file path=xl/calcChain.xml><?xml version="1.0" encoding="utf-8"?>
<calcChain xmlns="http://schemas.openxmlformats.org/spreadsheetml/2006/main">
  <c r="F69" i="3" l="1"/>
  <c r="AT95" i="7"/>
  <c r="AN95" i="7"/>
  <c r="AJ95" i="7"/>
  <c r="AR95" i="7" s="1"/>
  <c r="AF95" i="7"/>
  <c r="AB95" i="7"/>
  <c r="Z95" i="7"/>
  <c r="AI95" i="7" s="1"/>
  <c r="X95" i="7"/>
  <c r="P95" i="7"/>
  <c r="O95" i="7"/>
  <c r="T95" i="7" s="1"/>
  <c r="F78" i="7"/>
  <c r="F77" i="7"/>
  <c r="F76" i="7"/>
  <c r="F75" i="7"/>
  <c r="F74" i="7"/>
  <c r="F73" i="7"/>
  <c r="F72" i="7"/>
  <c r="F71" i="7"/>
  <c r="F70" i="7"/>
  <c r="F69" i="7"/>
  <c r="F68" i="7"/>
  <c r="F67" i="7"/>
  <c r="BD66" i="7"/>
  <c r="AZ66" i="7" s="1"/>
  <c r="BC66" i="7"/>
  <c r="BB66" i="7"/>
  <c r="BA66" i="7"/>
  <c r="AY66" i="7"/>
  <c r="AV66" i="7"/>
  <c r="AU66" i="7"/>
  <c r="AT66" i="7"/>
  <c r="AO66" i="7"/>
  <c r="AN66" i="7"/>
  <c r="AM66" i="7"/>
  <c r="AL66" i="7"/>
  <c r="AK66" i="7"/>
  <c r="AJ66" i="7"/>
  <c r="AF66" i="7"/>
  <c r="AE66" i="7"/>
  <c r="AD66" i="7"/>
  <c r="AC66" i="7"/>
  <c r="AB66" i="7"/>
  <c r="Z66" i="7"/>
  <c r="AA66" i="7" s="1"/>
  <c r="X66" i="7"/>
  <c r="W66" i="7"/>
  <c r="V66" i="7"/>
  <c r="U66" i="7"/>
  <c r="Y66" i="7" s="1"/>
  <c r="T66" i="7"/>
  <c r="R66" i="7"/>
  <c r="P66" i="7"/>
  <c r="O66" i="7"/>
  <c r="N66" i="7"/>
  <c r="M66" i="7"/>
  <c r="L66" i="7"/>
  <c r="J66" i="7"/>
  <c r="F66" i="7"/>
  <c r="F65" i="7"/>
  <c r="F64" i="7"/>
  <c r="AJ63" i="7"/>
  <c r="AH63" i="7" s="1"/>
  <c r="Z63" i="7"/>
  <c r="F63" i="7"/>
  <c r="AN62" i="7"/>
  <c r="AM62" i="7"/>
  <c r="F62" i="7"/>
  <c r="AV61" i="7"/>
  <c r="F61" i="7"/>
  <c r="AX60" i="7"/>
  <c r="F60" i="7"/>
  <c r="BD59" i="7"/>
  <c r="AT59" i="7"/>
  <c r="U59" i="7"/>
  <c r="F59" i="7"/>
  <c r="AY58" i="7"/>
  <c r="V58" i="7"/>
  <c r="T58" i="7"/>
  <c r="O58" i="7"/>
  <c r="N58" i="7"/>
  <c r="F58" i="7"/>
  <c r="W57" i="7"/>
  <c r="V57" i="7"/>
  <c r="U57" i="7"/>
  <c r="P57" i="7"/>
  <c r="F57" i="7"/>
  <c r="Y56" i="7"/>
  <c r="X56" i="7"/>
  <c r="W56" i="7"/>
  <c r="V56" i="7"/>
  <c r="F56" i="7"/>
  <c r="F55" i="7"/>
  <c r="F54" i="7"/>
  <c r="F53" i="7"/>
  <c r="F52" i="7"/>
  <c r="F51" i="7"/>
  <c r="F50" i="7"/>
  <c r="R46" i="7"/>
  <c r="AT79" i="7" s="1"/>
  <c r="P46" i="7"/>
  <c r="AJ79" i="7" s="1"/>
  <c r="N46" i="7"/>
  <c r="Z79" i="7" s="1"/>
  <c r="L46" i="7"/>
  <c r="P79" i="7" s="1"/>
  <c r="K46" i="7"/>
  <c r="O79" i="7" s="1"/>
  <c r="R45" i="7"/>
  <c r="AT94" i="7" s="1"/>
  <c r="P45" i="7"/>
  <c r="AJ94" i="7" s="1"/>
  <c r="N45" i="7"/>
  <c r="Z94" i="7" s="1"/>
  <c r="L45" i="7"/>
  <c r="P94" i="7" s="1"/>
  <c r="K45" i="7"/>
  <c r="O94" i="7" s="1"/>
  <c r="R43" i="7"/>
  <c r="AT92" i="7" s="1"/>
  <c r="P43" i="7"/>
  <c r="AJ92" i="7" s="1"/>
  <c r="N43" i="7"/>
  <c r="Z92" i="7" s="1"/>
  <c r="L43" i="7"/>
  <c r="P92" i="7" s="1"/>
  <c r="K43" i="7"/>
  <c r="O92" i="7" s="1"/>
  <c r="R42" i="7"/>
  <c r="AT91" i="7" s="1"/>
  <c r="P42" i="7"/>
  <c r="AJ91" i="7" s="1"/>
  <c r="N42" i="7"/>
  <c r="Z91" i="7" s="1"/>
  <c r="L42" i="7"/>
  <c r="P91" i="7" s="1"/>
  <c r="K42" i="7"/>
  <c r="O91" i="7" s="1"/>
  <c r="R40" i="7"/>
  <c r="AT89" i="7" s="1"/>
  <c r="P40" i="7"/>
  <c r="AJ89" i="7" s="1"/>
  <c r="N40" i="7"/>
  <c r="Z89" i="7" s="1"/>
  <c r="L40" i="7"/>
  <c r="P89" i="7" s="1"/>
  <c r="K40" i="7"/>
  <c r="O89" i="7" s="1"/>
  <c r="R39" i="7"/>
  <c r="AT88" i="7" s="1"/>
  <c r="P39" i="7"/>
  <c r="AJ88" i="7" s="1"/>
  <c r="N39" i="7"/>
  <c r="Z88" i="7" s="1"/>
  <c r="L39" i="7"/>
  <c r="P88" i="7" s="1"/>
  <c r="K39" i="7"/>
  <c r="O88" i="7" s="1"/>
  <c r="R37" i="7"/>
  <c r="AT86" i="7" s="1"/>
  <c r="P37" i="7"/>
  <c r="AJ86" i="7" s="1"/>
  <c r="N37" i="7"/>
  <c r="Z86" i="7" s="1"/>
  <c r="L37" i="7"/>
  <c r="P86" i="7" s="1"/>
  <c r="K37" i="7"/>
  <c r="O86" i="7" s="1"/>
  <c r="R36" i="7"/>
  <c r="AT85" i="7" s="1"/>
  <c r="P36" i="7"/>
  <c r="AJ85" i="7" s="1"/>
  <c r="N36" i="7"/>
  <c r="Z85" i="7" s="1"/>
  <c r="L36" i="7"/>
  <c r="P85" i="7" s="1"/>
  <c r="K36" i="7"/>
  <c r="O85" i="7" s="1"/>
  <c r="R34" i="7"/>
  <c r="AT83" i="7" s="1"/>
  <c r="P34" i="7"/>
  <c r="AJ83" i="7" s="1"/>
  <c r="N34" i="7"/>
  <c r="Z83" i="7" s="1"/>
  <c r="L34" i="7"/>
  <c r="P83" i="7" s="1"/>
  <c r="K34" i="7"/>
  <c r="O83" i="7" s="1"/>
  <c r="R33" i="7"/>
  <c r="AT82" i="7" s="1"/>
  <c r="I33" i="7"/>
  <c r="I82" i="7" s="1"/>
  <c r="T32" i="7"/>
  <c r="BD81" i="7" s="1"/>
  <c r="S32" i="7"/>
  <c r="AY81" i="7" s="1"/>
  <c r="R32" i="7"/>
  <c r="AT81" i="7" s="1"/>
  <c r="Q32" i="7"/>
  <c r="AO81" i="7" s="1"/>
  <c r="P32" i="7"/>
  <c r="AJ81" i="7" s="1"/>
  <c r="O32" i="7"/>
  <c r="AE81" i="7" s="1"/>
  <c r="N32" i="7"/>
  <c r="Z81" i="7" s="1"/>
  <c r="M32" i="7"/>
  <c r="U81" i="7" s="1"/>
  <c r="J32" i="7"/>
  <c r="J81" i="7" s="1"/>
  <c r="T31" i="7"/>
  <c r="BD80" i="7" s="1"/>
  <c r="S31" i="7"/>
  <c r="AY80" i="7" s="1"/>
  <c r="R31" i="7"/>
  <c r="AT80" i="7" s="1"/>
  <c r="Q31" i="7"/>
  <c r="AO80" i="7" s="1"/>
  <c r="P31" i="7"/>
  <c r="AJ80" i="7" s="1"/>
  <c r="O31" i="7"/>
  <c r="AE80" i="7" s="1"/>
  <c r="N31" i="7"/>
  <c r="Z80" i="7" s="1"/>
  <c r="M31" i="7"/>
  <c r="U80" i="7" s="1"/>
  <c r="J31" i="7"/>
  <c r="J80" i="7" s="1"/>
  <c r="T27" i="7"/>
  <c r="BD75" i="7" s="1"/>
  <c r="S27" i="7"/>
  <c r="AY75" i="7" s="1"/>
  <c r="R27" i="7"/>
  <c r="AT75" i="7" s="1"/>
  <c r="Q27" i="7"/>
  <c r="AO75" i="7" s="1"/>
  <c r="P27" i="7"/>
  <c r="AJ75" i="7" s="1"/>
  <c r="O27" i="7"/>
  <c r="AE75" i="7" s="1"/>
  <c r="N27" i="7"/>
  <c r="Z75" i="7" s="1"/>
  <c r="M27" i="7"/>
  <c r="U75" i="7" s="1"/>
  <c r="J27" i="7"/>
  <c r="J75" i="7" s="1"/>
  <c r="T26" i="7"/>
  <c r="BD74" i="7" s="1"/>
  <c r="S26" i="7"/>
  <c r="AY74" i="7" s="1"/>
  <c r="R26" i="7"/>
  <c r="AT74" i="7" s="1"/>
  <c r="Q26" i="7"/>
  <c r="AO74" i="7" s="1"/>
  <c r="P26" i="7"/>
  <c r="AJ74" i="7" s="1"/>
  <c r="O26" i="7"/>
  <c r="AE74" i="7" s="1"/>
  <c r="N26" i="7"/>
  <c r="Z74" i="7" s="1"/>
  <c r="M26" i="7"/>
  <c r="U74" i="7" s="1"/>
  <c r="J26" i="7"/>
  <c r="J74" i="7" s="1"/>
  <c r="T25" i="7"/>
  <c r="BD73" i="7" s="1"/>
  <c r="S25" i="7"/>
  <c r="AY73" i="7" s="1"/>
  <c r="R25" i="7"/>
  <c r="AT73" i="7" s="1"/>
  <c r="Q25" i="7"/>
  <c r="AO73" i="7" s="1"/>
  <c r="P25" i="7"/>
  <c r="AJ73" i="7" s="1"/>
  <c r="O25" i="7"/>
  <c r="AE73" i="7" s="1"/>
  <c r="N25" i="7"/>
  <c r="Z73" i="7" s="1"/>
  <c r="M25" i="7"/>
  <c r="U73" i="7" s="1"/>
  <c r="J25" i="7"/>
  <c r="J73" i="7" s="1"/>
  <c r="R24" i="7"/>
  <c r="AT72" i="7" s="1"/>
  <c r="Q24" i="7"/>
  <c r="AO72" i="7" s="1"/>
  <c r="P24" i="7"/>
  <c r="AJ72" i="7" s="1"/>
  <c r="O24" i="7"/>
  <c r="AE72" i="7" s="1"/>
  <c r="N24" i="7"/>
  <c r="Z72" i="7" s="1"/>
  <c r="M24" i="7"/>
  <c r="U72" i="7" s="1"/>
  <c r="J24" i="7"/>
  <c r="J72" i="7" s="1"/>
  <c r="T23" i="7"/>
  <c r="BD71" i="7" s="1"/>
  <c r="S23" i="7"/>
  <c r="AY71" i="7" s="1"/>
  <c r="R23" i="7"/>
  <c r="AT71" i="7" s="1"/>
  <c r="Q23" i="7"/>
  <c r="AO71" i="7" s="1"/>
  <c r="P23" i="7"/>
  <c r="AJ71" i="7" s="1"/>
  <c r="O23" i="7"/>
  <c r="AE71" i="7" s="1"/>
  <c r="N23" i="7"/>
  <c r="Z71" i="7" s="1"/>
  <c r="M23" i="7"/>
  <c r="U71" i="7" s="1"/>
  <c r="J23" i="7"/>
  <c r="J71" i="7" s="1"/>
  <c r="T22" i="7"/>
  <c r="BD70" i="7" s="1"/>
  <c r="S22" i="7"/>
  <c r="AY70" i="7" s="1"/>
  <c r="R22" i="7"/>
  <c r="AT70" i="7" s="1"/>
  <c r="Q22" i="7"/>
  <c r="AO70" i="7" s="1"/>
  <c r="P22" i="7"/>
  <c r="AJ70" i="7" s="1"/>
  <c r="O22" i="7"/>
  <c r="AE70" i="7" s="1"/>
  <c r="N22" i="7"/>
  <c r="Z70" i="7" s="1"/>
  <c r="M22" i="7"/>
  <c r="U70" i="7" s="1"/>
  <c r="J22" i="7"/>
  <c r="J70" i="7" s="1"/>
  <c r="T21" i="7"/>
  <c r="BD69" i="7" s="1"/>
  <c r="S21" i="7"/>
  <c r="AY69" i="7" s="1"/>
  <c r="R21" i="7"/>
  <c r="AT69" i="7" s="1"/>
  <c r="Q21" i="7"/>
  <c r="AO69" i="7" s="1"/>
  <c r="P21" i="7"/>
  <c r="AJ69" i="7" s="1"/>
  <c r="O21" i="7"/>
  <c r="AE69" i="7" s="1"/>
  <c r="N21" i="7"/>
  <c r="Z69" i="7" s="1"/>
  <c r="M21" i="7"/>
  <c r="U69" i="7" s="1"/>
  <c r="J21" i="7"/>
  <c r="J69" i="7" s="1"/>
  <c r="O69" i="7" s="1"/>
  <c r="T20" i="7"/>
  <c r="BD68" i="7" s="1"/>
  <c r="S20" i="7"/>
  <c r="AY68" i="7" s="1"/>
  <c r="R20" i="7"/>
  <c r="AT68" i="7" s="1"/>
  <c r="Q20" i="7"/>
  <c r="AO68" i="7" s="1"/>
  <c r="P20" i="7"/>
  <c r="AJ68" i="7" s="1"/>
  <c r="O20" i="7"/>
  <c r="AE68" i="7" s="1"/>
  <c r="N20" i="7"/>
  <c r="Z68" i="7" s="1"/>
  <c r="M20" i="7"/>
  <c r="U68" i="7" s="1"/>
  <c r="M68" i="7" s="1"/>
  <c r="J20" i="7"/>
  <c r="J68" i="7" s="1"/>
  <c r="T19" i="7"/>
  <c r="BD67" i="7" s="1"/>
  <c r="S19" i="7"/>
  <c r="AY67" i="7" s="1"/>
  <c r="R19" i="7"/>
  <c r="AT67" i="7" s="1"/>
  <c r="Q19" i="7"/>
  <c r="AO67" i="7" s="1"/>
  <c r="P19" i="7"/>
  <c r="AJ67" i="7" s="1"/>
  <c r="O19" i="7"/>
  <c r="AE67" i="7" s="1"/>
  <c r="N19" i="7"/>
  <c r="Z67" i="7" s="1"/>
  <c r="M19" i="7"/>
  <c r="U67" i="7" s="1"/>
  <c r="J19" i="7"/>
  <c r="J67" i="7" s="1"/>
  <c r="O67" i="7" s="1"/>
  <c r="T17" i="7"/>
  <c r="BD65" i="7" s="1"/>
  <c r="S17" i="7"/>
  <c r="AY65" i="7" s="1"/>
  <c r="BA65" i="7" s="1"/>
  <c r="R17" i="7"/>
  <c r="AT65" i="7" s="1"/>
  <c r="Q17" i="7"/>
  <c r="AO65" i="7" s="1"/>
  <c r="P17" i="7"/>
  <c r="AJ65" i="7" s="1"/>
  <c r="O17" i="7"/>
  <c r="AE65" i="7" s="1"/>
  <c r="N17" i="7"/>
  <c r="Z65" i="7" s="1"/>
  <c r="M17" i="7"/>
  <c r="U65" i="7" s="1"/>
  <c r="J17" i="7"/>
  <c r="J65" i="7" s="1"/>
  <c r="T16" i="7"/>
  <c r="BD64" i="7" s="1"/>
  <c r="S16" i="7"/>
  <c r="AY64" i="7" s="1"/>
  <c r="R16" i="7"/>
  <c r="AT64" i="7" s="1"/>
  <c r="AW64" i="7" s="1"/>
  <c r="Q16" i="7"/>
  <c r="AO64" i="7" s="1"/>
  <c r="J16" i="7"/>
  <c r="J64" i="7" s="1"/>
  <c r="T15" i="7"/>
  <c r="BD63" i="7" s="1"/>
  <c r="S15" i="7"/>
  <c r="AY63" i="7" s="1"/>
  <c r="R15" i="7"/>
  <c r="AT63" i="7" s="1"/>
  <c r="Q15" i="7"/>
  <c r="AO63" i="7" s="1"/>
  <c r="P15" i="7"/>
  <c r="O15" i="7"/>
  <c r="AE63" i="7" s="1"/>
  <c r="N15" i="7"/>
  <c r="M15" i="7"/>
  <c r="U63" i="7" s="1"/>
  <c r="Y63" i="7" s="1"/>
  <c r="J15" i="7"/>
  <c r="J63" i="7" s="1"/>
  <c r="L63" i="7" s="1"/>
  <c r="T14" i="7"/>
  <c r="BD62" i="7" s="1"/>
  <c r="S14" i="7"/>
  <c r="AY62" i="7" s="1"/>
  <c r="BC62" i="7" s="1"/>
  <c r="R14" i="7"/>
  <c r="AT62" i="7" s="1"/>
  <c r="Q14" i="7"/>
  <c r="AO62" i="7" s="1"/>
  <c r="P14" i="7"/>
  <c r="AJ62" i="7" s="1"/>
  <c r="O14" i="7"/>
  <c r="AE62" i="7" s="1"/>
  <c r="N14" i="7"/>
  <c r="Z62" i="7" s="1"/>
  <c r="M14" i="7"/>
  <c r="U62" i="7" s="1"/>
  <c r="J14" i="7"/>
  <c r="J62" i="7" s="1"/>
  <c r="T13" i="7"/>
  <c r="BD61" i="7" s="1"/>
  <c r="S13" i="7"/>
  <c r="AY61" i="7" s="1"/>
  <c r="R13" i="7"/>
  <c r="AT61" i="7" s="1"/>
  <c r="Q13" i="7"/>
  <c r="AO61" i="7" s="1"/>
  <c r="P13" i="7"/>
  <c r="AJ61" i="7" s="1"/>
  <c r="O13" i="7"/>
  <c r="AE61" i="7" s="1"/>
  <c r="N13" i="7"/>
  <c r="Z61" i="7" s="1"/>
  <c r="M13" i="7"/>
  <c r="U61" i="7" s="1"/>
  <c r="J13" i="7"/>
  <c r="J61" i="7" s="1"/>
  <c r="T12" i="7"/>
  <c r="BD60" i="7" s="1"/>
  <c r="S12" i="7"/>
  <c r="AY60" i="7" s="1"/>
  <c r="BA60" i="7" s="1"/>
  <c r="R12" i="7"/>
  <c r="AT60" i="7" s="1"/>
  <c r="Q12" i="7"/>
  <c r="AO60" i="7" s="1"/>
  <c r="P12" i="7"/>
  <c r="AJ60" i="7" s="1"/>
  <c r="O12" i="7"/>
  <c r="N12" i="7"/>
  <c r="N16" i="7" s="1"/>
  <c r="Z64" i="7" s="1"/>
  <c r="M12" i="7"/>
  <c r="U60" i="7" s="1"/>
  <c r="J12" i="7"/>
  <c r="J60" i="7" s="1"/>
  <c r="T11" i="7"/>
  <c r="S11" i="7"/>
  <c r="AY59" i="7" s="1"/>
  <c r="BC59" i="7" s="1"/>
  <c r="R11" i="7"/>
  <c r="Q11" i="7"/>
  <c r="AO59" i="7" s="1"/>
  <c r="AS59" i="7" s="1"/>
  <c r="P11" i="7"/>
  <c r="AJ59" i="7" s="1"/>
  <c r="AM59" i="7" s="1"/>
  <c r="O11" i="7"/>
  <c r="AE59" i="7" s="1"/>
  <c r="N11" i="7"/>
  <c r="Z59" i="7" s="1"/>
  <c r="M11" i="7"/>
  <c r="J11" i="7"/>
  <c r="J59" i="7" s="1"/>
  <c r="T10" i="7"/>
  <c r="BD58" i="7" s="1"/>
  <c r="S10" i="7"/>
  <c r="R10" i="7"/>
  <c r="AT58" i="7" s="1"/>
  <c r="AX58" i="7" s="1"/>
  <c r="Q10" i="7"/>
  <c r="AO58" i="7" s="1"/>
  <c r="P10" i="7"/>
  <c r="AJ58" i="7" s="1"/>
  <c r="O10" i="7"/>
  <c r="AE58" i="7" s="1"/>
  <c r="N10" i="7"/>
  <c r="Z58" i="7" s="1"/>
  <c r="M10" i="7"/>
  <c r="U58" i="7" s="1"/>
  <c r="X58" i="7" s="1"/>
  <c r="J10" i="7"/>
  <c r="J58" i="7" s="1"/>
  <c r="M58" i="7" s="1"/>
  <c r="T9" i="7"/>
  <c r="BD57" i="7" s="1"/>
  <c r="BD76" i="7" s="1"/>
  <c r="S9" i="7"/>
  <c r="AY57" i="7" s="1"/>
  <c r="BB57" i="7" s="1"/>
  <c r="R9" i="7"/>
  <c r="AT57" i="7" s="1"/>
  <c r="Q9" i="7"/>
  <c r="AO57" i="7" s="1"/>
  <c r="P9" i="7"/>
  <c r="AJ57" i="7" s="1"/>
  <c r="AJ76" i="7" s="1"/>
  <c r="O9" i="7"/>
  <c r="AE57" i="7" s="1"/>
  <c r="N9" i="7"/>
  <c r="Z57" i="7" s="1"/>
  <c r="AC57" i="7" s="1"/>
  <c r="M9" i="7"/>
  <c r="J9" i="7"/>
  <c r="J57" i="7" s="1"/>
  <c r="O57" i="7" s="1"/>
  <c r="T8" i="7"/>
  <c r="BD56" i="7" s="1"/>
  <c r="S8" i="7"/>
  <c r="AY56" i="7" s="1"/>
  <c r="R8" i="7"/>
  <c r="AT56" i="7" s="1"/>
  <c r="Q8" i="7"/>
  <c r="AO56" i="7" s="1"/>
  <c r="P8" i="7"/>
  <c r="AJ56" i="7" s="1"/>
  <c r="O8" i="7"/>
  <c r="AE56" i="7" s="1"/>
  <c r="N8" i="7"/>
  <c r="Z56" i="7" s="1"/>
  <c r="M8" i="7"/>
  <c r="U56" i="7" s="1"/>
  <c r="J8" i="7"/>
  <c r="J56" i="7" s="1"/>
  <c r="Q56" i="7" s="1"/>
  <c r="T7" i="7"/>
  <c r="BD55" i="7" s="1"/>
  <c r="S7" i="7"/>
  <c r="AY55" i="7" s="1"/>
  <c r="BC55" i="7" s="1"/>
  <c r="R7" i="7"/>
  <c r="AT55" i="7" s="1"/>
  <c r="AW55" i="7" s="1"/>
  <c r="Q7" i="7"/>
  <c r="AO55" i="7" s="1"/>
  <c r="P7" i="7"/>
  <c r="AJ55" i="7" s="1"/>
  <c r="AN55" i="7" s="1"/>
  <c r="O7" i="7"/>
  <c r="AE55" i="7" s="1"/>
  <c r="N7" i="7"/>
  <c r="Z55" i="7" s="1"/>
  <c r="M7" i="7"/>
  <c r="U55" i="7" s="1"/>
  <c r="V55" i="7" s="1"/>
  <c r="J7" i="7"/>
  <c r="J55" i="7" s="1"/>
  <c r="T6" i="7"/>
  <c r="BD54" i="7" s="1"/>
  <c r="S6" i="7"/>
  <c r="AY54" i="7" s="1"/>
  <c r="R6" i="7"/>
  <c r="AT54" i="7" s="1"/>
  <c r="AX54" i="7" s="1"/>
  <c r="Q6" i="7"/>
  <c r="AO54" i="7" s="1"/>
  <c r="P6" i="7"/>
  <c r="AJ54" i="7" s="1"/>
  <c r="O6" i="7"/>
  <c r="AE54" i="7" s="1"/>
  <c r="N6" i="7"/>
  <c r="Z54" i="7" s="1"/>
  <c r="M6" i="7"/>
  <c r="U54" i="7" s="1"/>
  <c r="J6" i="7"/>
  <c r="J54" i="7" s="1"/>
  <c r="T5" i="7"/>
  <c r="BD53" i="7" s="1"/>
  <c r="S5" i="7"/>
  <c r="AY53" i="7" s="1"/>
  <c r="R5" i="7"/>
  <c r="AT53" i="7" s="1"/>
  <c r="AX53" i="7" s="1"/>
  <c r="Q5" i="7"/>
  <c r="AO53" i="7" s="1"/>
  <c r="P5" i="7"/>
  <c r="AJ53" i="7" s="1"/>
  <c r="O5" i="7"/>
  <c r="AE53" i="7" s="1"/>
  <c r="AI53" i="7" s="1"/>
  <c r="N5" i="7"/>
  <c r="Z53" i="7" s="1"/>
  <c r="M5" i="7"/>
  <c r="U53" i="7" s="1"/>
  <c r="J5" i="7"/>
  <c r="J53" i="7" s="1"/>
  <c r="T4" i="7"/>
  <c r="BD52" i="7" s="1"/>
  <c r="S4" i="7"/>
  <c r="AY52" i="7" s="1"/>
  <c r="R4" i="7"/>
  <c r="AT52" i="7" s="1"/>
  <c r="Q4" i="7"/>
  <c r="AO52" i="7" s="1"/>
  <c r="P4" i="7"/>
  <c r="AJ52" i="7" s="1"/>
  <c r="O4" i="7"/>
  <c r="AE52" i="7" s="1"/>
  <c r="N4" i="7"/>
  <c r="Z52" i="7" s="1"/>
  <c r="M4" i="7"/>
  <c r="U52" i="7" s="1"/>
  <c r="J4" i="7"/>
  <c r="J52" i="7" s="1"/>
  <c r="T3" i="7"/>
  <c r="BD51" i="7" s="1"/>
  <c r="S3" i="7"/>
  <c r="AY51" i="7" s="1"/>
  <c r="R3" i="7"/>
  <c r="AT51" i="7" s="1"/>
  <c r="Q3" i="7"/>
  <c r="AO51" i="7" s="1"/>
  <c r="AS51" i="7" s="1"/>
  <c r="P3" i="7"/>
  <c r="AJ51" i="7" s="1"/>
  <c r="O3" i="7"/>
  <c r="AE51" i="7" s="1"/>
  <c r="N3" i="7"/>
  <c r="Z51" i="7" s="1"/>
  <c r="M3" i="7"/>
  <c r="U51" i="7" s="1"/>
  <c r="J3" i="7"/>
  <c r="J51" i="7" s="1"/>
  <c r="T2" i="7"/>
  <c r="BD50" i="7" s="1"/>
  <c r="S2" i="7"/>
  <c r="AY50" i="7" s="1"/>
  <c r="R2" i="7"/>
  <c r="AT50" i="7" s="1"/>
  <c r="Q2" i="7"/>
  <c r="AO50" i="7" s="1"/>
  <c r="P2" i="7"/>
  <c r="AJ50" i="7" s="1"/>
  <c r="O2" i="7"/>
  <c r="AE50" i="7" s="1"/>
  <c r="N2" i="7"/>
  <c r="Z50" i="7" s="1"/>
  <c r="AD50" i="7" s="1"/>
  <c r="M2" i="7"/>
  <c r="W2" i="7" s="1"/>
  <c r="W3" i="7" s="1"/>
  <c r="J2" i="7"/>
  <c r="J50" i="7" s="1"/>
  <c r="J21" i="6"/>
  <c r="J22" i="6" s="1"/>
  <c r="J23" i="6" s="1"/>
  <c r="J24" i="6" s="1"/>
  <c r="J25" i="6" s="1"/>
  <c r="J26" i="6" s="1"/>
  <c r="J27" i="6" s="1"/>
  <c r="J28" i="6" s="1"/>
  <c r="J29" i="6" s="1"/>
  <c r="J30" i="6" s="1"/>
  <c r="J31" i="6" s="1"/>
  <c r="F17" i="6"/>
  <c r="H15" i="6"/>
  <c r="H14" i="6"/>
  <c r="O7" i="6"/>
  <c r="O4" i="6"/>
  <c r="O3" i="6"/>
  <c r="K3" i="6"/>
  <c r="K4" i="6" s="1"/>
  <c r="K5" i="6" s="1"/>
  <c r="K6" i="6" s="1"/>
  <c r="K7" i="6" s="1"/>
  <c r="K8" i="6" s="1"/>
  <c r="K9" i="6" s="1"/>
  <c r="K10" i="6" s="1"/>
  <c r="K11" i="6" s="1"/>
  <c r="K12" i="6" s="1"/>
  <c r="K13" i="6" s="1"/>
  <c r="K14" i="6" s="1"/>
  <c r="K15" i="6" s="1"/>
  <c r="K16" i="6" s="1"/>
  <c r="K17" i="6" s="1"/>
  <c r="K18" i="6" s="1"/>
  <c r="K19" i="6" s="1"/>
  <c r="K20" i="6" s="1"/>
  <c r="K21" i="6" s="1"/>
  <c r="K22" i="6" s="1"/>
  <c r="K23" i="6" s="1"/>
  <c r="K24" i="6" s="1"/>
  <c r="O2" i="6"/>
  <c r="BD25" i="5"/>
  <c r="BD11" i="5"/>
  <c r="E5" i="5"/>
  <c r="E4" i="5"/>
  <c r="E3" i="5"/>
  <c r="A3" i="5"/>
  <c r="G2" i="5"/>
  <c r="F2" i="5"/>
  <c r="E2" i="5"/>
  <c r="A2" i="5"/>
  <c r="L81" i="4"/>
  <c r="K81" i="4"/>
  <c r="J81" i="4"/>
  <c r="I81" i="4"/>
  <c r="H81" i="4"/>
  <c r="G81" i="4"/>
  <c r="F81" i="4"/>
  <c r="E81" i="4"/>
  <c r="D81" i="4"/>
  <c r="L80" i="4"/>
  <c r="K80" i="4"/>
  <c r="J80" i="4"/>
  <c r="I80" i="4"/>
  <c r="H80" i="4"/>
  <c r="G80" i="4"/>
  <c r="F80" i="4"/>
  <c r="E80" i="4"/>
  <c r="D80" i="4"/>
  <c r="AX79" i="4"/>
  <c r="AW79" i="4"/>
  <c r="AV79" i="4"/>
  <c r="AU79" i="4"/>
  <c r="AT79" i="4"/>
  <c r="AS79" i="4"/>
  <c r="AR79" i="4"/>
  <c r="AQ79" i="4"/>
  <c r="AP79" i="4"/>
  <c r="AO79" i="4"/>
  <c r="AX78" i="4"/>
  <c r="AW78" i="4"/>
  <c r="AV78" i="4"/>
  <c r="AU78" i="4"/>
  <c r="AT78" i="4"/>
  <c r="AS78" i="4"/>
  <c r="AR78" i="4"/>
  <c r="AQ78" i="4"/>
  <c r="AP78" i="4"/>
  <c r="AO78" i="4"/>
  <c r="C69" i="4"/>
  <c r="B69" i="4"/>
  <c r="B65" i="4"/>
  <c r="C64" i="4"/>
  <c r="AX61" i="4"/>
  <c r="AW61" i="4"/>
  <c r="AV61" i="4"/>
  <c r="AU61" i="4"/>
  <c r="AT61" i="4"/>
  <c r="AS61" i="4"/>
  <c r="AR61" i="4"/>
  <c r="AQ61" i="4"/>
  <c r="AP61" i="4"/>
  <c r="AO61" i="4"/>
  <c r="AN61" i="4"/>
  <c r="AM61" i="4"/>
  <c r="AL61" i="4"/>
  <c r="AK61" i="4"/>
  <c r="AJ61" i="4"/>
  <c r="AI61" i="4"/>
  <c r="AH61" i="4"/>
  <c r="AG61" i="4"/>
  <c r="AF61" i="4"/>
  <c r="AE61" i="4"/>
  <c r="AD61" i="4"/>
  <c r="AC61" i="4"/>
  <c r="AB61" i="4"/>
  <c r="AA61" i="4"/>
  <c r="Z61" i="4"/>
  <c r="Y61" i="4"/>
  <c r="X61" i="4"/>
  <c r="W61" i="4"/>
  <c r="V61" i="4"/>
  <c r="U61" i="4"/>
  <c r="T61" i="4"/>
  <c r="S61" i="4"/>
  <c r="R61" i="4"/>
  <c r="Q61" i="4"/>
  <c r="P61" i="4"/>
  <c r="O61" i="4"/>
  <c r="N61" i="4"/>
  <c r="M61" i="4"/>
  <c r="L61" i="4"/>
  <c r="K61" i="4"/>
  <c r="J61" i="4"/>
  <c r="I61" i="4"/>
  <c r="H61" i="4"/>
  <c r="G61" i="4"/>
  <c r="F61" i="4"/>
  <c r="E61" i="4"/>
  <c r="D61" i="4"/>
  <c r="L55" i="4"/>
  <c r="K55" i="4"/>
  <c r="J55" i="4"/>
  <c r="I55" i="4"/>
  <c r="H55" i="4"/>
  <c r="G55" i="4"/>
  <c r="F55" i="4"/>
  <c r="E55" i="4"/>
  <c r="D55" i="4"/>
  <c r="L54" i="4"/>
  <c r="K54" i="4"/>
  <c r="J54" i="4"/>
  <c r="I54" i="4"/>
  <c r="H54" i="4"/>
  <c r="G54" i="4"/>
  <c r="F54" i="4"/>
  <c r="E54" i="4"/>
  <c r="D54" i="4"/>
  <c r="J37" i="4"/>
  <c r="B30" i="4"/>
  <c r="B64" i="4" s="1"/>
  <c r="C29" i="4" a="1"/>
  <c r="C29" i="4" s="1"/>
  <c r="L28" i="4"/>
  <c r="L37" i="4" s="1"/>
  <c r="K28" i="4"/>
  <c r="J28" i="4"/>
  <c r="J30" i="4" s="1" a="1"/>
  <c r="J30" i="4" s="1"/>
  <c r="J64" i="4" s="1"/>
  <c r="I28" i="4"/>
  <c r="I30" i="4" s="1" a="1"/>
  <c r="I30" i="4" s="1"/>
  <c r="I64" i="4" s="1"/>
  <c r="H28" i="4"/>
  <c r="H40" i="4" s="1"/>
  <c r="H65" i="4" s="1"/>
  <c r="G28" i="4"/>
  <c r="G40" i="4" s="1"/>
  <c r="G65" i="4" s="1"/>
  <c r="F28" i="4"/>
  <c r="F37" i="4" s="1"/>
  <c r="E28" i="4"/>
  <c r="E37" i="4" s="1"/>
  <c r="D28" i="4"/>
  <c r="D37" i="4" s="1"/>
  <c r="C27" i="4" a="1"/>
  <c r="C27" i="4" s="1"/>
  <c r="O5" i="6" s="1"/>
  <c r="AN25" i="4"/>
  <c r="AM25" i="4"/>
  <c r="AL25" i="4"/>
  <c r="AK25" i="4"/>
  <c r="AJ25" i="4"/>
  <c r="AI25" i="4"/>
  <c r="AH25" i="4"/>
  <c r="AG25" i="4"/>
  <c r="AF25" i="4"/>
  <c r="AE25" i="4"/>
  <c r="AD25" i="4"/>
  <c r="AC25" i="4"/>
  <c r="AB25" i="4"/>
  <c r="AA25" i="4"/>
  <c r="Z25" i="4"/>
  <c r="Y25" i="4"/>
  <c r="X25" i="4"/>
  <c r="W25" i="4"/>
  <c r="V25" i="4"/>
  <c r="U25" i="4"/>
  <c r="T25" i="4"/>
  <c r="S25" i="4"/>
  <c r="R25" i="4"/>
  <c r="Q25" i="4"/>
  <c r="P25" i="4"/>
  <c r="O25" i="4"/>
  <c r="N25" i="4"/>
  <c r="M25" i="4"/>
  <c r="L25" i="4"/>
  <c r="K25" i="4"/>
  <c r="J25" i="4"/>
  <c r="I25" i="4"/>
  <c r="H25" i="4"/>
  <c r="G25" i="4"/>
  <c r="F25" i="4"/>
  <c r="E25" i="4"/>
  <c r="D25" i="4"/>
  <c r="AX20" i="4"/>
  <c r="AW20" i="4"/>
  <c r="AV20" i="4"/>
  <c r="AV18" i="4" s="1" a="1"/>
  <c r="AV18" i="4" s="1"/>
  <c r="AU20" i="4"/>
  <c r="AU18" i="4" s="1" a="1"/>
  <c r="AU18" i="4" s="1"/>
  <c r="AT20" i="4"/>
  <c r="AS20" i="4"/>
  <c r="AR20" i="4"/>
  <c r="AR18" i="4" s="1" a="1"/>
  <c r="AR18" i="4" s="1"/>
  <c r="AQ20" i="4"/>
  <c r="AQ18" i="4" s="1" a="1"/>
  <c r="AQ18" i="4" s="1"/>
  <c r="AP20" i="4"/>
  <c r="AO20" i="4"/>
  <c r="AN20" i="4"/>
  <c r="AN18" i="4" s="1" a="1"/>
  <c r="AN18" i="4" s="1"/>
  <c r="AM20" i="4"/>
  <c r="AM18" i="4" s="1" a="1"/>
  <c r="AM18" i="4" s="1"/>
  <c r="AL20" i="4"/>
  <c r="AK20" i="4"/>
  <c r="AJ20" i="4"/>
  <c r="AJ18" i="4" s="1" a="1"/>
  <c r="AJ18" i="4" s="1"/>
  <c r="AI20" i="4"/>
  <c r="AI18" i="4" s="1" a="1"/>
  <c r="AI18" i="4" s="1"/>
  <c r="AH20" i="4"/>
  <c r="AG20" i="4"/>
  <c r="AF20" i="4"/>
  <c r="AF18" i="4" s="1" a="1"/>
  <c r="AF18" i="4" s="1"/>
  <c r="AE20" i="4"/>
  <c r="AE18" i="4" s="1" a="1"/>
  <c r="AE18" i="4" s="1"/>
  <c r="AD20" i="4"/>
  <c r="AC20" i="4"/>
  <c r="AB20" i="4"/>
  <c r="AB18" i="4" s="1" a="1"/>
  <c r="AB18" i="4" s="1"/>
  <c r="AA20" i="4"/>
  <c r="AA18" i="4" s="1" a="1"/>
  <c r="AA18" i="4" s="1"/>
  <c r="Z20" i="4"/>
  <c r="Y20" i="4"/>
  <c r="X20" i="4"/>
  <c r="X18" i="4" s="1" a="1"/>
  <c r="X18" i="4" s="1"/>
  <c r="W20" i="4"/>
  <c r="W18" i="4" s="1" a="1"/>
  <c r="W18" i="4" s="1"/>
  <c r="V20" i="4"/>
  <c r="U20" i="4"/>
  <c r="T20" i="4"/>
  <c r="T18" i="4" s="1" a="1"/>
  <c r="T18" i="4" s="1"/>
  <c r="S20" i="4"/>
  <c r="S18" i="4" s="1" a="1"/>
  <c r="S18" i="4" s="1"/>
  <c r="R20" i="4"/>
  <c r="Q20" i="4"/>
  <c r="P20" i="4"/>
  <c r="P18" i="4" s="1" a="1"/>
  <c r="P18" i="4" s="1"/>
  <c r="O20" i="4"/>
  <c r="O18" i="4" s="1" a="1"/>
  <c r="O18" i="4" s="1"/>
  <c r="N20" i="4"/>
  <c r="M20" i="4"/>
  <c r="L20" i="4"/>
  <c r="L18" i="4" s="1" a="1"/>
  <c r="L18" i="4" s="1"/>
  <c r="L26" i="4" s="1"/>
  <c r="K20" i="4"/>
  <c r="K18" i="4" s="1" a="1"/>
  <c r="K18" i="4" s="1"/>
  <c r="K26" i="4" s="1"/>
  <c r="J20" i="4"/>
  <c r="I20" i="4"/>
  <c r="H20" i="4"/>
  <c r="H18" i="4" s="1" a="1"/>
  <c r="H18" i="4" s="1"/>
  <c r="H26" i="4" s="1"/>
  <c r="G20" i="4"/>
  <c r="G18" i="4" s="1" a="1"/>
  <c r="G18" i="4" s="1"/>
  <c r="G26" i="4" s="1"/>
  <c r="F20" i="4"/>
  <c r="E20" i="4"/>
  <c r="D20" i="4"/>
  <c r="D18" i="4" s="1" a="1"/>
  <c r="D18" i="4" s="1"/>
  <c r="D26" i="4" s="1"/>
  <c r="C20" i="4" a="1"/>
  <c r="C20" i="4" s="1"/>
  <c r="B20" i="4"/>
  <c r="L19" i="4"/>
  <c r="K19" i="4"/>
  <c r="J19" i="4"/>
  <c r="I19" i="4"/>
  <c r="H19" i="4"/>
  <c r="G19" i="4"/>
  <c r="F19" i="4"/>
  <c r="E19" i="4"/>
  <c r="D19" i="4"/>
  <c r="C19" i="4" a="1"/>
  <c r="C19" i="4" s="1"/>
  <c r="B19" i="4"/>
  <c r="C18" i="4" a="1"/>
  <c r="C18" i="4" s="1"/>
  <c r="AX14" i="4"/>
  <c r="AX81" i="4" s="1"/>
  <c r="AW14" i="4"/>
  <c r="AW81" i="4" s="1"/>
  <c r="AV14" i="4"/>
  <c r="AV81" i="4" s="1"/>
  <c r="AU14" i="4"/>
  <c r="AU81" i="4" s="1"/>
  <c r="AT14" i="4"/>
  <c r="AT81" i="4" s="1"/>
  <c r="AS14" i="4"/>
  <c r="AS81" i="4" s="1"/>
  <c r="AR14" i="4"/>
  <c r="AR81" i="4" s="1"/>
  <c r="AQ14" i="4"/>
  <c r="AQ81" i="4" s="1"/>
  <c r="AP14" i="4"/>
  <c r="AP81" i="4" s="1"/>
  <c r="AO14" i="4"/>
  <c r="AO81" i="4" s="1"/>
  <c r="AN14" i="4"/>
  <c r="Z55" i="4" s="1"/>
  <c r="AM14" i="4"/>
  <c r="AL14" i="4"/>
  <c r="AK14" i="4"/>
  <c r="AJ14" i="4"/>
  <c r="AI14" i="4"/>
  <c r="AH14" i="4"/>
  <c r="AH81" i="4" s="1"/>
  <c r="AG14" i="4"/>
  <c r="AG81" i="4" s="1"/>
  <c r="AF14" i="4"/>
  <c r="AE14" i="4"/>
  <c r="AD14" i="4"/>
  <c r="AC14" i="4"/>
  <c r="AB14" i="4"/>
  <c r="AA14" i="4"/>
  <c r="Z14" i="4"/>
  <c r="Z81" i="4" s="1"/>
  <c r="Y14" i="4"/>
  <c r="Y81" i="4" s="1"/>
  <c r="X14" i="4"/>
  <c r="W14" i="4"/>
  <c r="V14" i="4"/>
  <c r="U14" i="4"/>
  <c r="T14" i="4"/>
  <c r="S14" i="4"/>
  <c r="R14" i="4"/>
  <c r="R81" i="4" s="1"/>
  <c r="Q14" i="4"/>
  <c r="Q81" i="4" s="1"/>
  <c r="P14" i="4"/>
  <c r="O14" i="4"/>
  <c r="N14" i="4"/>
  <c r="M14" i="4"/>
  <c r="L14" i="4"/>
  <c r="K14" i="4"/>
  <c r="J14" i="4"/>
  <c r="I14" i="4"/>
  <c r="H14" i="4"/>
  <c r="G14" i="4"/>
  <c r="F14" i="4"/>
  <c r="E14" i="4"/>
  <c r="D14" i="4"/>
  <c r="C14" i="4"/>
  <c r="B14" i="4"/>
  <c r="A14" i="4"/>
  <c r="AX13" i="4"/>
  <c r="AX80" i="4" s="1"/>
  <c r="AW13" i="4"/>
  <c r="AW80" i="4" s="1"/>
  <c r="AV13" i="4"/>
  <c r="AV80" i="4" s="1"/>
  <c r="AU13" i="4"/>
  <c r="AU80" i="4" s="1"/>
  <c r="AT13" i="4"/>
  <c r="AT80" i="4" s="1"/>
  <c r="AS13" i="4"/>
  <c r="AS80" i="4" s="1"/>
  <c r="AR13" i="4"/>
  <c r="AR80" i="4" s="1"/>
  <c r="AQ13" i="4"/>
  <c r="AQ80" i="4" s="1"/>
  <c r="AP13" i="4"/>
  <c r="AP80" i="4" s="1"/>
  <c r="AO13" i="4"/>
  <c r="AO80" i="4" s="1"/>
  <c r="AN13" i="4"/>
  <c r="AM13" i="4"/>
  <c r="AM80" i="4" s="1"/>
  <c r="AL13" i="4"/>
  <c r="AL80" i="4" s="1"/>
  <c r="AK13" i="4"/>
  <c r="AJ13" i="4"/>
  <c r="AI13" i="4"/>
  <c r="AH13" i="4"/>
  <c r="AG13" i="4"/>
  <c r="AF13" i="4"/>
  <c r="AE13" i="4"/>
  <c r="AE80" i="4" s="1"/>
  <c r="AD13" i="4"/>
  <c r="AD80" i="4" s="1"/>
  <c r="AC13" i="4"/>
  <c r="AB13" i="4"/>
  <c r="AA13" i="4"/>
  <c r="Z13" i="4"/>
  <c r="Y13" i="4"/>
  <c r="X13" i="4"/>
  <c r="W13" i="4"/>
  <c r="W80" i="4" s="1"/>
  <c r="V13" i="4"/>
  <c r="V80" i="4" s="1"/>
  <c r="U13" i="4"/>
  <c r="T13" i="4"/>
  <c r="S13" i="4"/>
  <c r="R13" i="4"/>
  <c r="Q13" i="4"/>
  <c r="P13" i="4"/>
  <c r="P54" i="4" s="1"/>
  <c r="O13" i="4"/>
  <c r="O80" i="4" s="1"/>
  <c r="N13" i="4"/>
  <c r="N80" i="4" s="1"/>
  <c r="M13" i="4"/>
  <c r="L13" i="4"/>
  <c r="K13" i="4"/>
  <c r="J13" i="4"/>
  <c r="I13" i="4"/>
  <c r="H13" i="4"/>
  <c r="G13" i="4"/>
  <c r="F13" i="4"/>
  <c r="E13" i="4"/>
  <c r="D13" i="4"/>
  <c r="C13" i="4"/>
  <c r="B13" i="4"/>
  <c r="A13" i="4"/>
  <c r="L11" i="4"/>
  <c r="K11" i="4"/>
  <c r="J11" i="4"/>
  <c r="AX10" i="4"/>
  <c r="AX11" i="4" s="1"/>
  <c r="AW10" i="4"/>
  <c r="AW11" i="4" s="1"/>
  <c r="AP10" i="4"/>
  <c r="AP11" i="4" s="1"/>
  <c r="AO10" i="4"/>
  <c r="AO11" i="4" s="1"/>
  <c r="AH10" i="4"/>
  <c r="AG10" i="4"/>
  <c r="AG11" i="4" s="1"/>
  <c r="Z10" i="4"/>
  <c r="Y10" i="4"/>
  <c r="R10" i="4"/>
  <c r="Q10" i="4"/>
  <c r="Q11" i="4" s="1"/>
  <c r="J10" i="4"/>
  <c r="I10" i="4"/>
  <c r="I11" i="4" s="1"/>
  <c r="C10" i="4" a="1"/>
  <c r="C10" i="4"/>
  <c r="AX9" i="4"/>
  <c r="AW9" i="4"/>
  <c r="AV9" i="4"/>
  <c r="AV10" i="4" s="1"/>
  <c r="AV11" i="4" s="1"/>
  <c r="AU9" i="4"/>
  <c r="AU10" i="4" s="1"/>
  <c r="AU11" i="4" s="1"/>
  <c r="AT9" i="4"/>
  <c r="AT10" i="4" s="1"/>
  <c r="AT11" i="4" s="1"/>
  <c r="AS9" i="4"/>
  <c r="AS10" i="4" s="1"/>
  <c r="AS11" i="4" s="1"/>
  <c r="AR9" i="4"/>
  <c r="AR10" i="4" s="1"/>
  <c r="AR11" i="4" s="1"/>
  <c r="AQ9" i="4"/>
  <c r="AP9" i="4"/>
  <c r="AO9" i="4"/>
  <c r="AN9" i="4"/>
  <c r="AN10" i="4" s="1"/>
  <c r="AM9" i="4"/>
  <c r="AM10" i="4" s="1"/>
  <c r="AL9" i="4"/>
  <c r="AL10" i="4" s="1"/>
  <c r="AK9" i="4"/>
  <c r="AK10" i="4" s="1"/>
  <c r="AJ9" i="4"/>
  <c r="AJ10" i="4" s="1"/>
  <c r="AI9" i="4"/>
  <c r="AH9" i="4"/>
  <c r="AG9" i="4"/>
  <c r="AF9" i="4"/>
  <c r="AF10" i="4" s="1"/>
  <c r="AE9" i="4"/>
  <c r="AE10" i="4" s="1"/>
  <c r="AD9" i="4"/>
  <c r="AD10" i="4" s="1"/>
  <c r="AC9" i="4"/>
  <c r="AC10" i="4" s="1"/>
  <c r="AB9" i="4"/>
  <c r="AB10" i="4" s="1"/>
  <c r="AA9" i="4"/>
  <c r="Z9" i="4"/>
  <c r="Y9" i="4"/>
  <c r="X9" i="4"/>
  <c r="X10" i="4" s="1"/>
  <c r="W9" i="4"/>
  <c r="W10" i="4" s="1"/>
  <c r="V9" i="4"/>
  <c r="V10" i="4" s="1"/>
  <c r="U9" i="4"/>
  <c r="U10" i="4" s="1"/>
  <c r="T9" i="4"/>
  <c r="O6" i="6" s="1"/>
  <c r="S9" i="4"/>
  <c r="R9" i="4"/>
  <c r="Q9" i="4"/>
  <c r="P9" i="4"/>
  <c r="P10" i="4" s="1"/>
  <c r="O9" i="4"/>
  <c r="O10" i="4" s="1"/>
  <c r="N9" i="4"/>
  <c r="N10" i="4" s="1"/>
  <c r="M9" i="4"/>
  <c r="M10" i="4" s="1"/>
  <c r="L9" i="4"/>
  <c r="L10" i="4" s="1"/>
  <c r="K9" i="4"/>
  <c r="J9" i="4"/>
  <c r="I9" i="4"/>
  <c r="H9" i="4"/>
  <c r="H10" i="4" s="1"/>
  <c r="H11" i="4" s="1"/>
  <c r="G9" i="4"/>
  <c r="G10" i="4" s="1"/>
  <c r="G11" i="4" s="1"/>
  <c r="F9" i="4"/>
  <c r="F10" i="4" s="1"/>
  <c r="F11" i="4" s="1"/>
  <c r="E9" i="4"/>
  <c r="E10" i="4" s="1"/>
  <c r="E11" i="4" s="1"/>
  <c r="D9" i="4"/>
  <c r="D10" i="4" s="1"/>
  <c r="D11" i="4" s="1"/>
  <c r="AX8" i="4"/>
  <c r="AX19" i="4" s="1"/>
  <c r="AW8" i="4"/>
  <c r="AV8" i="4"/>
  <c r="AU8" i="4"/>
  <c r="AT8" i="4"/>
  <c r="AS8" i="4"/>
  <c r="AS19" i="4" s="1"/>
  <c r="AR8" i="4"/>
  <c r="AR19" i="4" s="1"/>
  <c r="AQ8" i="4"/>
  <c r="AQ10" i="4" s="1"/>
  <c r="AQ11" i="4" s="1"/>
  <c r="AP8" i="4"/>
  <c r="AP19" i="4" s="1"/>
  <c r="AO8" i="4"/>
  <c r="AN8" i="4"/>
  <c r="AM8" i="4"/>
  <c r="AL8" i="4"/>
  <c r="AK8" i="4"/>
  <c r="AK19" i="4" s="1"/>
  <c r="AJ8" i="4"/>
  <c r="AJ19" i="4" s="1"/>
  <c r="AI8" i="4"/>
  <c r="AI19" i="4" s="1"/>
  <c r="AH8" i="4"/>
  <c r="AH19" i="4" s="1"/>
  <c r="AG8" i="4"/>
  <c r="AF8" i="4"/>
  <c r="AE8" i="4"/>
  <c r="AD8" i="4"/>
  <c r="AC8" i="4"/>
  <c r="AC19" i="4" s="1"/>
  <c r="AB8" i="4"/>
  <c r="AB19" i="4" s="1"/>
  <c r="AA8" i="4"/>
  <c r="AA19" i="4" s="1"/>
  <c r="Z8" i="4"/>
  <c r="Z19" i="4" s="1"/>
  <c r="Y8" i="4"/>
  <c r="X8" i="4"/>
  <c r="W8" i="4"/>
  <c r="V8" i="4"/>
  <c r="U8" i="4"/>
  <c r="U19" i="4" s="1"/>
  <c r="T8" i="4"/>
  <c r="T19" i="4" s="1"/>
  <c r="S8" i="4"/>
  <c r="S19" i="4" s="1"/>
  <c r="R8" i="4"/>
  <c r="R19" i="4" s="1"/>
  <c r="Q8" i="4"/>
  <c r="P8" i="4"/>
  <c r="O8" i="4"/>
  <c r="N8" i="4"/>
  <c r="M8" i="4"/>
  <c r="L8" i="4"/>
  <c r="K8" i="4"/>
  <c r="K10" i="4" s="1"/>
  <c r="J8" i="4"/>
  <c r="I8" i="4"/>
  <c r="H8" i="4"/>
  <c r="G8" i="4"/>
  <c r="F8" i="4"/>
  <c r="E8" i="4"/>
  <c r="D8" i="4"/>
  <c r="C8" i="4" a="1"/>
  <c r="C8" i="4" s="1"/>
  <c r="AN6" i="4"/>
  <c r="AJ6" i="4"/>
  <c r="AK6" i="4" s="1"/>
  <c r="AI6" i="4"/>
  <c r="AD6" i="4"/>
  <c r="Z6" i="4" s="1"/>
  <c r="AA6" i="4" s="1"/>
  <c r="AB6" i="4" s="1"/>
  <c r="AC6" i="4" s="1"/>
  <c r="Y6" i="4"/>
  <c r="T6" i="4"/>
  <c r="O6" i="4"/>
  <c r="L6" i="4"/>
  <c r="M6" i="4" s="1"/>
  <c r="N6" i="4" s="1"/>
  <c r="K6" i="4"/>
  <c r="J6" i="4"/>
  <c r="I6" i="4" s="1"/>
  <c r="H6" i="4" s="1"/>
  <c r="G6" i="4" s="1"/>
  <c r="F6" i="4" s="1"/>
  <c r="E6" i="4" s="1"/>
  <c r="D6" i="4" s="1"/>
  <c r="B4" i="4"/>
  <c r="D104" i="3" s="1"/>
  <c r="A4" i="4"/>
  <c r="F111" i="3"/>
  <c r="F110" i="3"/>
  <c r="F108" i="3"/>
  <c r="F107" i="3"/>
  <c r="F105" i="3"/>
  <c r="F104" i="3"/>
  <c r="K103" i="3"/>
  <c r="L103" i="3" s="1"/>
  <c r="J103" i="3"/>
  <c r="D69" i="3"/>
  <c r="P67" i="3" a="1"/>
  <c r="P67" i="3" s="1"/>
  <c r="D64" i="3"/>
  <c r="P63" i="3" a="1"/>
  <c r="P63" i="3" s="1"/>
  <c r="D63" i="3"/>
  <c r="F62" i="3"/>
  <c r="D62" i="3"/>
  <c r="B60" i="3"/>
  <c r="F40" i="3"/>
  <c r="B38" i="3"/>
  <c r="H31" i="3"/>
  <c r="E29" i="3"/>
  <c r="C29" i="3"/>
  <c r="B29" i="3"/>
  <c r="F28" i="3"/>
  <c r="E28" i="3"/>
  <c r="C28" i="3"/>
  <c r="C27" i="3"/>
  <c r="F26" i="3" a="1"/>
  <c r="F26" i="3" s="1"/>
  <c r="E26" i="3"/>
  <c r="C26" i="3"/>
  <c r="B26" i="3"/>
  <c r="F25" i="3" a="1"/>
  <c r="F25" i="3" s="1"/>
  <c r="F29" i="3" s="1"/>
  <c r="E25" i="3"/>
  <c r="C25" i="3"/>
  <c r="E24" i="3"/>
  <c r="C24" i="3"/>
  <c r="E23" i="3"/>
  <c r="C23" i="3"/>
  <c r="F22" i="3"/>
  <c r="E22" i="3"/>
  <c r="D22" i="3"/>
  <c r="C22" i="3"/>
  <c r="C21" i="3"/>
  <c r="F5" i="3"/>
  <c r="D3" i="3"/>
  <c r="I5" i="2"/>
  <c r="G3" i="2"/>
  <c r="AX18" i="4" l="1" a="1"/>
  <c r="AX18" i="4" s="1"/>
  <c r="H37" i="4"/>
  <c r="J29" i="4"/>
  <c r="K37" i="4"/>
  <c r="D30" i="4" a="1"/>
  <c r="D30" i="4" s="1"/>
  <c r="D64" i="4" s="1"/>
  <c r="G30" i="4" a="1"/>
  <c r="G30" i="4" s="1"/>
  <c r="G64" i="4" s="1"/>
  <c r="H30" i="4" a="1"/>
  <c r="H30" i="4" s="1"/>
  <c r="H64" i="4" s="1"/>
  <c r="K30" i="4" a="1"/>
  <c r="K30" i="4" s="1"/>
  <c r="K64" i="4" s="1"/>
  <c r="I29" i="4"/>
  <c r="I68" i="4" s="1"/>
  <c r="I70" i="4" s="1"/>
  <c r="AN28" i="4"/>
  <c r="AN11" i="4"/>
  <c r="D27" i="4" a="1"/>
  <c r="D27" i="4" s="1"/>
  <c r="K29" i="4" s="1"/>
  <c r="K68" i="4" s="1"/>
  <c r="K70" i="4" s="1"/>
  <c r="AN36" i="4"/>
  <c r="AG28" i="4"/>
  <c r="Q28" i="4"/>
  <c r="E27" i="4" a="1"/>
  <c r="E27" i="4" s="1"/>
  <c r="N28" i="4"/>
  <c r="N11" i="4"/>
  <c r="V28" i="4"/>
  <c r="V11" i="4"/>
  <c r="AD28" i="4"/>
  <c r="AD11" i="4"/>
  <c r="AL28" i="4"/>
  <c r="AL11" i="4"/>
  <c r="AL36" i="4"/>
  <c r="Z28" i="4"/>
  <c r="W28" i="4"/>
  <c r="W11" i="4"/>
  <c r="AM28" i="4"/>
  <c r="AM11" i="4"/>
  <c r="AM36" i="4"/>
  <c r="R28" i="4"/>
  <c r="O28" i="4"/>
  <c r="O11" i="4"/>
  <c r="AE28" i="4"/>
  <c r="AE11" i="4"/>
  <c r="P28" i="4"/>
  <c r="P11" i="4"/>
  <c r="X28" i="4"/>
  <c r="X11" i="4"/>
  <c r="AF28" i="4"/>
  <c r="AF11" i="4"/>
  <c r="C32" i="4"/>
  <c r="C68" i="4"/>
  <c r="B29" i="4"/>
  <c r="B68" i="4" s="1"/>
  <c r="B10" i="4"/>
  <c r="AB28" i="4"/>
  <c r="AB11" i="4"/>
  <c r="AJ36" i="4"/>
  <c r="AJ28" i="4"/>
  <c r="AJ11" i="4"/>
  <c r="AH28" i="4"/>
  <c r="Y28" i="4"/>
  <c r="M28" i="4"/>
  <c r="M11" i="4"/>
  <c r="U28" i="4"/>
  <c r="U11" i="4"/>
  <c r="AC28" i="4"/>
  <c r="AC11" i="4"/>
  <c r="AK28" i="4"/>
  <c r="AK11" i="4"/>
  <c r="AK36" i="4"/>
  <c r="AM55" i="4"/>
  <c r="AM81" i="4"/>
  <c r="M103" i="3"/>
  <c r="U6" i="4"/>
  <c r="AA10" i="4"/>
  <c r="AL6" i="4"/>
  <c r="AN26" i="4"/>
  <c r="AF26" i="4"/>
  <c r="X26" i="4"/>
  <c r="P26" i="4"/>
  <c r="AI26" i="4"/>
  <c r="AA26" i="4"/>
  <c r="S26" i="4"/>
  <c r="T10" i="4"/>
  <c r="S80" i="4"/>
  <c r="S54" i="4"/>
  <c r="AA80" i="4"/>
  <c r="AA54" i="4"/>
  <c r="AI80" i="4"/>
  <c r="AI54" i="4"/>
  <c r="W26" i="4"/>
  <c r="B63" i="4"/>
  <c r="B67" i="4"/>
  <c r="P64" i="3" a="1"/>
  <c r="P64" i="3" s="1"/>
  <c r="Q19" i="4"/>
  <c r="Y19" i="4"/>
  <c r="AG19" i="4"/>
  <c r="AO19" i="4"/>
  <c r="AW19" i="4"/>
  <c r="Y11" i="4"/>
  <c r="M55" i="4"/>
  <c r="M81" i="4"/>
  <c r="U55" i="4"/>
  <c r="U81" i="4"/>
  <c r="AC55" i="4"/>
  <c r="AC81" i="4"/>
  <c r="AK81" i="4"/>
  <c r="AK55" i="4"/>
  <c r="O26" i="4"/>
  <c r="AE26" i="4"/>
  <c r="W54" i="4"/>
  <c r="Y55" i="4"/>
  <c r="R11" i="4"/>
  <c r="Z11" i="4"/>
  <c r="AH11" i="4"/>
  <c r="X80" i="4"/>
  <c r="X54" i="4"/>
  <c r="AF80" i="4"/>
  <c r="AF54" i="4"/>
  <c r="D52" i="4"/>
  <c r="AN80" i="4"/>
  <c r="AN54" i="4"/>
  <c r="N55" i="4"/>
  <c r="N81" i="4"/>
  <c r="V55" i="4"/>
  <c r="V81" i="4"/>
  <c r="AD55" i="4"/>
  <c r="AD81" i="4"/>
  <c r="AL81" i="4"/>
  <c r="AL55" i="4"/>
  <c r="T26" i="4"/>
  <c r="AJ26" i="4"/>
  <c r="D29" i="4"/>
  <c r="AD54" i="4"/>
  <c r="Y80" i="4"/>
  <c r="Y54" i="4"/>
  <c r="AQ19" i="4"/>
  <c r="AE54" i="4"/>
  <c r="AG55" i="4"/>
  <c r="Q80" i="4"/>
  <c r="Q54" i="4"/>
  <c r="O55" i="4"/>
  <c r="O81" i="4"/>
  <c r="W55" i="4"/>
  <c r="W81" i="4"/>
  <c r="S10" i="4"/>
  <c r="AI10" i="4"/>
  <c r="R54" i="4"/>
  <c r="R80" i="4"/>
  <c r="Z54" i="4"/>
  <c r="Z80" i="4"/>
  <c r="AH80" i="4"/>
  <c r="AH54" i="4"/>
  <c r="P81" i="4"/>
  <c r="P55" i="4"/>
  <c r="X81" i="4"/>
  <c r="X55" i="4"/>
  <c r="AF81" i="4"/>
  <c r="AF55" i="4"/>
  <c r="D53" i="4"/>
  <c r="AN81" i="4"/>
  <c r="AN55" i="4"/>
  <c r="AL54" i="4"/>
  <c r="AH55" i="4"/>
  <c r="J68" i="4"/>
  <c r="J70" i="4" s="1"/>
  <c r="P80" i="4"/>
  <c r="AG80" i="4"/>
  <c r="AG54" i="4"/>
  <c r="AE55" i="4"/>
  <c r="AE81" i="4"/>
  <c r="V6" i="4"/>
  <c r="N54" i="4"/>
  <c r="AM54" i="4"/>
  <c r="M19" i="4"/>
  <c r="AM26" i="4"/>
  <c r="P66" i="3" a="1"/>
  <c r="P66" i="3" s="1"/>
  <c r="W6" i="4"/>
  <c r="AE6" i="4"/>
  <c r="AM6" i="4"/>
  <c r="N19" i="4"/>
  <c r="V19" i="4"/>
  <c r="AD19" i="4"/>
  <c r="AL19" i="4"/>
  <c r="AT19" i="4"/>
  <c r="T54" i="4"/>
  <c r="T80" i="4"/>
  <c r="AB54" i="4"/>
  <c r="AB80" i="4"/>
  <c r="AJ80" i="4"/>
  <c r="AJ54" i="4"/>
  <c r="E18" i="4" a="1"/>
  <c r="E18" i="4" s="1"/>
  <c r="E26" i="4" s="1"/>
  <c r="I18" i="4" a="1"/>
  <c r="I18" i="4" s="1"/>
  <c r="I26" i="4" s="1"/>
  <c r="M18" i="4" a="1"/>
  <c r="M18" i="4" s="1"/>
  <c r="M26" i="4" s="1"/>
  <c r="Q18" i="4" a="1"/>
  <c r="Q18" i="4" s="1"/>
  <c r="Q26" i="4" s="1"/>
  <c r="U18" i="4" a="1"/>
  <c r="U18" i="4" s="1"/>
  <c r="U26" i="4" s="1"/>
  <c r="Y18" i="4" a="1"/>
  <c r="Y18" i="4" s="1"/>
  <c r="Y26" i="4" s="1"/>
  <c r="AC18" i="4" a="1"/>
  <c r="AC18" i="4" s="1"/>
  <c r="AC26" i="4" s="1"/>
  <c r="AG18" i="4" a="1"/>
  <c r="AG18" i="4" s="1"/>
  <c r="AG26" i="4" s="1"/>
  <c r="AK18" i="4" a="1"/>
  <c r="AK18" i="4" s="1"/>
  <c r="AK26" i="4" s="1"/>
  <c r="AO18" i="4" a="1"/>
  <c r="AO18" i="4" s="1"/>
  <c r="AS18" i="4" a="1"/>
  <c r="AS18" i="4" s="1"/>
  <c r="AW18" i="4" a="1"/>
  <c r="AW18" i="4" s="1"/>
  <c r="AB26" i="4"/>
  <c r="L29" i="4"/>
  <c r="L30" i="4" s="1" a="1"/>
  <c r="L30" i="4" s="1"/>
  <c r="L64" i="4" s="1"/>
  <c r="D40" i="4"/>
  <c r="D65" i="4" s="1"/>
  <c r="D46" i="4"/>
  <c r="O54" i="4"/>
  <c r="P6" i="4"/>
  <c r="Q6" i="4" s="1"/>
  <c r="R6" i="4" s="1"/>
  <c r="S6" i="4" s="1"/>
  <c r="X6" i="4"/>
  <c r="AF6" i="4"/>
  <c r="AG6" i="4" s="1"/>
  <c r="AH6" i="4" s="1"/>
  <c r="O19" i="4"/>
  <c r="W19" i="4"/>
  <c r="AE19" i="4"/>
  <c r="AM19" i="4"/>
  <c r="AU19" i="4"/>
  <c r="M80" i="4"/>
  <c r="M54" i="4"/>
  <c r="U80" i="4"/>
  <c r="U54" i="4"/>
  <c r="AC80" i="4"/>
  <c r="AC54" i="4"/>
  <c r="AK80" i="4"/>
  <c r="AK54" i="4"/>
  <c r="S55" i="4"/>
  <c r="S81" i="4"/>
  <c r="AA81" i="4"/>
  <c r="AA55" i="4"/>
  <c r="AI81" i="4"/>
  <c r="AI55" i="4"/>
  <c r="I40" i="4"/>
  <c r="I65" i="4" s="1"/>
  <c r="Q55" i="4"/>
  <c r="B73" i="4"/>
  <c r="AO6" i="4"/>
  <c r="AP6" i="4" s="1"/>
  <c r="AQ6" i="4" s="1"/>
  <c r="AR6" i="4" s="1"/>
  <c r="AS6" i="4" s="1"/>
  <c r="AT6" i="4" s="1"/>
  <c r="AU6" i="4" s="1"/>
  <c r="AV6" i="4" s="1"/>
  <c r="AW6" i="4" s="1"/>
  <c r="AX6" i="4" s="1"/>
  <c r="P19" i="4"/>
  <c r="X19" i="4"/>
  <c r="AF19" i="4"/>
  <c r="AN19" i="4"/>
  <c r="AV19" i="4"/>
  <c r="T81" i="4"/>
  <c r="T55" i="4"/>
  <c r="AB81" i="4"/>
  <c r="AB55" i="4"/>
  <c r="AJ81" i="4"/>
  <c r="AJ55" i="4"/>
  <c r="B18" i="4" a="1"/>
  <c r="B18" i="4" s="1"/>
  <c r="F18" i="4" a="1"/>
  <c r="F18" i="4" s="1"/>
  <c r="F26" i="4" s="1"/>
  <c r="J18" i="4" a="1"/>
  <c r="J18" i="4" s="1"/>
  <c r="J26" i="4" s="1"/>
  <c r="N18" i="4" a="1"/>
  <c r="N18" i="4" s="1"/>
  <c r="N26" i="4" s="1"/>
  <c r="R18" i="4" a="1"/>
  <c r="R18" i="4" s="1"/>
  <c r="R26" i="4" s="1"/>
  <c r="V18" i="4" a="1"/>
  <c r="V18" i="4" s="1"/>
  <c r="V26" i="4" s="1"/>
  <c r="Z18" i="4" a="1"/>
  <c r="Z18" i="4" s="1"/>
  <c r="Z26" i="4" s="1"/>
  <c r="AD18" i="4" a="1"/>
  <c r="AD18" i="4" s="1"/>
  <c r="AD26" i="4" s="1"/>
  <c r="AH18" i="4" a="1"/>
  <c r="AH18" i="4" s="1"/>
  <c r="AH26" i="4" s="1"/>
  <c r="AL18" i="4" a="1"/>
  <c r="AL18" i="4" s="1"/>
  <c r="AL26" i="4" s="1"/>
  <c r="AP18" i="4" a="1"/>
  <c r="AP18" i="4" s="1"/>
  <c r="AT18" i="4" a="1"/>
  <c r="AT18" i="4" s="1"/>
  <c r="I37" i="4"/>
  <c r="J40" i="4"/>
  <c r="J65" i="4" s="1"/>
  <c r="V54" i="4"/>
  <c r="R55" i="4"/>
  <c r="H29" i="4"/>
  <c r="G37" i="4"/>
  <c r="BC51" i="7"/>
  <c r="BB51" i="7"/>
  <c r="BA51" i="7"/>
  <c r="AZ51" i="7"/>
  <c r="AX52" i="7"/>
  <c r="AS53" i="7"/>
  <c r="AP53" i="7"/>
  <c r="AR53" i="7"/>
  <c r="AQ53" i="7"/>
  <c r="AN54" i="7"/>
  <c r="AI55" i="7"/>
  <c r="AG55" i="7"/>
  <c r="AF55" i="7"/>
  <c r="AH55" i="7"/>
  <c r="AD56" i="7"/>
  <c r="AQ61" i="7"/>
  <c r="AS61" i="7"/>
  <c r="AR61" i="7"/>
  <c r="AP61" i="7"/>
  <c r="J86" i="7"/>
  <c r="Q51" i="7"/>
  <c r="P51" i="7"/>
  <c r="BF51" i="7" s="1"/>
  <c r="O51" i="7"/>
  <c r="L51" i="7"/>
  <c r="K51" i="7"/>
  <c r="T51" i="7"/>
  <c r="S51" i="7"/>
  <c r="R51" i="7"/>
  <c r="N51" i="7"/>
  <c r="M51" i="7"/>
  <c r="BC52" i="7"/>
  <c r="BB52" i="7"/>
  <c r="AZ52" i="7"/>
  <c r="BA52" i="7"/>
  <c r="AS54" i="7"/>
  <c r="AR54" i="7"/>
  <c r="AQ54" i="7"/>
  <c r="AP54" i="7"/>
  <c r="AI56" i="7"/>
  <c r="AH56" i="7"/>
  <c r="AF56" i="7"/>
  <c r="AG56" i="7"/>
  <c r="X77" i="7"/>
  <c r="J78" i="7"/>
  <c r="T59" i="7"/>
  <c r="L59" i="7"/>
  <c r="O59" i="7"/>
  <c r="N59" i="7"/>
  <c r="M59" i="7"/>
  <c r="P59" i="7"/>
  <c r="Q59" i="7"/>
  <c r="Q78" i="7" s="1"/>
  <c r="K59" i="7"/>
  <c r="S59" i="7"/>
  <c r="R59" i="7"/>
  <c r="Y51" i="7"/>
  <c r="X51" i="7"/>
  <c r="W51" i="7"/>
  <c r="V51" i="7"/>
  <c r="P52" i="7"/>
  <c r="BF52" i="7" s="1"/>
  <c r="O52" i="7"/>
  <c r="N52" i="7"/>
  <c r="M52" i="7"/>
  <c r="L52" i="7"/>
  <c r="K52" i="7"/>
  <c r="T52" i="7"/>
  <c r="S52" i="7"/>
  <c r="R52" i="7"/>
  <c r="Q52" i="7"/>
  <c r="BC53" i="7"/>
  <c r="BB53" i="7"/>
  <c r="BA53" i="7"/>
  <c r="AZ53" i="7"/>
  <c r="AS55" i="7"/>
  <c r="AR55" i="7"/>
  <c r="AQ55" i="7"/>
  <c r="AP55" i="7"/>
  <c r="AE76" i="7"/>
  <c r="AI57" i="7"/>
  <c r="AH57" i="7"/>
  <c r="AG57" i="7"/>
  <c r="AF57" i="7"/>
  <c r="AF76" i="7" s="1"/>
  <c r="AH50" i="7"/>
  <c r="AG50" i="7"/>
  <c r="AF50" i="7"/>
  <c r="AI50" i="7"/>
  <c r="AD51" i="7"/>
  <c r="AC51" i="7"/>
  <c r="AB51" i="7"/>
  <c r="AA51" i="7"/>
  <c r="X52" i="7"/>
  <c r="W52" i="7"/>
  <c r="V52" i="7"/>
  <c r="Y52" i="7"/>
  <c r="O53" i="7"/>
  <c r="N53" i="7"/>
  <c r="M53" i="7"/>
  <c r="Q53" i="7"/>
  <c r="P53" i="7"/>
  <c r="BF53" i="7" s="1"/>
  <c r="L53" i="7"/>
  <c r="K53" i="7"/>
  <c r="T53" i="7"/>
  <c r="S53" i="7"/>
  <c r="R53" i="7"/>
  <c r="BB54" i="7"/>
  <c r="BA54" i="7"/>
  <c r="AZ54" i="7"/>
  <c r="BC54" i="7"/>
  <c r="AR56" i="7"/>
  <c r="AQ56" i="7"/>
  <c r="AP56" i="7"/>
  <c r="AS56" i="7"/>
  <c r="AN56" i="7"/>
  <c r="AM56" i="7"/>
  <c r="AL56" i="7"/>
  <c r="AE77" i="7"/>
  <c r="AI58" i="7"/>
  <c r="AH58" i="7"/>
  <c r="AG58" i="7"/>
  <c r="AF58" i="7"/>
  <c r="Z78" i="7"/>
  <c r="AB59" i="7"/>
  <c r="AD59" i="7"/>
  <c r="AD78" i="7" s="1"/>
  <c r="AC59" i="7"/>
  <c r="AA59" i="7"/>
  <c r="AW63" i="7"/>
  <c r="AX63" i="7"/>
  <c r="AV63" i="7"/>
  <c r="AU63" i="7"/>
  <c r="J90" i="7"/>
  <c r="S65" i="7"/>
  <c r="K65" i="7"/>
  <c r="Q65" i="7"/>
  <c r="P65" i="7"/>
  <c r="O65" i="7"/>
  <c r="N65" i="7"/>
  <c r="R65" i="7"/>
  <c r="T65" i="7"/>
  <c r="M65" i="7"/>
  <c r="L65" i="7"/>
  <c r="AX68" i="7"/>
  <c r="AW68" i="7"/>
  <c r="AV68" i="7"/>
  <c r="AU68" i="7"/>
  <c r="AN50" i="7"/>
  <c r="AK50" i="7"/>
  <c r="AM50" i="7"/>
  <c r="AL50" i="7"/>
  <c r="AD52" i="7"/>
  <c r="AA52" i="7"/>
  <c r="AC52" i="7"/>
  <c r="AB52" i="7"/>
  <c r="N54" i="7"/>
  <c r="M54" i="7"/>
  <c r="T54" i="7"/>
  <c r="L54" i="7"/>
  <c r="R54" i="7"/>
  <c r="Q54" i="7"/>
  <c r="P54" i="7"/>
  <c r="BF54" i="7" s="1"/>
  <c r="O54" i="7"/>
  <c r="K54" i="7"/>
  <c r="S54" i="7"/>
  <c r="AX56" i="7"/>
  <c r="AV56" i="7"/>
  <c r="AU56" i="7"/>
  <c r="AW56" i="7"/>
  <c r="Y61" i="7"/>
  <c r="W61" i="7"/>
  <c r="V61" i="7"/>
  <c r="X61" i="7"/>
  <c r="S62" i="7"/>
  <c r="K62" i="7"/>
  <c r="P62" i="7"/>
  <c r="O62" i="7"/>
  <c r="N62" i="7"/>
  <c r="Q62" i="7"/>
  <c r="L62" i="7"/>
  <c r="T62" i="7"/>
  <c r="R62" i="7"/>
  <c r="M62" i="7"/>
  <c r="Y65" i="7"/>
  <c r="Y90" i="7" s="1"/>
  <c r="X65" i="7"/>
  <c r="W65" i="7"/>
  <c r="V65" i="7"/>
  <c r="E29" i="4"/>
  <c r="E30" i="4" a="1"/>
  <c r="E30" i="4" s="1"/>
  <c r="E40" i="4"/>
  <c r="AQ50" i="7"/>
  <c r="AN51" i="7"/>
  <c r="AM51" i="7"/>
  <c r="AK51" i="7"/>
  <c r="AL51" i="7"/>
  <c r="AG52" i="7"/>
  <c r="AD53" i="7"/>
  <c r="AC53" i="7"/>
  <c r="AB53" i="7"/>
  <c r="AA53" i="7"/>
  <c r="X54" i="7"/>
  <c r="M55" i="7"/>
  <c r="T55" i="7"/>
  <c r="L55" i="7"/>
  <c r="S55" i="7"/>
  <c r="K55" i="7"/>
  <c r="R55" i="7"/>
  <c r="Q55" i="7"/>
  <c r="P55" i="7"/>
  <c r="BF55" i="7" s="1"/>
  <c r="O55" i="7"/>
  <c r="N55" i="7"/>
  <c r="BC56" i="7"/>
  <c r="AT76" i="7"/>
  <c r="AX57" i="7"/>
  <c r="AX76" i="7" s="1"/>
  <c r="AW57" i="7"/>
  <c r="AV57" i="7"/>
  <c r="AU57" i="7"/>
  <c r="AO77" i="7"/>
  <c r="AS58" i="7"/>
  <c r="AR58" i="7"/>
  <c r="AQ58" i="7"/>
  <c r="AP58" i="7"/>
  <c r="AD61" i="7"/>
  <c r="Y62" i="7"/>
  <c r="X62" i="7"/>
  <c r="W62" i="7"/>
  <c r="V62" i="7"/>
  <c r="F29" i="4"/>
  <c r="F40" i="4"/>
  <c r="F65" i="4" s="1"/>
  <c r="AX50" i="7"/>
  <c r="AW50" i="7"/>
  <c r="AV50" i="7"/>
  <c r="AU50" i="7"/>
  <c r="AN52" i="7"/>
  <c r="AM52" i="7"/>
  <c r="AL52" i="7"/>
  <c r="AK52" i="7"/>
  <c r="AD54" i="7"/>
  <c r="AC54" i="7"/>
  <c r="AB54" i="7"/>
  <c r="AA54" i="7"/>
  <c r="AX77" i="7"/>
  <c r="AJ87" i="7"/>
  <c r="AM60" i="7"/>
  <c r="AL60" i="7"/>
  <c r="AK60" i="7"/>
  <c r="AN60" i="7"/>
  <c r="AI61" i="7"/>
  <c r="AH61" i="7"/>
  <c r="AG61" i="7"/>
  <c r="AF61" i="7"/>
  <c r="T64" i="7"/>
  <c r="AI65" i="7"/>
  <c r="AI90" i="7" s="1"/>
  <c r="AG65" i="7"/>
  <c r="AH65" i="7"/>
  <c r="AF65" i="7"/>
  <c r="G29" i="4"/>
  <c r="F30" i="4" a="1"/>
  <c r="F30" i="4" s="1"/>
  <c r="F64" i="4" s="1"/>
  <c r="BC50" i="7"/>
  <c r="BB50" i="7"/>
  <c r="BA50" i="7"/>
  <c r="AZ50" i="7"/>
  <c r="AW51" i="7"/>
  <c r="AV51" i="7"/>
  <c r="AU51" i="7"/>
  <c r="AX51" i="7"/>
  <c r="AS52" i="7"/>
  <c r="AR52" i="7"/>
  <c r="AQ52" i="7"/>
  <c r="AP52" i="7"/>
  <c r="AM53" i="7"/>
  <c r="AL53" i="7"/>
  <c r="AK53" i="7"/>
  <c r="AN53" i="7"/>
  <c r="AF54" i="7"/>
  <c r="AI54" i="7"/>
  <c r="AH54" i="7"/>
  <c r="AG54" i="7"/>
  <c r="AC55" i="7"/>
  <c r="AB55" i="7"/>
  <c r="AA55" i="7"/>
  <c r="AD55" i="7"/>
  <c r="O76" i="7"/>
  <c r="AQ60" i="7"/>
  <c r="AS60" i="7"/>
  <c r="AR60" i="7"/>
  <c r="AP60" i="7"/>
  <c r="AI62" i="7"/>
  <c r="AG62" i="7"/>
  <c r="AH62" i="7"/>
  <c r="AF62" i="7"/>
  <c r="AI67" i="7"/>
  <c r="AH67" i="7"/>
  <c r="AG67" i="7"/>
  <c r="AF67" i="7"/>
  <c r="X2" i="7"/>
  <c r="X3" i="7" s="1"/>
  <c r="AK56" i="7"/>
  <c r="Z77" i="7"/>
  <c r="AC58" i="7"/>
  <c r="AA58" i="7"/>
  <c r="AB58" i="7"/>
  <c r="J87" i="7"/>
  <c r="S60" i="7"/>
  <c r="K60" i="7"/>
  <c r="L60" i="7"/>
  <c r="T60" i="7"/>
  <c r="R60" i="7"/>
  <c r="M60" i="7"/>
  <c r="BC61" i="7"/>
  <c r="BB61" i="7"/>
  <c r="BA61" i="7"/>
  <c r="AW62" i="7"/>
  <c r="AU62" i="7"/>
  <c r="AV62" i="7"/>
  <c r="AQ63" i="7"/>
  <c r="AP63" i="7"/>
  <c r="AQ64" i="7"/>
  <c r="AS64" i="7"/>
  <c r="AR64" i="7"/>
  <c r="AP64" i="7"/>
  <c r="AJ90" i="7"/>
  <c r="AL65" i="7"/>
  <c r="AK65" i="7"/>
  <c r="AM65" i="7"/>
  <c r="AA68" i="7"/>
  <c r="AD68" i="7"/>
  <c r="AB68" i="7"/>
  <c r="W69" i="7"/>
  <c r="V69" i="7"/>
  <c r="X69" i="7"/>
  <c r="Y69" i="7"/>
  <c r="S70" i="7"/>
  <c r="K70" i="7"/>
  <c r="R70" i="7"/>
  <c r="Q70" i="7"/>
  <c r="P70" i="7"/>
  <c r="O70" i="7"/>
  <c r="T70" i="7"/>
  <c r="N70" i="7"/>
  <c r="M70" i="7"/>
  <c r="L70" i="7"/>
  <c r="AZ71" i="7"/>
  <c r="BA71" i="7"/>
  <c r="BC71" i="7"/>
  <c r="BB71" i="7"/>
  <c r="BB73" i="7"/>
  <c r="BB76" i="7" s="1"/>
  <c r="BA73" i="7"/>
  <c r="AZ73" i="7"/>
  <c r="BC73" i="7"/>
  <c r="AX74" i="7"/>
  <c r="AW74" i="7"/>
  <c r="AV74" i="7"/>
  <c r="AU74" i="7"/>
  <c r="AQ75" i="7"/>
  <c r="AP75" i="7"/>
  <c r="AS75" i="7"/>
  <c r="AS78" i="7" s="1"/>
  <c r="AR75" i="7"/>
  <c r="AK80" i="7"/>
  <c r="AN80" i="7"/>
  <c r="AM80" i="7"/>
  <c r="AL80" i="7"/>
  <c r="AH81" i="7"/>
  <c r="AG81" i="7"/>
  <c r="AF81" i="7"/>
  <c r="AF93" i="7" s="1"/>
  <c r="AI81" i="7"/>
  <c r="W83" i="7"/>
  <c r="V83" i="7"/>
  <c r="N83" i="7"/>
  <c r="U83" i="7"/>
  <c r="BF83" i="7" s="1"/>
  <c r="M83" i="7"/>
  <c r="T83" i="7"/>
  <c r="L83" i="7"/>
  <c r="R83" i="7"/>
  <c r="J83" i="7"/>
  <c r="Y83" i="7"/>
  <c r="Q83" i="7"/>
  <c r="X83" i="7"/>
  <c r="S83" i="7"/>
  <c r="K83" i="7"/>
  <c r="AR85" i="7"/>
  <c r="AQ85" i="7"/>
  <c r="AP85" i="7"/>
  <c r="AO85" i="7"/>
  <c r="AM85" i="7"/>
  <c r="AL85" i="7"/>
  <c r="AS85" i="7"/>
  <c r="AK85" i="7"/>
  <c r="AN85" i="7"/>
  <c r="AC92" i="7"/>
  <c r="AB92" i="7"/>
  <c r="AI92" i="7"/>
  <c r="AA92" i="7"/>
  <c r="AH92" i="7"/>
  <c r="AF92" i="7"/>
  <c r="AE92" i="7"/>
  <c r="AD92" i="7"/>
  <c r="AG92" i="7"/>
  <c r="T79" i="7"/>
  <c r="S79" i="7"/>
  <c r="R79" i="7"/>
  <c r="U79" i="7"/>
  <c r="Q79" i="7"/>
  <c r="V79" i="7"/>
  <c r="W79" i="7"/>
  <c r="Y79" i="7"/>
  <c r="X79" i="7"/>
  <c r="AA50" i="7"/>
  <c r="AF53" i="7"/>
  <c r="AU54" i="7"/>
  <c r="W55" i="7"/>
  <c r="AX55" i="7"/>
  <c r="AW58" i="7"/>
  <c r="AW77" i="7" s="1"/>
  <c r="AK59" i="7"/>
  <c r="BB62" i="7"/>
  <c r="X63" i="7"/>
  <c r="R64" i="7"/>
  <c r="BB65" i="7"/>
  <c r="Y2" i="7"/>
  <c r="Y3" i="7" s="1"/>
  <c r="S61" i="7"/>
  <c r="K61" i="7"/>
  <c r="R61" i="7"/>
  <c r="Q61" i="7"/>
  <c r="P61" i="7"/>
  <c r="T61" i="7"/>
  <c r="AQ65" i="7"/>
  <c r="AM67" i="7"/>
  <c r="AL67" i="7"/>
  <c r="AK67" i="7"/>
  <c r="AN67" i="7"/>
  <c r="AH68" i="7"/>
  <c r="AG68" i="7"/>
  <c r="AF68" i="7"/>
  <c r="AI68" i="7"/>
  <c r="AA69" i="7"/>
  <c r="AD69" i="7"/>
  <c r="AC69" i="7"/>
  <c r="AB69" i="7"/>
  <c r="Y70" i="7"/>
  <c r="X70" i="7"/>
  <c r="W70" i="7"/>
  <c r="V70" i="7"/>
  <c r="S71" i="7"/>
  <c r="K71" i="7"/>
  <c r="R71" i="7"/>
  <c r="Q71" i="7"/>
  <c r="M71" i="7"/>
  <c r="L71" i="7"/>
  <c r="N71" i="7"/>
  <c r="T71" i="7"/>
  <c r="P71" i="7"/>
  <c r="O71" i="7"/>
  <c r="S73" i="7"/>
  <c r="K73" i="7"/>
  <c r="R73" i="7"/>
  <c r="Q73" i="7"/>
  <c r="O73" i="7"/>
  <c r="N73" i="7"/>
  <c r="M73" i="7"/>
  <c r="P73" i="7"/>
  <c r="P76" i="7" s="1"/>
  <c r="L73" i="7"/>
  <c r="T73" i="7"/>
  <c r="BC74" i="7"/>
  <c r="BB74" i="7"/>
  <c r="BA74" i="7"/>
  <c r="AZ74" i="7"/>
  <c r="AX75" i="7"/>
  <c r="AW75" i="7"/>
  <c r="AV75" i="7"/>
  <c r="AU75" i="7"/>
  <c r="AS80" i="7"/>
  <c r="AQ80" i="7"/>
  <c r="AP80" i="7"/>
  <c r="AR80" i="7"/>
  <c r="AL81" i="7"/>
  <c r="AK81" i="7"/>
  <c r="AJ93" i="7"/>
  <c r="AN81" i="7"/>
  <c r="AM81" i="7"/>
  <c r="AI88" i="7"/>
  <c r="AA88" i="7"/>
  <c r="AH88" i="7"/>
  <c r="AG88" i="7"/>
  <c r="AF88" i="7"/>
  <c r="AD88" i="7"/>
  <c r="AC88" i="7"/>
  <c r="AB88" i="7"/>
  <c r="AE88" i="7"/>
  <c r="R91" i="7"/>
  <c r="Y91" i="7"/>
  <c r="Q91" i="7"/>
  <c r="X91" i="7"/>
  <c r="W91" i="7"/>
  <c r="U91" i="7"/>
  <c r="T91" i="7"/>
  <c r="S91" i="7"/>
  <c r="V91" i="7"/>
  <c r="AS92" i="7"/>
  <c r="AK92" i="7"/>
  <c r="AR92" i="7"/>
  <c r="AQ92" i="7"/>
  <c r="AP92" i="7"/>
  <c r="AN92" i="7"/>
  <c r="AM92" i="7"/>
  <c r="AL92" i="7"/>
  <c r="AO92" i="7"/>
  <c r="AB50" i="7"/>
  <c r="AP51" i="7"/>
  <c r="AG53" i="7"/>
  <c r="W54" i="7"/>
  <c r="AV54" i="7"/>
  <c r="X55" i="7"/>
  <c r="AM55" i="7"/>
  <c r="BB56" i="7"/>
  <c r="BF57" i="7"/>
  <c r="AL59" i="7"/>
  <c r="BD78" i="7"/>
  <c r="L61" i="7"/>
  <c r="AA63" i="7"/>
  <c r="AD63" i="7"/>
  <c r="AC63" i="7"/>
  <c r="AB63" i="7"/>
  <c r="BC65" i="7"/>
  <c r="AC68" i="7"/>
  <c r="Z2" i="7"/>
  <c r="Z3" i="7" s="1"/>
  <c r="AG51" i="7"/>
  <c r="AF51" i="7"/>
  <c r="W53" i="7"/>
  <c r="V53" i="7"/>
  <c r="BA55" i="7"/>
  <c r="AZ55" i="7"/>
  <c r="BB55" i="7"/>
  <c r="AO76" i="7"/>
  <c r="AQ57" i="7"/>
  <c r="AQ76" i="7" s="1"/>
  <c r="AP57" i="7"/>
  <c r="AR57" i="7"/>
  <c r="AJ77" i="7"/>
  <c r="AK58" i="7"/>
  <c r="AL58" i="7"/>
  <c r="AG59" i="7"/>
  <c r="AE78" i="7"/>
  <c r="AF59" i="7"/>
  <c r="AF78" i="7" s="1"/>
  <c r="AH59" i="7"/>
  <c r="AZ63" i="7"/>
  <c r="BA63" i="7"/>
  <c r="BC64" i="7"/>
  <c r="BB64" i="7"/>
  <c r="BA64" i="7"/>
  <c r="AT90" i="7"/>
  <c r="AW65" i="7"/>
  <c r="AV65" i="7"/>
  <c r="AU65" i="7"/>
  <c r="AX65" i="7"/>
  <c r="AQ67" i="7"/>
  <c r="AP67" i="7"/>
  <c r="AR67" i="7"/>
  <c r="AS67" i="7"/>
  <c r="AN68" i="7"/>
  <c r="AK68" i="7"/>
  <c r="AM68" i="7"/>
  <c r="AL68" i="7"/>
  <c r="AI69" i="7"/>
  <c r="AH69" i="7"/>
  <c r="AG69" i="7"/>
  <c r="AF69" i="7"/>
  <c r="AA70" i="7"/>
  <c r="AC70" i="7"/>
  <c r="AB70" i="7"/>
  <c r="AD70" i="7"/>
  <c r="Y71" i="7"/>
  <c r="X71" i="7"/>
  <c r="W71" i="7"/>
  <c r="V71" i="7"/>
  <c r="J91" i="7"/>
  <c r="AY72" i="7"/>
  <c r="S72" i="7"/>
  <c r="K72" i="7"/>
  <c r="AX72" i="7"/>
  <c r="R72" i="7"/>
  <c r="AW72" i="7"/>
  <c r="Q72" i="7"/>
  <c r="BA72" i="7"/>
  <c r="N72" i="7"/>
  <c r="AZ72" i="7"/>
  <c r="M72" i="7"/>
  <c r="AV72" i="7"/>
  <c r="L72" i="7"/>
  <c r="BB72" i="7"/>
  <c r="O72" i="7"/>
  <c r="BD72" i="7"/>
  <c r="BC72" i="7"/>
  <c r="AU72" i="7"/>
  <c r="T72" i="7"/>
  <c r="P72" i="7"/>
  <c r="Y73" i="7"/>
  <c r="X73" i="7"/>
  <c r="W73" i="7"/>
  <c r="V73" i="7"/>
  <c r="S74" i="7"/>
  <c r="K74" i="7"/>
  <c r="R74" i="7"/>
  <c r="Q74" i="7"/>
  <c r="P74" i="7"/>
  <c r="O74" i="7"/>
  <c r="O77" i="7" s="1"/>
  <c r="N74" i="7"/>
  <c r="N77" i="7" s="1"/>
  <c r="T74" i="7"/>
  <c r="M74" i="7"/>
  <c r="M77" i="7" s="1"/>
  <c r="L74" i="7"/>
  <c r="BC75" i="7"/>
  <c r="BC78" i="7" s="1"/>
  <c r="BB75" i="7"/>
  <c r="BA75" i="7"/>
  <c r="AZ75" i="7"/>
  <c r="AX80" i="7"/>
  <c r="AW80" i="7"/>
  <c r="AV80" i="7"/>
  <c r="AU80" i="7"/>
  <c r="AS81" i="7"/>
  <c r="AO93" i="7"/>
  <c r="AR81" i="7"/>
  <c r="AQ81" i="7"/>
  <c r="AQ93" i="7" s="1"/>
  <c r="AP81" i="7"/>
  <c r="AE83" i="7"/>
  <c r="AD83" i="7"/>
  <c r="AC83" i="7"/>
  <c r="AB83" i="7"/>
  <c r="AH83" i="7"/>
  <c r="AG83" i="7"/>
  <c r="AF83" i="7"/>
  <c r="AA83" i="7"/>
  <c r="AI83" i="7"/>
  <c r="V86" i="7"/>
  <c r="U86" i="7"/>
  <c r="T86" i="7"/>
  <c r="S86" i="7"/>
  <c r="Y86" i="7"/>
  <c r="Q86" i="7"/>
  <c r="X86" i="7"/>
  <c r="W86" i="7"/>
  <c r="R86" i="7"/>
  <c r="AQ88" i="7"/>
  <c r="AP88" i="7"/>
  <c r="AO88" i="7"/>
  <c r="AO87" i="7" s="1"/>
  <c r="AN88" i="7"/>
  <c r="AL88" i="7"/>
  <c r="AS88" i="7"/>
  <c r="AK88" i="7"/>
  <c r="AR88" i="7"/>
  <c r="AM88" i="7"/>
  <c r="AB79" i="7"/>
  <c r="AI79" i="7"/>
  <c r="AA79" i="7"/>
  <c r="AH79" i="7"/>
  <c r="AC79" i="7"/>
  <c r="AG79" i="7"/>
  <c r="AF79" i="7"/>
  <c r="AE79" i="7"/>
  <c r="BF79" i="7" s="1"/>
  <c r="AD79" i="7"/>
  <c r="O50" i="7"/>
  <c r="AC50" i="7"/>
  <c r="AQ51" i="7"/>
  <c r="AH53" i="7"/>
  <c r="AV53" i="7"/>
  <c r="AW54" i="7"/>
  <c r="Y55" i="7"/>
  <c r="U76" i="7"/>
  <c r="Y57" i="7"/>
  <c r="Y76" i="7" s="1"/>
  <c r="AK57" i="7"/>
  <c r="BA57" i="7"/>
  <c r="BA76" i="7" s="1"/>
  <c r="AY77" i="7"/>
  <c r="BA58" i="7"/>
  <c r="BA77" i="7" s="1"/>
  <c r="BC58" i="7"/>
  <c r="BC77" i="7" s="1"/>
  <c r="BB58" i="7"/>
  <c r="BB77" i="7" s="1"/>
  <c r="AZ58" i="7"/>
  <c r="AZ77" i="7" s="1"/>
  <c r="U78" i="7"/>
  <c r="X59" i="7"/>
  <c r="X78" i="7" s="1"/>
  <c r="W59" i="7"/>
  <c r="V59" i="7"/>
  <c r="V78" i="7" s="1"/>
  <c r="Y59" i="7"/>
  <c r="M61" i="7"/>
  <c r="AW61" i="7"/>
  <c r="AF63" i="7"/>
  <c r="BB63" i="7"/>
  <c r="AU64" i="7"/>
  <c r="AN65" i="7"/>
  <c r="AN90" i="7" s="1"/>
  <c r="AP50" i="7"/>
  <c r="AA2" i="7"/>
  <c r="AA3" i="7" s="1"/>
  <c r="AF52" i="7"/>
  <c r="V54" i="7"/>
  <c r="AZ56" i="7"/>
  <c r="BA56" i="7"/>
  <c r="AJ78" i="7"/>
  <c r="AN59" i="7"/>
  <c r="AN78" i="7" s="1"/>
  <c r="O16" i="7"/>
  <c r="AE64" i="7" s="1"/>
  <c r="AB64" i="7" s="1"/>
  <c r="AE60" i="7"/>
  <c r="AA61" i="7"/>
  <c r="AB61" i="7"/>
  <c r="AC61" i="7"/>
  <c r="S63" i="7"/>
  <c r="K63" i="7"/>
  <c r="Q63" i="7"/>
  <c r="T63" i="7"/>
  <c r="R63" i="7"/>
  <c r="P63" i="7"/>
  <c r="AX67" i="7"/>
  <c r="AW67" i="7"/>
  <c r="AV67" i="7"/>
  <c r="AQ68" i="7"/>
  <c r="AP68" i="7"/>
  <c r="AR68" i="7"/>
  <c r="AS68" i="7"/>
  <c r="AN69" i="7"/>
  <c r="AM69" i="7"/>
  <c r="AL69" i="7"/>
  <c r="AI70" i="7"/>
  <c r="AH70" i="7"/>
  <c r="AG70" i="7"/>
  <c r="AF70" i="7"/>
  <c r="AA71" i="7"/>
  <c r="AB71" i="7"/>
  <c r="AD71" i="7"/>
  <c r="AC71" i="7"/>
  <c r="Y72" i="7"/>
  <c r="X72" i="7"/>
  <c r="W72" i="7"/>
  <c r="V72" i="7"/>
  <c r="AA73" i="7"/>
  <c r="AC73" i="7"/>
  <c r="AC76" i="7" s="1"/>
  <c r="AB73" i="7"/>
  <c r="AD73" i="7"/>
  <c r="Y74" i="7"/>
  <c r="X74" i="7"/>
  <c r="W74" i="7"/>
  <c r="V74" i="7"/>
  <c r="S75" i="7"/>
  <c r="K75" i="7"/>
  <c r="R75" i="7"/>
  <c r="Q75" i="7"/>
  <c r="T75" i="7"/>
  <c r="P75" i="7"/>
  <c r="O75" i="7"/>
  <c r="N75" i="7"/>
  <c r="M75" i="7"/>
  <c r="L75" i="7"/>
  <c r="BA80" i="7"/>
  <c r="AZ80" i="7"/>
  <c r="BB80" i="7"/>
  <c r="BC80" i="7"/>
  <c r="AT93" i="7"/>
  <c r="AU81" i="7"/>
  <c r="AV81" i="7"/>
  <c r="AW81" i="7"/>
  <c r="AX81" i="7"/>
  <c r="AM83" i="7"/>
  <c r="AL83" i="7"/>
  <c r="AS83" i="7"/>
  <c r="AK83" i="7"/>
  <c r="AR83" i="7"/>
  <c r="AP83" i="7"/>
  <c r="AO83" i="7"/>
  <c r="AN83" i="7"/>
  <c r="AQ83" i="7"/>
  <c r="AH91" i="7"/>
  <c r="AG91" i="7"/>
  <c r="AF91" i="7"/>
  <c r="AE91" i="7"/>
  <c r="AC91" i="7"/>
  <c r="AB91" i="7"/>
  <c r="AI91" i="7"/>
  <c r="AA91" i="7"/>
  <c r="AD91" i="7"/>
  <c r="Y94" i="7"/>
  <c r="Q94" i="7"/>
  <c r="X94" i="7"/>
  <c r="W94" i="7"/>
  <c r="V94" i="7"/>
  <c r="T94" i="7"/>
  <c r="S94" i="7"/>
  <c r="R94" i="7"/>
  <c r="U94" i="7"/>
  <c r="AQ79" i="7"/>
  <c r="AS79" i="7"/>
  <c r="AR79" i="7"/>
  <c r="AP79" i="7"/>
  <c r="AK79" i="7"/>
  <c r="AL79" i="7"/>
  <c r="AO79" i="7"/>
  <c r="AN79" i="7"/>
  <c r="AM79" i="7"/>
  <c r="S50" i="7"/>
  <c r="AR50" i="7"/>
  <c r="AR51" i="7"/>
  <c r="AH52" i="7"/>
  <c r="X53" i="7"/>
  <c r="AW53" i="7"/>
  <c r="Y54" i="7"/>
  <c r="AM54" i="7"/>
  <c r="V76" i="7"/>
  <c r="AL57" i="7"/>
  <c r="T77" i="7"/>
  <c r="AM58" i="7"/>
  <c r="Z60" i="7"/>
  <c r="Y60" i="7" s="1"/>
  <c r="Y87" i="7" s="1"/>
  <c r="N61" i="7"/>
  <c r="AX61" i="7"/>
  <c r="AP62" i="7"/>
  <c r="M63" i="7"/>
  <c r="BC63" i="7"/>
  <c r="AV64" i="7"/>
  <c r="AP65" i="7"/>
  <c r="AB2" i="7"/>
  <c r="AB3" i="7" s="1"/>
  <c r="J89" i="7"/>
  <c r="T56" i="7"/>
  <c r="L56" i="7"/>
  <c r="S56" i="7"/>
  <c r="K56" i="7"/>
  <c r="R56" i="7"/>
  <c r="M56" i="7"/>
  <c r="AY76" i="7"/>
  <c r="AZ57" i="7"/>
  <c r="AT77" i="7"/>
  <c r="AU58" i="7"/>
  <c r="AU77" i="7" s="1"/>
  <c r="AO78" i="7"/>
  <c r="AR59" i="7"/>
  <c r="AR78" i="7" s="1"/>
  <c r="AP59" i="7"/>
  <c r="AP78" i="7" s="1"/>
  <c r="AQ59" i="7"/>
  <c r="AA62" i="7"/>
  <c r="AB62" i="7"/>
  <c r="S64" i="7"/>
  <c r="K64" i="7"/>
  <c r="Q64" i="7"/>
  <c r="M64" i="7"/>
  <c r="L64" i="7"/>
  <c r="AZ67" i="7"/>
  <c r="BC67" i="7"/>
  <c r="BB67" i="7"/>
  <c r="BA67" i="7"/>
  <c r="AQ69" i="7"/>
  <c r="AP69" i="7"/>
  <c r="AS69" i="7"/>
  <c r="AR69" i="7"/>
  <c r="AM70" i="7"/>
  <c r="AL70" i="7"/>
  <c r="AK70" i="7"/>
  <c r="AN70" i="7"/>
  <c r="AI71" i="7"/>
  <c r="AH71" i="7"/>
  <c r="AG71" i="7"/>
  <c r="AF71" i="7"/>
  <c r="AA72" i="7"/>
  <c r="AB72" i="7"/>
  <c r="AC72" i="7"/>
  <c r="AD72" i="7"/>
  <c r="AI73" i="7"/>
  <c r="AH73" i="7"/>
  <c r="AG73" i="7"/>
  <c r="AF73" i="7"/>
  <c r="AA74" i="7"/>
  <c r="AD74" i="7"/>
  <c r="AC74" i="7"/>
  <c r="AB74" i="7"/>
  <c r="Y75" i="7"/>
  <c r="X75" i="7"/>
  <c r="W75" i="7"/>
  <c r="V75" i="7"/>
  <c r="M80" i="7"/>
  <c r="J92" i="7"/>
  <c r="P80" i="7"/>
  <c r="BF80" i="7" s="1"/>
  <c r="O80" i="7"/>
  <c r="N80" i="7"/>
  <c r="Q80" i="7"/>
  <c r="L80" i="7"/>
  <c r="K80" i="7"/>
  <c r="R80" i="7"/>
  <c r="S80" i="7"/>
  <c r="T80" i="7"/>
  <c r="BB81" i="7"/>
  <c r="BA81" i="7"/>
  <c r="BC81" i="7"/>
  <c r="AZ81" i="7"/>
  <c r="AD86" i="7"/>
  <c r="AC86" i="7"/>
  <c r="AB86" i="7"/>
  <c r="AI86" i="7"/>
  <c r="AA86" i="7"/>
  <c r="AG86" i="7"/>
  <c r="AF86" i="7"/>
  <c r="AE86" i="7"/>
  <c r="AH86" i="7"/>
  <c r="AS50" i="7"/>
  <c r="AH51" i="7"/>
  <c r="AI52" i="7"/>
  <c r="AW52" i="7"/>
  <c r="Y53" i="7"/>
  <c r="W76" i="7"/>
  <c r="AM57" i="7"/>
  <c r="AM76" i="7" s="1"/>
  <c r="BC57" i="7"/>
  <c r="BC76" i="7" s="1"/>
  <c r="V77" i="7"/>
  <c r="AN58" i="7"/>
  <c r="AT78" i="7"/>
  <c r="AX59" i="7"/>
  <c r="AX78" i="7" s="1"/>
  <c r="AW59" i="7"/>
  <c r="AW78" i="7" s="1"/>
  <c r="N60" i="7"/>
  <c r="O61" i="7"/>
  <c r="O84" i="7" s="1"/>
  <c r="AZ61" i="7"/>
  <c r="AR62" i="7"/>
  <c r="N63" i="7"/>
  <c r="AN63" i="7"/>
  <c r="AM63" i="7"/>
  <c r="AL63" i="7"/>
  <c r="AX64" i="7"/>
  <c r="AR65" i="7"/>
  <c r="AR90" i="7" s="1"/>
  <c r="AC2" i="7"/>
  <c r="AC3" i="7" s="1"/>
  <c r="J76" i="7"/>
  <c r="J79" i="7" s="1"/>
  <c r="S57" i="7"/>
  <c r="K57" i="7"/>
  <c r="K76" i="7" s="1"/>
  <c r="K79" i="7" s="1"/>
  <c r="R57" i="7"/>
  <c r="R76" i="7" s="1"/>
  <c r="Q57" i="7"/>
  <c r="Q76" i="7" s="1"/>
  <c r="T57" i="7"/>
  <c r="T76" i="7" s="1"/>
  <c r="L57" i="7"/>
  <c r="L76" i="7" s="1"/>
  <c r="L79" i="7" s="1"/>
  <c r="AK61" i="7"/>
  <c r="AL61" i="7"/>
  <c r="M16" i="7"/>
  <c r="U64" i="7" s="1"/>
  <c r="J88" i="7"/>
  <c r="S67" i="7"/>
  <c r="K67" i="7"/>
  <c r="R67" i="7"/>
  <c r="Q67" i="7"/>
  <c r="T67" i="7"/>
  <c r="L67" i="7"/>
  <c r="P67" i="7"/>
  <c r="BF67" i="7" s="1"/>
  <c r="N67" i="7"/>
  <c r="M67" i="7"/>
  <c r="AZ68" i="7"/>
  <c r="BA68" i="7"/>
  <c r="BC68" i="7"/>
  <c r="BB68" i="7"/>
  <c r="AX69" i="7"/>
  <c r="AU69" i="7"/>
  <c r="AW69" i="7"/>
  <c r="AV69" i="7"/>
  <c r="AQ70" i="7"/>
  <c r="AP70" i="7"/>
  <c r="AS70" i="7"/>
  <c r="AR70" i="7"/>
  <c r="AL71" i="7"/>
  <c r="AK71" i="7"/>
  <c r="AM71" i="7"/>
  <c r="AN71" i="7"/>
  <c r="AI72" i="7"/>
  <c r="AH72" i="7"/>
  <c r="AG72" i="7"/>
  <c r="AF72" i="7"/>
  <c r="AN73" i="7"/>
  <c r="AM73" i="7"/>
  <c r="AL73" i="7"/>
  <c r="AK73" i="7"/>
  <c r="AI74" i="7"/>
  <c r="AH74" i="7"/>
  <c r="AG74" i="7"/>
  <c r="AF74" i="7"/>
  <c r="AA75" i="7"/>
  <c r="AD75" i="7"/>
  <c r="AC75" i="7"/>
  <c r="AB75" i="7"/>
  <c r="Y80" i="7"/>
  <c r="X80" i="7"/>
  <c r="W80" i="7"/>
  <c r="V80" i="7"/>
  <c r="M81" i="7"/>
  <c r="J95" i="7"/>
  <c r="J93" i="7"/>
  <c r="N81" i="7"/>
  <c r="L81" i="7"/>
  <c r="T81" i="7"/>
  <c r="T93" i="7" s="1"/>
  <c r="K81" i="7"/>
  <c r="O81" i="7"/>
  <c r="O93" i="7" s="1"/>
  <c r="S81" i="7"/>
  <c r="S93" i="7" s="1"/>
  <c r="R81" i="7"/>
  <c r="Q81" i="7"/>
  <c r="P81" i="7"/>
  <c r="P93" i="7" s="1"/>
  <c r="T85" i="7"/>
  <c r="L85" i="7"/>
  <c r="S85" i="7"/>
  <c r="K85" i="7"/>
  <c r="R85" i="7"/>
  <c r="J85" i="7"/>
  <c r="Y85" i="7"/>
  <c r="Q85" i="7"/>
  <c r="W85" i="7"/>
  <c r="V85" i="7"/>
  <c r="N85" i="7"/>
  <c r="U85" i="7"/>
  <c r="BF85" i="7" s="1"/>
  <c r="M85" i="7"/>
  <c r="X85" i="7"/>
  <c r="AL86" i="7"/>
  <c r="AS86" i="7"/>
  <c r="AK86" i="7"/>
  <c r="AR86" i="7"/>
  <c r="AQ86" i="7"/>
  <c r="AO86" i="7"/>
  <c r="BF86" i="7" s="1"/>
  <c r="AN86" i="7"/>
  <c r="AM86" i="7"/>
  <c r="AP86" i="7"/>
  <c r="U50" i="7"/>
  <c r="AI51" i="7"/>
  <c r="AU55" i="7"/>
  <c r="N56" i="7"/>
  <c r="X57" i="7"/>
  <c r="AN57" i="7"/>
  <c r="W58" i="7"/>
  <c r="W77" i="7" s="1"/>
  <c r="AU59" i="7"/>
  <c r="AU78" i="7" s="1"/>
  <c r="O60" i="7"/>
  <c r="O87" i="7" s="1"/>
  <c r="AZ60" i="7"/>
  <c r="AM61" i="7"/>
  <c r="AC62" i="7"/>
  <c r="AX62" i="7"/>
  <c r="O63" i="7"/>
  <c r="AK63" i="7"/>
  <c r="AZ64" i="7"/>
  <c r="AS65" i="7"/>
  <c r="AS90" i="7" s="1"/>
  <c r="AK69" i="7"/>
  <c r="Q50" i="7"/>
  <c r="AD2" i="7"/>
  <c r="AD3" i="7" s="1"/>
  <c r="AV52" i="7"/>
  <c r="AU52" i="7"/>
  <c r="AL54" i="7"/>
  <c r="AK54" i="7"/>
  <c r="AB56" i="7"/>
  <c r="AA56" i="7"/>
  <c r="AC56" i="7"/>
  <c r="J77" i="7"/>
  <c r="R58" i="7"/>
  <c r="R77" i="7" s="1"/>
  <c r="Q58" i="7"/>
  <c r="P58" i="7"/>
  <c r="S58" i="7"/>
  <c r="S77" i="7" s="1"/>
  <c r="K58" i="7"/>
  <c r="BD77" i="7"/>
  <c r="AY78" i="7"/>
  <c r="AZ59" i="7"/>
  <c r="BA59" i="7"/>
  <c r="BA78" i="7" s="1"/>
  <c r="AT87" i="7"/>
  <c r="AV60" i="7"/>
  <c r="AU60" i="7"/>
  <c r="AW60" i="7"/>
  <c r="AK62" i="7"/>
  <c r="AL62" i="7"/>
  <c r="AI63" i="7"/>
  <c r="AG63" i="7"/>
  <c r="Z90" i="7"/>
  <c r="AA65" i="7"/>
  <c r="AB65" i="7"/>
  <c r="AB90" i="7" s="1"/>
  <c r="AC65" i="7"/>
  <c r="Y67" i="7"/>
  <c r="W67" i="7"/>
  <c r="V67" i="7"/>
  <c r="X67" i="7"/>
  <c r="T68" i="7"/>
  <c r="AZ69" i="7"/>
  <c r="AX70" i="7"/>
  <c r="AW70" i="7"/>
  <c r="AV70" i="7"/>
  <c r="AU70" i="7"/>
  <c r="AS71" i="7"/>
  <c r="AM72" i="7"/>
  <c r="AL72" i="7"/>
  <c r="AK72" i="7"/>
  <c r="AN72" i="7"/>
  <c r="AS73" i="7"/>
  <c r="AN74" i="7"/>
  <c r="AM74" i="7"/>
  <c r="AL74" i="7"/>
  <c r="AK74" i="7"/>
  <c r="AA80" i="7"/>
  <c r="AR82" i="7"/>
  <c r="K50" i="7"/>
  <c r="AV55" i="7"/>
  <c r="O56" i="7"/>
  <c r="M57" i="7"/>
  <c r="M76" i="7" s="1"/>
  <c r="M79" i="7" s="1"/>
  <c r="AS57" i="7"/>
  <c r="AS76" i="7" s="1"/>
  <c r="AV59" i="7"/>
  <c r="AV78" i="7" s="1"/>
  <c r="P60" i="7"/>
  <c r="P87" i="7" s="1"/>
  <c r="AN61" i="7"/>
  <c r="AD62" i="7"/>
  <c r="AZ62" i="7"/>
  <c r="V63" i="7"/>
  <c r="AR63" i="7"/>
  <c r="O64" i="7"/>
  <c r="AD65" i="7"/>
  <c r="AD90" i="7" s="1"/>
  <c r="AZ65" i="7"/>
  <c r="AU67" i="7"/>
  <c r="AU53" i="7"/>
  <c r="AK55" i="7"/>
  <c r="AL55" i="7"/>
  <c r="Z76" i="7"/>
  <c r="AA57" i="7"/>
  <c r="AA76" i="7" s="1"/>
  <c r="AB57" i="7"/>
  <c r="U77" i="7"/>
  <c r="Y58" i="7"/>
  <c r="BC60" i="7"/>
  <c r="AU61" i="7"/>
  <c r="AQ62" i="7"/>
  <c r="AS62" i="7"/>
  <c r="P16" i="7"/>
  <c r="AJ64" i="7" s="1"/>
  <c r="AA67" i="7"/>
  <c r="AB67" i="7"/>
  <c r="AD67" i="7"/>
  <c r="AC67" i="7"/>
  <c r="Y68" i="7"/>
  <c r="X68" i="7"/>
  <c r="N68" i="7"/>
  <c r="W68" i="7"/>
  <c r="V68" i="7"/>
  <c r="S69" i="7"/>
  <c r="K69" i="7"/>
  <c r="R69" i="7"/>
  <c r="M69" i="7"/>
  <c r="L69" i="7"/>
  <c r="N69" i="7"/>
  <c r="T69" i="7"/>
  <c r="Q69" i="7"/>
  <c r="P69" i="7"/>
  <c r="AZ70" i="7"/>
  <c r="BC70" i="7"/>
  <c r="BB70" i="7"/>
  <c r="BA70" i="7"/>
  <c r="AX71" i="7"/>
  <c r="AW71" i="7"/>
  <c r="AV71" i="7"/>
  <c r="AU71" i="7"/>
  <c r="AQ72" i="7"/>
  <c r="AP72" i="7"/>
  <c r="AS72" i="7"/>
  <c r="AR72" i="7"/>
  <c r="AX73" i="7"/>
  <c r="AW73" i="7"/>
  <c r="AV73" i="7"/>
  <c r="AU73" i="7"/>
  <c r="AQ74" i="7"/>
  <c r="AP74" i="7"/>
  <c r="AR74" i="7"/>
  <c r="AS74" i="7"/>
  <c r="AN75" i="7"/>
  <c r="AM75" i="7"/>
  <c r="AM78" i="7" s="1"/>
  <c r="AL75" i="7"/>
  <c r="AK75" i="7"/>
  <c r="AH80" i="7"/>
  <c r="AG80" i="7"/>
  <c r="AF80" i="7"/>
  <c r="AI80" i="7"/>
  <c r="AD81" i="7"/>
  <c r="AC81" i="7"/>
  <c r="AC93" i="7" s="1"/>
  <c r="Z93" i="7"/>
  <c r="AB81" i="7"/>
  <c r="AA81" i="7"/>
  <c r="AB85" i="7"/>
  <c r="AI85" i="7"/>
  <c r="AA85" i="7"/>
  <c r="AH85" i="7"/>
  <c r="AG85" i="7"/>
  <c r="AE85" i="7"/>
  <c r="AD85" i="7"/>
  <c r="AC85" i="7"/>
  <c r="AF85" i="7"/>
  <c r="S88" i="7"/>
  <c r="R88" i="7"/>
  <c r="Y88" i="7"/>
  <c r="Q88" i="7"/>
  <c r="X88" i="7"/>
  <c r="V88" i="7"/>
  <c r="U88" i="7"/>
  <c r="BF88" i="7" s="1"/>
  <c r="T88" i="7"/>
  <c r="W88" i="7"/>
  <c r="AS89" i="7"/>
  <c r="AK89" i="7"/>
  <c r="AR89" i="7"/>
  <c r="AQ89" i="7"/>
  <c r="AP89" i="7"/>
  <c r="AN89" i="7"/>
  <c r="AM89" i="7"/>
  <c r="AL89" i="7"/>
  <c r="AO89" i="7"/>
  <c r="L50" i="7"/>
  <c r="P56" i="7"/>
  <c r="BF56" i="7" s="1"/>
  <c r="N57" i="7"/>
  <c r="N76" i="7" s="1"/>
  <c r="N79" i="7" s="1"/>
  <c r="AD57" i="7"/>
  <c r="AD76" i="7" s="1"/>
  <c r="L58" i="7"/>
  <c r="L77" i="7" s="1"/>
  <c r="AD58" i="7"/>
  <c r="AV58" i="7"/>
  <c r="AV77" i="7" s="1"/>
  <c r="AI59" i="7"/>
  <c r="BB59" i="7"/>
  <c r="Q60" i="7"/>
  <c r="BB60" i="7"/>
  <c r="BA62" i="7"/>
  <c r="W63" i="7"/>
  <c r="AS63" i="7"/>
  <c r="P64" i="7"/>
  <c r="AX66" i="7"/>
  <c r="AP66" i="7"/>
  <c r="AW66" i="7"/>
  <c r="AR66" i="7"/>
  <c r="AR71" i="7"/>
  <c r="L68" i="7"/>
  <c r="W82" i="7"/>
  <c r="X82" i="7"/>
  <c r="Y82" i="7"/>
  <c r="U89" i="7"/>
  <c r="T89" i="7"/>
  <c r="S89" i="7"/>
  <c r="R89" i="7"/>
  <c r="X89" i="7"/>
  <c r="W89" i="7"/>
  <c r="V89" i="7"/>
  <c r="Y89" i="7"/>
  <c r="Q89" i="7"/>
  <c r="AP91" i="7"/>
  <c r="AO91" i="7"/>
  <c r="AN91" i="7"/>
  <c r="AM91" i="7"/>
  <c r="AS91" i="7"/>
  <c r="AK91" i="7"/>
  <c r="AR91" i="7"/>
  <c r="AQ91" i="7"/>
  <c r="AL91" i="7"/>
  <c r="O68" i="7"/>
  <c r="AG94" i="7"/>
  <c r="AF94" i="7"/>
  <c r="AE94" i="7"/>
  <c r="AD94" i="7"/>
  <c r="AB94" i="7"/>
  <c r="AI94" i="7"/>
  <c r="AA94" i="7"/>
  <c r="AH94" i="7"/>
  <c r="AC94" i="7"/>
  <c r="AQ66" i="7"/>
  <c r="R68" i="7"/>
  <c r="Q68" i="7"/>
  <c r="P68" i="7"/>
  <c r="BF68" i="7" s="1"/>
  <c r="S68" i="7"/>
  <c r="K68" i="7"/>
  <c r="BC69" i="7"/>
  <c r="BB69" i="7"/>
  <c r="BA69" i="7"/>
  <c r="AQ71" i="7"/>
  <c r="AP71" i="7"/>
  <c r="AQ73" i="7"/>
  <c r="AP73" i="7"/>
  <c r="AR73" i="7"/>
  <c r="AI75" i="7"/>
  <c r="AH75" i="7"/>
  <c r="AG75" i="7"/>
  <c r="AF75" i="7"/>
  <c r="AC80" i="7"/>
  <c r="AD80" i="7"/>
  <c r="AB80" i="7"/>
  <c r="V81" i="7"/>
  <c r="X81" i="7"/>
  <c r="X93" i="7" s="1"/>
  <c r="W81" i="7"/>
  <c r="W93" i="7" s="1"/>
  <c r="Y81" i="7"/>
  <c r="I94" i="7"/>
  <c r="AL82" i="7"/>
  <c r="AD82" i="7"/>
  <c r="V82" i="7"/>
  <c r="N82" i="7"/>
  <c r="AS82" i="7"/>
  <c r="AK82" i="7"/>
  <c r="AC82" i="7"/>
  <c r="U82" i="7"/>
  <c r="M82" i="7"/>
  <c r="AO82" i="7"/>
  <c r="AN82" i="7"/>
  <c r="AB82" i="7"/>
  <c r="R82" i="7"/>
  <c r="AM82" i="7"/>
  <c r="AA82" i="7"/>
  <c r="Q82" i="7"/>
  <c r="AJ82" i="7"/>
  <c r="Z82" i="7"/>
  <c r="P82" i="7"/>
  <c r="AP82" i="7"/>
  <c r="AE82" i="7"/>
  <c r="S82" i="7"/>
  <c r="AI82" i="7"/>
  <c r="O82" i="7"/>
  <c r="AH82" i="7"/>
  <c r="L82" i="7"/>
  <c r="AG82" i="7"/>
  <c r="K82" i="7"/>
  <c r="AF82" i="7"/>
  <c r="J82" i="7"/>
  <c r="AQ82" i="7"/>
  <c r="T82" i="7"/>
  <c r="AC89" i="7"/>
  <c r="AB89" i="7"/>
  <c r="AI89" i="7"/>
  <c r="AA89" i="7"/>
  <c r="AH89" i="7"/>
  <c r="AF89" i="7"/>
  <c r="AE89" i="7"/>
  <c r="BF89" i="7" s="1"/>
  <c r="AD89" i="7"/>
  <c r="AG89" i="7"/>
  <c r="U92" i="7"/>
  <c r="BF92" i="7" s="1"/>
  <c r="T92" i="7"/>
  <c r="S92" i="7"/>
  <c r="R92" i="7"/>
  <c r="X92" i="7"/>
  <c r="W92" i="7"/>
  <c r="V92" i="7"/>
  <c r="Y92" i="7"/>
  <c r="Q92" i="7"/>
  <c r="AO94" i="7"/>
  <c r="AN94" i="7"/>
  <c r="AM94" i="7"/>
  <c r="AL94" i="7"/>
  <c r="AR94" i="7"/>
  <c r="AQ94" i="7"/>
  <c r="AP94" i="7"/>
  <c r="AS94" i="7"/>
  <c r="AK94" i="7"/>
  <c r="S66" i="7"/>
  <c r="K66" i="7"/>
  <c r="Q66" i="7"/>
  <c r="AI66" i="7"/>
  <c r="AH66" i="7"/>
  <c r="AG66" i="7"/>
  <c r="AS66" i="7"/>
  <c r="U95" i="7"/>
  <c r="U90" i="7" s="1"/>
  <c r="AC95" i="7"/>
  <c r="AK95" i="7"/>
  <c r="AS95" i="7"/>
  <c r="V95" i="7"/>
  <c r="AD95" i="7"/>
  <c r="AL95" i="7"/>
  <c r="W95" i="7"/>
  <c r="AE95" i="7"/>
  <c r="AE93" i="7" s="1"/>
  <c r="AM95" i="7"/>
  <c r="Q95" i="7"/>
  <c r="Y95" i="7"/>
  <c r="AG95" i="7"/>
  <c r="AO95" i="7"/>
  <c r="AO90" i="7" s="1"/>
  <c r="R95" i="7"/>
  <c r="AH95" i="7"/>
  <c r="AP95" i="7"/>
  <c r="S95" i="7"/>
  <c r="AA95" i="7"/>
  <c r="AQ95" i="7"/>
  <c r="E65" i="4" l="1"/>
  <c r="E64" i="4"/>
  <c r="E46" i="4"/>
  <c r="F46" i="4" s="1"/>
  <c r="G46" i="4" s="1"/>
  <c r="H46" i="4" s="1"/>
  <c r="I46" i="4" s="1"/>
  <c r="J46" i="4" s="1"/>
  <c r="K46" i="4" s="1"/>
  <c r="L46" i="4" s="1"/>
  <c r="D47" i="4"/>
  <c r="E47" i="4" s="1"/>
  <c r="F47" i="4" s="1"/>
  <c r="G47" i="4" s="1"/>
  <c r="H47" i="4" s="1"/>
  <c r="I47" i="4" s="1"/>
  <c r="J47" i="4" s="1"/>
  <c r="P84" i="7"/>
  <c r="P100" i="7" s="1"/>
  <c r="AT84" i="7"/>
  <c r="AT100" i="7" s="1"/>
  <c r="N84" i="7"/>
  <c r="N100" i="7" s="1"/>
  <c r="AJ84" i="7"/>
  <c r="L84" i="7"/>
  <c r="L100" i="7" s="1"/>
  <c r="K84" i="7"/>
  <c r="K100" i="7" s="1"/>
  <c r="O100" i="7"/>
  <c r="Z84" i="7"/>
  <c r="R84" i="7" s="1"/>
  <c r="R100" i="7" s="1"/>
  <c r="J84" i="7"/>
  <c r="J100" i="7" s="1"/>
  <c r="M84" i="7"/>
  <c r="M100" i="7" s="1"/>
  <c r="AK77" i="7"/>
  <c r="AB77" i="7"/>
  <c r="AS87" i="7"/>
  <c r="AG90" i="7"/>
  <c r="AN87" i="7"/>
  <c r="W90" i="7"/>
  <c r="AA78" i="7"/>
  <c r="AI77" i="7"/>
  <c r="K78" i="7"/>
  <c r="L68" i="4"/>
  <c r="L70" i="4" s="1"/>
  <c r="AH56" i="4"/>
  <c r="AH78" i="4" s="1"/>
  <c r="Z56" i="4"/>
  <c r="Z78" i="4" s="1"/>
  <c r="R56" i="4"/>
  <c r="R78" i="4" s="1"/>
  <c r="J56" i="4"/>
  <c r="J78" i="4" s="1"/>
  <c r="AG56" i="4"/>
  <c r="AG78" i="4" s="1"/>
  <c r="Y56" i="4"/>
  <c r="Y78" i="4" s="1"/>
  <c r="Q56" i="4"/>
  <c r="Q78" i="4" s="1"/>
  <c r="I56" i="4"/>
  <c r="I78" i="4" s="1"/>
  <c r="AN56" i="4"/>
  <c r="AN78" i="4" s="1"/>
  <c r="AF56" i="4"/>
  <c r="AF78" i="4" s="1"/>
  <c r="X56" i="4"/>
  <c r="X78" i="4" s="1"/>
  <c r="P56" i="4"/>
  <c r="P78" i="4" s="1"/>
  <c r="H56" i="4"/>
  <c r="H78" i="4" s="1"/>
  <c r="AM56" i="4"/>
  <c r="AM78" i="4" s="1"/>
  <c r="AE56" i="4"/>
  <c r="AE78" i="4" s="1"/>
  <c r="W56" i="4"/>
  <c r="W78" i="4" s="1"/>
  <c r="O56" i="4"/>
  <c r="G56" i="4"/>
  <c r="G78" i="4" s="1"/>
  <c r="AL56" i="4"/>
  <c r="AL78" i="4" s="1"/>
  <c r="AD56" i="4"/>
  <c r="AD78" i="4" s="1"/>
  <c r="V56" i="4"/>
  <c r="V78" i="4" s="1"/>
  <c r="N56" i="4"/>
  <c r="M110" i="3" s="1"/>
  <c r="F56" i="4"/>
  <c r="F78" i="4" s="1"/>
  <c r="AI56" i="4"/>
  <c r="AI78" i="4" s="1"/>
  <c r="AA56" i="4"/>
  <c r="AA78" i="4" s="1"/>
  <c r="S56" i="4"/>
  <c r="S78" i="4" s="1"/>
  <c r="K56" i="4"/>
  <c r="K78" i="4" s="1"/>
  <c r="M56" i="4"/>
  <c r="L56" i="4"/>
  <c r="L78" i="4" s="1"/>
  <c r="AK56" i="4"/>
  <c r="AK78" i="4" s="1"/>
  <c r="E56" i="4"/>
  <c r="E78" i="4" s="1"/>
  <c r="AJ56" i="4"/>
  <c r="AJ78" i="4" s="1"/>
  <c r="D56" i="4"/>
  <c r="D78" i="4" s="1"/>
  <c r="AC56" i="4"/>
  <c r="AC78" i="4" s="1"/>
  <c r="AB56" i="4"/>
  <c r="AB78" i="4" s="1"/>
  <c r="U56" i="4"/>
  <c r="U78" i="4" s="1"/>
  <c r="T56" i="4"/>
  <c r="T78" i="4" s="1"/>
  <c r="AC37" i="4"/>
  <c r="AC29" i="4"/>
  <c r="AJ37" i="4"/>
  <c r="AJ38" i="4" s="1"/>
  <c r="AJ29" i="4"/>
  <c r="AA93" i="7"/>
  <c r="Y77" i="7"/>
  <c r="AA90" i="7"/>
  <c r="P77" i="7"/>
  <c r="BF58" i="7"/>
  <c r="Y50" i="7"/>
  <c r="X50" i="7"/>
  <c r="W50" i="7"/>
  <c r="V50" i="7"/>
  <c r="AL76" i="7"/>
  <c r="AS93" i="7"/>
  <c r="AM93" i="7"/>
  <c r="AG93" i="7"/>
  <c r="AM90" i="7"/>
  <c r="AA77" i="7"/>
  <c r="AQ87" i="7"/>
  <c r="AK87" i="7"/>
  <c r="AU76" i="7"/>
  <c r="X90" i="7"/>
  <c r="S90" i="7"/>
  <c r="AC78" i="7"/>
  <c r="N86" i="7"/>
  <c r="M86" i="7"/>
  <c r="L86" i="7"/>
  <c r="K86" i="7"/>
  <c r="N103" i="3"/>
  <c r="AE29" i="4"/>
  <c r="AE30" i="4" s="1" a="1"/>
  <c r="AE30" i="4" s="1"/>
  <c r="AE37" i="4"/>
  <c r="AM29" i="4"/>
  <c r="AM30" i="4" s="1" a="1"/>
  <c r="AM30" i="4" s="1"/>
  <c r="AM37" i="4"/>
  <c r="AM38" i="4" s="1"/>
  <c r="AL37" i="4"/>
  <c r="AL38" i="4" s="1"/>
  <c r="AL29" i="4"/>
  <c r="AL30" i="4" s="1" a="1"/>
  <c r="AL30" i="4" s="1"/>
  <c r="U93" i="7"/>
  <c r="AB93" i="7"/>
  <c r="Q77" i="7"/>
  <c r="AE87" i="7"/>
  <c r="AI60" i="7"/>
  <c r="AI87" i="7" s="1"/>
  <c r="AH60" i="7"/>
  <c r="AH87" i="7" s="1"/>
  <c r="AG60" i="7"/>
  <c r="AG87" i="7" s="1"/>
  <c r="AF60" i="7"/>
  <c r="AF87" i="7" s="1"/>
  <c r="AR76" i="7"/>
  <c r="AN93" i="7"/>
  <c r="AH93" i="7"/>
  <c r="AK90" i="7"/>
  <c r="R87" i="7"/>
  <c r="AC77" i="7"/>
  <c r="AE90" i="7"/>
  <c r="AL87" i="7"/>
  <c r="AV76" i="7"/>
  <c r="T90" i="7"/>
  <c r="P78" i="7"/>
  <c r="BF59" i="7"/>
  <c r="U37" i="4"/>
  <c r="U29" i="4"/>
  <c r="U30" i="4" s="1" a="1"/>
  <c r="U30" i="4" s="1"/>
  <c r="AF29" i="4"/>
  <c r="AF30" i="4" s="1" a="1"/>
  <c r="AF30" i="4" s="1"/>
  <c r="AF37" i="4"/>
  <c r="Q29" i="4"/>
  <c r="Q37" i="4"/>
  <c r="BB82" i="7"/>
  <c r="BA82" i="7"/>
  <c r="AZ82" i="7"/>
  <c r="AY82" i="7"/>
  <c r="AW82" i="7"/>
  <c r="BD82" i="7"/>
  <c r="BC82" i="7"/>
  <c r="AX82" i="7"/>
  <c r="AV82" i="7"/>
  <c r="AU82" i="7"/>
  <c r="AB76" i="7"/>
  <c r="AI64" i="7"/>
  <c r="AG64" i="7"/>
  <c r="AH64" i="7"/>
  <c r="AF64" i="7"/>
  <c r="Y78" i="7"/>
  <c r="AH78" i="7"/>
  <c r="AP76" i="7"/>
  <c r="N50" i="7"/>
  <c r="AL90" i="7"/>
  <c r="T87" i="7"/>
  <c r="AM87" i="7"/>
  <c r="AW76" i="7"/>
  <c r="AC64" i="7"/>
  <c r="R90" i="7"/>
  <c r="AB78" i="7"/>
  <c r="M78" i="7"/>
  <c r="AB37" i="4"/>
  <c r="AB29" i="4"/>
  <c r="AB30" i="4" s="1" a="1"/>
  <c r="AB30" i="4" s="1"/>
  <c r="O29" i="4"/>
  <c r="O30" i="4" s="1" a="1"/>
  <c r="O30" i="4" s="1"/>
  <c r="O37" i="4"/>
  <c r="W29" i="4"/>
  <c r="W30" i="4" s="1" a="1"/>
  <c r="W30" i="4" s="1"/>
  <c r="W37" i="4"/>
  <c r="AD37" i="4"/>
  <c r="AD29" i="4"/>
  <c r="AG29" i="4"/>
  <c r="AG30" i="4" s="1" a="1"/>
  <c r="AG30" i="4" s="1"/>
  <c r="AG37" i="4"/>
  <c r="N94" i="7"/>
  <c r="L94" i="7"/>
  <c r="K94" i="7"/>
  <c r="J94" i="7"/>
  <c r="M94" i="7"/>
  <c r="AN76" i="7"/>
  <c r="Q93" i="7"/>
  <c r="K88" i="7"/>
  <c r="N88" i="7"/>
  <c r="N87" i="7" s="1"/>
  <c r="M88" i="7"/>
  <c r="M87" i="7" s="1"/>
  <c r="L88" i="7"/>
  <c r="L87" i="7" s="1"/>
  <c r="M91" i="7"/>
  <c r="L91" i="7"/>
  <c r="K91" i="7"/>
  <c r="N91" i="7"/>
  <c r="AK93" i="7"/>
  <c r="AG76" i="7"/>
  <c r="N78" i="7"/>
  <c r="AI36" i="4"/>
  <c r="AI11" i="4"/>
  <c r="AI28" i="4"/>
  <c r="M37" i="4"/>
  <c r="M29" i="4"/>
  <c r="M30" i="4" s="1" a="1"/>
  <c r="M30" i="4" s="1"/>
  <c r="X29" i="4"/>
  <c r="X30" i="4" s="1" a="1"/>
  <c r="X30" i="4" s="1"/>
  <c r="X37" i="4"/>
  <c r="Z29" i="4"/>
  <c r="Z30" i="4" s="1" a="1"/>
  <c r="Z30" i="4" s="1"/>
  <c r="Z37" i="4"/>
  <c r="Z87" i="7"/>
  <c r="AA60" i="7"/>
  <c r="AA87" i="7" s="1"/>
  <c r="AD60" i="7"/>
  <c r="AD87" i="7" s="1"/>
  <c r="AC60" i="7"/>
  <c r="AC87" i="7" s="1"/>
  <c r="AB60" i="7"/>
  <c r="AB87" i="7" s="1"/>
  <c r="V93" i="7"/>
  <c r="Q87" i="7"/>
  <c r="BB78" i="7"/>
  <c r="AL64" i="7"/>
  <c r="AK64" i="7"/>
  <c r="AN64" i="7"/>
  <c r="AM64" i="7"/>
  <c r="AZ78" i="7"/>
  <c r="N93" i="7"/>
  <c r="M93" i="7"/>
  <c r="L93" i="7"/>
  <c r="J99" i="7"/>
  <c r="K93" i="7"/>
  <c r="M50" i="7"/>
  <c r="AP77" i="7"/>
  <c r="AD64" i="7"/>
  <c r="AI78" i="7"/>
  <c r="AD93" i="7"/>
  <c r="P50" i="7"/>
  <c r="BF50" i="7" s="1"/>
  <c r="X76" i="7"/>
  <c r="R93" i="7"/>
  <c r="L95" i="7"/>
  <c r="K95" i="7"/>
  <c r="N95" i="7"/>
  <c r="M95" i="7"/>
  <c r="Y64" i="7"/>
  <c r="W64" i="7"/>
  <c r="V64" i="7"/>
  <c r="X64" i="7"/>
  <c r="S76" i="7"/>
  <c r="AN77" i="7"/>
  <c r="M92" i="7"/>
  <c r="L92" i="7"/>
  <c r="K92" i="7"/>
  <c r="N92" i="7"/>
  <c r="AZ76" i="7"/>
  <c r="M89" i="7"/>
  <c r="L89" i="7"/>
  <c r="K89" i="7"/>
  <c r="N89" i="7"/>
  <c r="W78" i="7"/>
  <c r="AP93" i="7"/>
  <c r="X60" i="7"/>
  <c r="X87" i="7" s="1"/>
  <c r="AL93" i="7"/>
  <c r="AK78" i="7"/>
  <c r="K87" i="7"/>
  <c r="G68" i="4"/>
  <c r="G70" i="4" s="1"/>
  <c r="F68" i="4"/>
  <c r="F70" i="4" s="1"/>
  <c r="AQ77" i="7"/>
  <c r="AA64" i="7"/>
  <c r="O90" i="7"/>
  <c r="N90" i="7" s="1"/>
  <c r="AF77" i="7"/>
  <c r="AH76" i="7"/>
  <c r="O78" i="7"/>
  <c r="S28" i="4"/>
  <c r="S11" i="4"/>
  <c r="AA11" i="4"/>
  <c r="AA28" i="4"/>
  <c r="Y37" i="4"/>
  <c r="Y29" i="4"/>
  <c r="Y30" i="4" s="1" a="1"/>
  <c r="Y30" i="4" s="1"/>
  <c r="V37" i="4"/>
  <c r="V29" i="4"/>
  <c r="AG78" i="7"/>
  <c r="AQ90" i="7"/>
  <c r="V60" i="7"/>
  <c r="V87" i="7" s="1"/>
  <c r="S87" i="7"/>
  <c r="AP87" i="7"/>
  <c r="AF90" i="7"/>
  <c r="AR77" i="7"/>
  <c r="E68" i="4"/>
  <c r="E70" i="4" s="1"/>
  <c r="P90" i="7"/>
  <c r="AG77" i="7"/>
  <c r="AI76" i="7"/>
  <c r="R78" i="7"/>
  <c r="L78" i="7"/>
  <c r="H68" i="4"/>
  <c r="H70" i="4" s="1"/>
  <c r="T28" i="4"/>
  <c r="T11" i="4"/>
  <c r="AK37" i="4"/>
  <c r="AK38" i="4" s="1"/>
  <c r="AK29" i="4"/>
  <c r="AK30" i="4" s="1" a="1"/>
  <c r="AK30" i="4" s="1"/>
  <c r="AH29" i="4"/>
  <c r="AH37" i="4"/>
  <c r="P29" i="4"/>
  <c r="P30" i="4" s="1" a="1"/>
  <c r="P30" i="4" s="1"/>
  <c r="P37" i="4"/>
  <c r="R29" i="4"/>
  <c r="R37" i="4"/>
  <c r="Y93" i="7"/>
  <c r="AD77" i="7"/>
  <c r="AC90" i="7"/>
  <c r="K77" i="7"/>
  <c r="R50" i="7"/>
  <c r="N64" i="7"/>
  <c r="AQ78" i="7"/>
  <c r="AP90" i="7"/>
  <c r="AM77" i="7"/>
  <c r="AK76" i="7"/>
  <c r="AR93" i="7"/>
  <c r="AL77" i="7"/>
  <c r="AL78" i="7"/>
  <c r="U87" i="7"/>
  <c r="AI93" i="7"/>
  <c r="AR87" i="7"/>
  <c r="AH90" i="7"/>
  <c r="AS77" i="7"/>
  <c r="V90" i="7"/>
  <c r="Q90" i="7"/>
  <c r="W60" i="7"/>
  <c r="W87" i="7" s="1"/>
  <c r="AH77" i="7"/>
  <c r="S78" i="7"/>
  <c r="T78" i="7"/>
  <c r="T50" i="7"/>
  <c r="AK57" i="4"/>
  <c r="AK79" i="4" s="1"/>
  <c r="AC57" i="4"/>
  <c r="AC79" i="4" s="1"/>
  <c r="U57" i="4"/>
  <c r="U79" i="4" s="1"/>
  <c r="M57" i="4"/>
  <c r="E57" i="4"/>
  <c r="E79" i="4" s="1"/>
  <c r="AJ57" i="4"/>
  <c r="AJ79" i="4" s="1"/>
  <c r="AB57" i="4"/>
  <c r="AB79" i="4" s="1"/>
  <c r="T57" i="4"/>
  <c r="T79" i="4" s="1"/>
  <c r="L57" i="4"/>
  <c r="L79" i="4" s="1"/>
  <c r="D57" i="4"/>
  <c r="D79" i="4" s="1"/>
  <c r="AI57" i="4"/>
  <c r="AI79" i="4" s="1"/>
  <c r="AA57" i="4"/>
  <c r="AA79" i="4" s="1"/>
  <c r="S57" i="4"/>
  <c r="S79" i="4" s="1"/>
  <c r="K57" i="4"/>
  <c r="K79" i="4" s="1"/>
  <c r="AH57" i="4"/>
  <c r="AH79" i="4" s="1"/>
  <c r="Z57" i="4"/>
  <c r="Z79" i="4" s="1"/>
  <c r="R57" i="4"/>
  <c r="R79" i="4" s="1"/>
  <c r="J57" i="4"/>
  <c r="J79" i="4" s="1"/>
  <c r="AG57" i="4"/>
  <c r="AG79" i="4" s="1"/>
  <c r="Y57" i="4"/>
  <c r="Y79" i="4" s="1"/>
  <c r="Q57" i="4"/>
  <c r="Q79" i="4" s="1"/>
  <c r="I57" i="4"/>
  <c r="I79" i="4" s="1"/>
  <c r="AL57" i="4"/>
  <c r="AL79" i="4" s="1"/>
  <c r="AD57" i="4"/>
  <c r="AD79" i="4" s="1"/>
  <c r="V57" i="4"/>
  <c r="V79" i="4" s="1"/>
  <c r="N57" i="4"/>
  <c r="F57" i="4"/>
  <c r="F79" i="4" s="1"/>
  <c r="AN57" i="4"/>
  <c r="AN79" i="4" s="1"/>
  <c r="H57" i="4"/>
  <c r="H79" i="4" s="1"/>
  <c r="AM57" i="4"/>
  <c r="AM79" i="4" s="1"/>
  <c r="G57" i="4"/>
  <c r="G79" i="4" s="1"/>
  <c r="AF57" i="4"/>
  <c r="AF79" i="4" s="1"/>
  <c r="AE57" i="4"/>
  <c r="AE79" i="4" s="1"/>
  <c r="X57" i="4"/>
  <c r="X79" i="4" s="1"/>
  <c r="W57" i="4"/>
  <c r="W79" i="4" s="1"/>
  <c r="P57" i="4"/>
  <c r="P79" i="4" s="1"/>
  <c r="O57" i="4"/>
  <c r="D68" i="4"/>
  <c r="D70" i="4" s="1"/>
  <c r="N37" i="4"/>
  <c r="N29" i="4"/>
  <c r="AN29" i="4"/>
  <c r="AN30" i="4" s="1" a="1"/>
  <c r="AN30" i="4" s="1"/>
  <c r="AN37" i="4"/>
  <c r="AN38" i="4" s="1"/>
  <c r="AM64" i="4" l="1"/>
  <c r="AE64" i="4"/>
  <c r="AK64" i="4"/>
  <c r="AL68" i="4"/>
  <c r="AL70" i="4" s="1"/>
  <c r="AL39" i="4"/>
  <c r="AA29" i="4"/>
  <c r="AA30" i="4" a="1"/>
  <c r="AA30" i="4" s="1"/>
  <c r="AA37" i="4"/>
  <c r="X68" i="4"/>
  <c r="X70" i="4" s="1"/>
  <c r="AG64" i="4"/>
  <c r="AF64" i="4"/>
  <c r="N79" i="4"/>
  <c r="K111" i="3"/>
  <c r="AH36" i="4"/>
  <c r="AH38" i="4" s="1"/>
  <c r="AG36" i="4"/>
  <c r="AG38" i="4" s="1"/>
  <c r="AD68" i="4"/>
  <c r="AD70" i="4" s="1"/>
  <c r="O64" i="4"/>
  <c r="M111" i="3"/>
  <c r="AC68" i="4"/>
  <c r="AC70" i="4" s="1"/>
  <c r="O78" i="4"/>
  <c r="L110" i="3"/>
  <c r="AG84" i="7"/>
  <c r="AG100" i="7" s="1"/>
  <c r="AF84" i="7"/>
  <c r="AF100" i="7" s="1"/>
  <c r="AE84" i="7"/>
  <c r="AE100" i="7" s="1"/>
  <c r="AD84" i="7"/>
  <c r="AD100" i="7" s="1"/>
  <c r="Z100" i="7"/>
  <c r="AB84" i="7"/>
  <c r="AB100" i="7" s="1"/>
  <c r="AI84" i="7"/>
  <c r="AI100" i="7" s="1"/>
  <c r="AA84" i="7"/>
  <c r="AA100" i="7" s="1"/>
  <c r="AH84" i="7"/>
  <c r="AH100" i="7" s="1"/>
  <c r="AC84" i="7"/>
  <c r="AC100" i="7" s="1"/>
  <c r="V84" i="7"/>
  <c r="V100" i="7" s="1"/>
  <c r="AF68" i="4"/>
  <c r="AF70" i="4" s="1"/>
  <c r="K90" i="7"/>
  <c r="AL64" i="4"/>
  <c r="AE68" i="4"/>
  <c r="AE70" i="4" s="1"/>
  <c r="AC30" i="4" a="1"/>
  <c r="AC30" i="4" s="1"/>
  <c r="N68" i="4"/>
  <c r="N70" i="4" s="1"/>
  <c r="K107" i="3" s="1"/>
  <c r="R68" i="4"/>
  <c r="R70" i="4" s="1"/>
  <c r="AH39" i="4"/>
  <c r="AH68" i="4"/>
  <c r="AH70" i="4" s="1"/>
  <c r="X64" i="4"/>
  <c r="V68" i="4"/>
  <c r="V70" i="4" s="1"/>
  <c r="P68" i="4"/>
  <c r="P70" i="4" s="1"/>
  <c r="V30" i="4" a="1"/>
  <c r="V30" i="4" s="1"/>
  <c r="M68" i="4"/>
  <c r="M70" i="4" s="1"/>
  <c r="J107" i="3" s="1"/>
  <c r="D67" i="3"/>
  <c r="D66" i="3"/>
  <c r="S37" i="4"/>
  <c r="S29" i="4"/>
  <c r="S30" i="4" s="1" a="1"/>
  <c r="S30" i="4" s="1"/>
  <c r="Z68" i="4"/>
  <c r="Z70" i="4" s="1"/>
  <c r="M64" i="4"/>
  <c r="M46" i="4"/>
  <c r="J104" i="3" s="1"/>
  <c r="AD30" i="4" a="1"/>
  <c r="AD30" i="4" s="1"/>
  <c r="O68" i="4"/>
  <c r="O70" i="4" s="1"/>
  <c r="L107" i="3" s="1"/>
  <c r="L90" i="7"/>
  <c r="W84" i="7"/>
  <c r="W100" i="7" s="1"/>
  <c r="Y68" i="4"/>
  <c r="Y70" i="4" s="1"/>
  <c r="U68" i="4"/>
  <c r="U70" i="4" s="1"/>
  <c r="M90" i="7"/>
  <c r="N78" i="4"/>
  <c r="K110" i="3"/>
  <c r="S84" i="7"/>
  <c r="S100" i="7" s="1"/>
  <c r="O79" i="4"/>
  <c r="L111" i="3"/>
  <c r="N30" i="4" a="1"/>
  <c r="N30" i="4" s="1"/>
  <c r="P64" i="4"/>
  <c r="AK68" i="4"/>
  <c r="AK70" i="4" s="1"/>
  <c r="AK39" i="4"/>
  <c r="AN64" i="4"/>
  <c r="AN68" i="4"/>
  <c r="AN70" i="4" s="1"/>
  <c r="E32" i="4"/>
  <c r="AN39" i="4"/>
  <c r="T37" i="4"/>
  <c r="T29" i="4"/>
  <c r="Z64" i="4"/>
  <c r="W64" i="4"/>
  <c r="AB64" i="4"/>
  <c r="U64" i="4"/>
  <c r="N111" i="3"/>
  <c r="N110" i="3"/>
  <c r="O103" i="3"/>
  <c r="AJ39" i="4"/>
  <c r="AJ68" i="4"/>
  <c r="AJ70" i="4" s="1"/>
  <c r="X84" i="7"/>
  <c r="X100" i="7" s="1"/>
  <c r="Q68" i="4"/>
  <c r="Q70" i="4" s="1"/>
  <c r="AM68" i="4"/>
  <c r="AM70" i="4" s="1"/>
  <c r="AM39" i="4"/>
  <c r="AJ30" i="4" a="1"/>
  <c r="AJ30" i="4" s="1"/>
  <c r="M78" i="4"/>
  <c r="J110" i="3"/>
  <c r="U84" i="7"/>
  <c r="U100" i="7" s="1"/>
  <c r="T84" i="7"/>
  <c r="T100" i="7" s="1"/>
  <c r="Q84" i="7"/>
  <c r="Q100" i="7" s="1"/>
  <c r="M79" i="4"/>
  <c r="J111" i="3"/>
  <c r="R30" i="4" a="1"/>
  <c r="R30" i="4" s="1"/>
  <c r="AH30" i="4" a="1"/>
  <c r="AH30" i="4" s="1"/>
  <c r="Y64" i="4"/>
  <c r="AI37" i="4"/>
  <c r="AI38" i="4" s="1"/>
  <c r="AI29" i="4"/>
  <c r="AI30" i="4" s="1" a="1"/>
  <c r="AI30" i="4" s="1"/>
  <c r="AG68" i="4"/>
  <c r="AG70" i="4" s="1"/>
  <c r="AG39" i="4"/>
  <c r="W68" i="4"/>
  <c r="W70" i="4" s="1"/>
  <c r="AB68" i="4"/>
  <c r="AB70" i="4" s="1"/>
  <c r="Q30" i="4" a="1"/>
  <c r="Q30" i="4" s="1"/>
  <c r="AO84" i="7"/>
  <c r="AO100" i="7" s="1"/>
  <c r="AN84" i="7"/>
  <c r="AN100" i="7" s="1"/>
  <c r="AJ100" i="7"/>
  <c r="AM84" i="7"/>
  <c r="AM100" i="7" s="1"/>
  <c r="AL84" i="7"/>
  <c r="AL100" i="7" s="1"/>
  <c r="AR84" i="7"/>
  <c r="AR100" i="7" s="1"/>
  <c r="AQ84" i="7"/>
  <c r="AQ100" i="7" s="1"/>
  <c r="AP84" i="7"/>
  <c r="AP100" i="7" s="1"/>
  <c r="AS84" i="7"/>
  <c r="AS100" i="7" s="1"/>
  <c r="AK84" i="7"/>
  <c r="AK100" i="7" s="1"/>
  <c r="Y84" i="7"/>
  <c r="Y100" i="7" s="1"/>
  <c r="M107" i="3" l="1"/>
  <c r="N107" i="3"/>
  <c r="S64" i="4"/>
  <c r="AG69" i="4"/>
  <c r="AG71" i="4" s="1"/>
  <c r="AG42" i="4"/>
  <c r="AG40" i="4"/>
  <c r="Q64" i="4"/>
  <c r="AI64" i="4"/>
  <c r="AC64" i="4"/>
  <c r="AF36" i="4"/>
  <c r="AL69" i="4"/>
  <c r="AL71" i="4" s="1"/>
  <c r="AL42" i="4"/>
  <c r="AL40" i="4"/>
  <c r="T68" i="4"/>
  <c r="T70" i="4" s="1"/>
  <c r="F66" i="3"/>
  <c r="H66" i="3" s="1"/>
  <c r="D32" i="4"/>
  <c r="T30" i="4" a="1"/>
  <c r="T30" i="4" s="1"/>
  <c r="AK69" i="4"/>
  <c r="AK71" i="4" s="1"/>
  <c r="AK42" i="4"/>
  <c r="AK40" i="4"/>
  <c r="V64" i="4"/>
  <c r="AH42" i="4"/>
  <c r="AH69" i="4"/>
  <c r="AH71" i="4" s="1"/>
  <c r="AH40" i="4"/>
  <c r="R64" i="4"/>
  <c r="AJ64" i="4"/>
  <c r="O111" i="3"/>
  <c r="O110" i="3"/>
  <c r="O107" i="3"/>
  <c r="P103" i="3"/>
  <c r="AH64" i="4"/>
  <c r="AJ69" i="4"/>
  <c r="AJ71" i="4" s="1"/>
  <c r="AJ42" i="4"/>
  <c r="AJ40" i="4"/>
  <c r="S68" i="4"/>
  <c r="S70" i="4" s="1"/>
  <c r="AI39" i="4"/>
  <c r="AI68" i="4"/>
  <c r="AI70" i="4" s="1"/>
  <c r="AM69" i="4"/>
  <c r="AM71" i="4" s="1"/>
  <c r="AM42" i="4"/>
  <c r="AM40" i="4"/>
  <c r="AN69" i="4"/>
  <c r="AN71" i="4" s="1"/>
  <c r="AN42" i="4"/>
  <c r="AN40" i="4"/>
  <c r="AD64" i="4"/>
  <c r="AA64" i="4"/>
  <c r="N64" i="4"/>
  <c r="N46" i="4"/>
  <c r="AA68" i="4"/>
  <c r="AA70" i="4" s="1"/>
  <c r="AL65" i="4" l="1"/>
  <c r="AL74" i="4"/>
  <c r="AM74" i="4"/>
  <c r="AK74" i="4"/>
  <c r="T64" i="4"/>
  <c r="F63" i="3"/>
  <c r="D31" i="4"/>
  <c r="AF38" i="4"/>
  <c r="AF39" i="4" s="1"/>
  <c r="AE36" i="4"/>
  <c r="AN74" i="4"/>
  <c r="AK65" i="4"/>
  <c r="AI42" i="4"/>
  <c r="AI69" i="4"/>
  <c r="AI71" i="4" s="1"/>
  <c r="AI40" i="4"/>
  <c r="AN65" i="4"/>
  <c r="AH65" i="4"/>
  <c r="AG74" i="4"/>
  <c r="AH74" i="4"/>
  <c r="P111" i="3"/>
  <c r="P110" i="3"/>
  <c r="P107" i="3"/>
  <c r="Q103" i="3"/>
  <c r="AG65" i="4"/>
  <c r="K104" i="3"/>
  <c r="O46" i="4"/>
  <c r="AJ65" i="4"/>
  <c r="AM65" i="4"/>
  <c r="AJ74" i="4"/>
  <c r="AI74" i="4" l="1"/>
  <c r="Q111" i="3"/>
  <c r="Q110" i="3"/>
  <c r="Q107" i="3"/>
  <c r="R103" i="3"/>
  <c r="AF69" i="4"/>
  <c r="AF71" i="4" s="1"/>
  <c r="AF42" i="4"/>
  <c r="AF40" i="4"/>
  <c r="AE38" i="4"/>
  <c r="AD36" i="4"/>
  <c r="AE39" i="4"/>
  <c r="H63" i="3"/>
  <c r="L104" i="3"/>
  <c r="P46" i="4"/>
  <c r="AI65" i="4"/>
  <c r="AE69" i="4" l="1"/>
  <c r="AE71" i="4" s="1"/>
  <c r="AE42" i="4"/>
  <c r="AE40" i="4"/>
  <c r="AF65" i="4"/>
  <c r="M104" i="3"/>
  <c r="Q46" i="4"/>
  <c r="AF74" i="4"/>
  <c r="AD38" i="4"/>
  <c r="AD39" i="4" s="1"/>
  <c r="AC36" i="4"/>
  <c r="R111" i="3"/>
  <c r="R110" i="3"/>
  <c r="R107" i="3"/>
  <c r="S103" i="3"/>
  <c r="N104" i="3" l="1"/>
  <c r="R46" i="4"/>
  <c r="AC38" i="4"/>
  <c r="AC39" i="4"/>
  <c r="AB36" i="4"/>
  <c r="S107" i="3"/>
  <c r="S111" i="3"/>
  <c r="S110" i="3"/>
  <c r="T103" i="3"/>
  <c r="AD69" i="4"/>
  <c r="AD71" i="4" s="1"/>
  <c r="AD42" i="4"/>
  <c r="AD40" i="4"/>
  <c r="AE65" i="4"/>
  <c r="AE74" i="4"/>
  <c r="O104" i="3" l="1"/>
  <c r="S46" i="4"/>
  <c r="AD65" i="4"/>
  <c r="AB38" i="4"/>
  <c r="AB39" i="4"/>
  <c r="AA36" i="4"/>
  <c r="AD74" i="4"/>
  <c r="AC69" i="4"/>
  <c r="AC71" i="4" s="1"/>
  <c r="AC42" i="4"/>
  <c r="AC40" i="4"/>
  <c r="T110" i="3"/>
  <c r="U103" i="3"/>
  <c r="T111" i="3"/>
  <c r="T107" i="3"/>
  <c r="AC74" i="4" l="1"/>
  <c r="AA38" i="4"/>
  <c r="AA39" i="4" s="1"/>
  <c r="Z36" i="4"/>
  <c r="P104" i="3"/>
  <c r="T46" i="4"/>
  <c r="U111" i="3"/>
  <c r="U110" i="3"/>
  <c r="U107" i="3"/>
  <c r="V103" i="3"/>
  <c r="AB69" i="4"/>
  <c r="AB71" i="4" s="1"/>
  <c r="AB42" i="4"/>
  <c r="AB40" i="4"/>
  <c r="AC65" i="4"/>
  <c r="AB65" i="4" l="1"/>
  <c r="AA42" i="4"/>
  <c r="AA69" i="4"/>
  <c r="AA71" i="4" s="1"/>
  <c r="AA40" i="4"/>
  <c r="V111" i="3"/>
  <c r="V110" i="3"/>
  <c r="V107" i="3"/>
  <c r="W103" i="3"/>
  <c r="U46" i="4"/>
  <c r="Q104" i="3"/>
  <c r="AB74" i="4"/>
  <c r="Z38" i="4"/>
  <c r="Z39" i="4"/>
  <c r="Y36" i="4"/>
  <c r="AA65" i="4" l="1"/>
  <c r="AA74" i="4"/>
  <c r="Z42" i="4"/>
  <c r="Z69" i="4"/>
  <c r="Z71" i="4" s="1"/>
  <c r="Z40" i="4"/>
  <c r="V46" i="4"/>
  <c r="R104" i="3"/>
  <c r="W111" i="3"/>
  <c r="W110" i="3"/>
  <c r="W107" i="3"/>
  <c r="X103" i="3"/>
  <c r="Y38" i="4"/>
  <c r="X36" i="4"/>
  <c r="Y39" i="4"/>
  <c r="X111" i="3" l="1"/>
  <c r="X110" i="3"/>
  <c r="X107" i="3"/>
  <c r="Y103" i="3"/>
  <c r="Z74" i="4"/>
  <c r="Y69" i="4"/>
  <c r="Y71" i="4" s="1"/>
  <c r="Y42" i="4"/>
  <c r="Y40" i="4"/>
  <c r="X38" i="4"/>
  <c r="W36" i="4"/>
  <c r="X39" i="4"/>
  <c r="W46" i="4"/>
  <c r="S104" i="3"/>
  <c r="Z65" i="4"/>
  <c r="X46" i="4" l="1"/>
  <c r="T104" i="3"/>
  <c r="X69" i="4"/>
  <c r="X71" i="4" s="1"/>
  <c r="X42" i="4"/>
  <c r="X40" i="4"/>
  <c r="Y65" i="4"/>
  <c r="W38" i="4"/>
  <c r="W39" i="4"/>
  <c r="V36" i="4"/>
  <c r="Y111" i="3"/>
  <c r="Y110" i="3"/>
  <c r="Y107" i="3"/>
  <c r="Z103" i="3"/>
  <c r="Y74" i="4"/>
  <c r="Z111" i="3" l="1"/>
  <c r="Z110" i="3"/>
  <c r="Z107" i="3"/>
  <c r="AA103" i="3"/>
  <c r="X65" i="4"/>
  <c r="X74" i="4"/>
  <c r="V38" i="4"/>
  <c r="V39" i="4"/>
  <c r="U36" i="4"/>
  <c r="W69" i="4"/>
  <c r="W71" i="4" s="1"/>
  <c r="W42" i="4"/>
  <c r="W40" i="4"/>
  <c r="Y46" i="4"/>
  <c r="U104" i="3"/>
  <c r="W74" i="4" l="1"/>
  <c r="U38" i="4"/>
  <c r="T36" i="4"/>
  <c r="U39" i="4"/>
  <c r="V69" i="4"/>
  <c r="V71" i="4" s="1"/>
  <c r="V42" i="4"/>
  <c r="V40" i="4"/>
  <c r="AB103" i="3"/>
  <c r="AA107" i="3"/>
  <c r="AA111" i="3"/>
  <c r="AA110" i="3"/>
  <c r="Z46" i="4"/>
  <c r="V104" i="3"/>
  <c r="W65" i="4"/>
  <c r="U108" i="3" l="1"/>
  <c r="U69" i="4"/>
  <c r="U71" i="4" s="1"/>
  <c r="U42" i="4"/>
  <c r="U40" i="4"/>
  <c r="T38" i="4"/>
  <c r="S36" i="4"/>
  <c r="T39" i="4"/>
  <c r="AA46" i="4"/>
  <c r="W104" i="3"/>
  <c r="V74" i="4"/>
  <c r="V65" i="4"/>
  <c r="V108" i="3"/>
  <c r="AB107" i="3"/>
  <c r="AB111" i="3"/>
  <c r="AB110" i="3"/>
  <c r="AC103" i="3"/>
  <c r="T108" i="3" l="1"/>
  <c r="S38" i="4"/>
  <c r="R36" i="4"/>
  <c r="S39" i="4"/>
  <c r="U65" i="4"/>
  <c r="U74" i="4"/>
  <c r="W108" i="3"/>
  <c r="AB46" i="4"/>
  <c r="X104" i="3"/>
  <c r="T69" i="4"/>
  <c r="T71" i="4" s="1"/>
  <c r="F67" i="3"/>
  <c r="H67" i="3" s="1"/>
  <c r="T42" i="4"/>
  <c r="T40" i="4"/>
  <c r="AC110" i="3"/>
  <c r="AC107" i="3"/>
  <c r="AC111" i="3"/>
  <c r="AD103" i="3"/>
  <c r="S108" i="3" l="1"/>
  <c r="T65" i="4"/>
  <c r="F64" i="3"/>
  <c r="H64" i="3" s="1"/>
  <c r="T74" i="4"/>
  <c r="AD111" i="3"/>
  <c r="AD110" i="3"/>
  <c r="AD107" i="3"/>
  <c r="AE103" i="3"/>
  <c r="S42" i="4"/>
  <c r="S69" i="4"/>
  <c r="S71" i="4" s="1"/>
  <c r="S40" i="4"/>
  <c r="AC46" i="4"/>
  <c r="Y104" i="3"/>
  <c r="R38" i="4"/>
  <c r="Q36" i="4"/>
  <c r="R39" i="4"/>
  <c r="X108" i="3"/>
  <c r="R108" i="3" l="1"/>
  <c r="Y108" i="3"/>
  <c r="AD46" i="4"/>
  <c r="Z104" i="3"/>
  <c r="S65" i="4"/>
  <c r="R42" i="4"/>
  <c r="R69" i="4"/>
  <c r="R71" i="4" s="1"/>
  <c r="R40" i="4"/>
  <c r="S74" i="4"/>
  <c r="AE111" i="3"/>
  <c r="AE110" i="3"/>
  <c r="AE107" i="3"/>
  <c r="AF103" i="3"/>
  <c r="Q38" i="4"/>
  <c r="P36" i="4"/>
  <c r="Q39" i="4"/>
  <c r="Q108" i="3" l="1"/>
  <c r="R74" i="4"/>
  <c r="Q69" i="4"/>
  <c r="Q71" i="4" s="1"/>
  <c r="Q42" i="4"/>
  <c r="Q40" i="4"/>
  <c r="AE46" i="4"/>
  <c r="AA104" i="3"/>
  <c r="AF111" i="3"/>
  <c r="AF110" i="3"/>
  <c r="AF107" i="3"/>
  <c r="AG103" i="3"/>
  <c r="Z108" i="3"/>
  <c r="P38" i="4"/>
  <c r="P39" i="4"/>
  <c r="O36" i="4"/>
  <c r="R65" i="4"/>
  <c r="P108" i="3" l="1"/>
  <c r="AF46" i="4"/>
  <c r="AB104" i="3"/>
  <c r="P69" i="4"/>
  <c r="P71" i="4" s="1"/>
  <c r="P42" i="4"/>
  <c r="P40" i="4"/>
  <c r="Q65" i="4"/>
  <c r="Q74" i="4"/>
  <c r="AA108" i="3"/>
  <c r="AG111" i="3"/>
  <c r="AG110" i="3"/>
  <c r="AG107" i="3"/>
  <c r="AH103" i="3"/>
  <c r="O38" i="4"/>
  <c r="O39" i="4"/>
  <c r="N36" i="4"/>
  <c r="O108" i="3" l="1"/>
  <c r="AH111" i="3"/>
  <c r="AH110" i="3"/>
  <c r="AH107" i="3"/>
  <c r="AI103" i="3"/>
  <c r="P74" i="4"/>
  <c r="N38" i="4"/>
  <c r="N39" i="4"/>
  <c r="M36" i="4"/>
  <c r="O69" i="4"/>
  <c r="O71" i="4" s="1"/>
  <c r="O42" i="4"/>
  <c r="O40" i="4"/>
  <c r="AB108" i="3"/>
  <c r="P65" i="4"/>
  <c r="AG46" i="4"/>
  <c r="AC104" i="3"/>
  <c r="N108" i="3" l="1"/>
  <c r="O65" i="4"/>
  <c r="AI107" i="3"/>
  <c r="AI110" i="3"/>
  <c r="AJ103" i="3"/>
  <c r="AI111" i="3"/>
  <c r="AC108" i="3"/>
  <c r="M38" i="4"/>
  <c r="M39" i="4" s="1"/>
  <c r="L36" i="4"/>
  <c r="O74" i="4"/>
  <c r="AH46" i="4"/>
  <c r="AD104" i="3"/>
  <c r="N69" i="4"/>
  <c r="N71" i="4" s="1"/>
  <c r="N42" i="4"/>
  <c r="N40" i="4"/>
  <c r="M108" i="3" l="1"/>
  <c r="AI46" i="4"/>
  <c r="AE104" i="3"/>
  <c r="AJ111" i="3"/>
  <c r="AJ110" i="3"/>
  <c r="AJ107" i="3"/>
  <c r="AK103" i="3"/>
  <c r="N65" i="4"/>
  <c r="L38" i="4"/>
  <c r="L39" i="4" s="1"/>
  <c r="L40" i="4" s="1"/>
  <c r="L65" i="4" s="1"/>
  <c r="K36" i="4"/>
  <c r="N74" i="4"/>
  <c r="AD108" i="3"/>
  <c r="M69" i="4"/>
  <c r="M71" i="4" s="1"/>
  <c r="M42" i="4"/>
  <c r="M40" i="4"/>
  <c r="L108" i="3" l="1"/>
  <c r="M65" i="4"/>
  <c r="K38" i="4"/>
  <c r="K39" i="4"/>
  <c r="K40" i="4" s="1"/>
  <c r="J36" i="4"/>
  <c r="AE108" i="3"/>
  <c r="AK111" i="3"/>
  <c r="AK110" i="3"/>
  <c r="AL103" i="3"/>
  <c r="AK107" i="3"/>
  <c r="L69" i="4"/>
  <c r="L71" i="4" s="1"/>
  <c r="K108" i="3" s="1"/>
  <c r="L42" i="4"/>
  <c r="M74" i="4"/>
  <c r="AJ46" i="4"/>
  <c r="AF104" i="3"/>
  <c r="K65" i="4" l="1"/>
  <c r="K47" i="4"/>
  <c r="L47" i="4" s="1"/>
  <c r="M47" i="4" s="1"/>
  <c r="L74" i="4"/>
  <c r="J38" i="4"/>
  <c r="J39" i="4"/>
  <c r="I36" i="4"/>
  <c r="K42" i="4"/>
  <c r="K69" i="4"/>
  <c r="K71" i="4" s="1"/>
  <c r="J108" i="3" s="1"/>
  <c r="AL111" i="3"/>
  <c r="AL110" i="3"/>
  <c r="AL107" i="3"/>
  <c r="AM103" i="3"/>
  <c r="J105" i="3"/>
  <c r="N47" i="4"/>
  <c r="AF108" i="3"/>
  <c r="AK46" i="4"/>
  <c r="AG104" i="3"/>
  <c r="K74" i="4" l="1"/>
  <c r="J42" i="4"/>
  <c r="J69" i="4"/>
  <c r="J71" i="4" s="1"/>
  <c r="AM110" i="3"/>
  <c r="AM107" i="3"/>
  <c r="AN103" i="3"/>
  <c r="AM111" i="3"/>
  <c r="K105" i="3"/>
  <c r="O47" i="4"/>
  <c r="I38" i="4"/>
  <c r="I39" i="4"/>
  <c r="H36" i="4"/>
  <c r="AG108" i="3"/>
  <c r="AL46" i="4"/>
  <c r="AH104" i="3"/>
  <c r="J74" i="4" l="1"/>
  <c r="L105" i="3"/>
  <c r="P47" i="4"/>
  <c r="AM46" i="4"/>
  <c r="AL104" i="3" s="1"/>
  <c r="AI104" i="3"/>
  <c r="I69" i="4"/>
  <c r="I71" i="4" s="1"/>
  <c r="I42" i="4"/>
  <c r="AN111" i="3"/>
  <c r="AN110" i="3"/>
  <c r="AN107" i="3"/>
  <c r="AN104" i="3"/>
  <c r="AH108" i="3"/>
  <c r="H38" i="4"/>
  <c r="H39" i="4"/>
  <c r="G36" i="4"/>
  <c r="AL108" i="3" l="1"/>
  <c r="I74" i="4"/>
  <c r="H69" i="4"/>
  <c r="H71" i="4" s="1"/>
  <c r="H42" i="4"/>
  <c r="AN108" i="3"/>
  <c r="AN105" i="3"/>
  <c r="AN46" i="4"/>
  <c r="AM104" i="3" s="1"/>
  <c r="AJ104" i="3"/>
  <c r="AI108" i="3"/>
  <c r="M105" i="3"/>
  <c r="Q47" i="4"/>
  <c r="G38" i="4"/>
  <c r="G39" i="4"/>
  <c r="F36" i="4"/>
  <c r="AM108" i="3" l="1"/>
  <c r="H74" i="4"/>
  <c r="D72" i="3"/>
  <c r="AK104" i="3"/>
  <c r="AJ108" i="3"/>
  <c r="F38" i="4"/>
  <c r="F39" i="4"/>
  <c r="E36" i="4"/>
  <c r="G69" i="4"/>
  <c r="G71" i="4" s="1"/>
  <c r="G42" i="4"/>
  <c r="N105" i="3"/>
  <c r="R47" i="4"/>
  <c r="G74" i="4" l="1"/>
  <c r="F69" i="4"/>
  <c r="F71" i="4" s="1"/>
  <c r="F42" i="4"/>
  <c r="O105" i="3"/>
  <c r="S47" i="4"/>
  <c r="E38" i="4"/>
  <c r="E39" i="4"/>
  <c r="D36" i="4"/>
  <c r="AK108" i="3"/>
  <c r="F74" i="4" l="1"/>
  <c r="E69" i="4"/>
  <c r="E71" i="4" s="1"/>
  <c r="E42" i="4"/>
  <c r="D38" i="4"/>
  <c r="D39" i="4"/>
  <c r="P105" i="3"/>
  <c r="T47" i="4"/>
  <c r="E74" i="4" l="1"/>
  <c r="Q105" i="3"/>
  <c r="U47" i="4"/>
  <c r="D69" i="4"/>
  <c r="D71" i="4" s="1"/>
  <c r="D42" i="4"/>
  <c r="D74" i="4" l="1"/>
  <c r="D43" i="4"/>
  <c r="R105" i="3"/>
  <c r="V47" i="4"/>
  <c r="D75" i="4" l="1"/>
  <c r="E43" i="4"/>
  <c r="S105" i="3"/>
  <c r="W47" i="4"/>
  <c r="E75" i="4" l="1"/>
  <c r="F43" i="4"/>
  <c r="X47" i="4"/>
  <c r="T105" i="3"/>
  <c r="F75" i="4" l="1"/>
  <c r="G43" i="4"/>
  <c r="Y47" i="4"/>
  <c r="U105" i="3"/>
  <c r="G75" i="4" l="1"/>
  <c r="H43" i="4"/>
  <c r="Z47" i="4"/>
  <c r="V105" i="3"/>
  <c r="H75" i="4" l="1"/>
  <c r="I43" i="4"/>
  <c r="AA47" i="4"/>
  <c r="W105" i="3"/>
  <c r="I75" i="4" l="1"/>
  <c r="J43" i="4"/>
  <c r="AB47" i="4"/>
  <c r="X105" i="3"/>
  <c r="J75" i="4" l="1"/>
  <c r="K43" i="4"/>
  <c r="AC47" i="4"/>
  <c r="Y105" i="3"/>
  <c r="K75" i="4" l="1"/>
  <c r="L43" i="4"/>
  <c r="AD47" i="4"/>
  <c r="Z105" i="3"/>
  <c r="L75" i="4" l="1"/>
  <c r="M43" i="4"/>
  <c r="AE47" i="4"/>
  <c r="AA105" i="3"/>
  <c r="M75" i="4" l="1"/>
  <c r="N43" i="4"/>
  <c r="AF47" i="4"/>
  <c r="AB105" i="3"/>
  <c r="N75" i="4" l="1"/>
  <c r="O43" i="4"/>
  <c r="AG47" i="4"/>
  <c r="AC105" i="3"/>
  <c r="O75" i="4" l="1"/>
  <c r="P43" i="4"/>
  <c r="AH47" i="4"/>
  <c r="AD105" i="3"/>
  <c r="P75" i="4" l="1"/>
  <c r="Q43" i="4"/>
  <c r="AI47" i="4"/>
  <c r="AE105" i="3"/>
  <c r="Q75" i="4" l="1"/>
  <c r="R43" i="4"/>
  <c r="AJ47" i="4"/>
  <c r="AF105" i="3"/>
  <c r="S43" i="4" l="1"/>
  <c r="R75" i="4"/>
  <c r="AK47" i="4"/>
  <c r="AG105" i="3"/>
  <c r="S75" i="4" l="1"/>
  <c r="T43" i="4"/>
  <c r="AL47" i="4"/>
  <c r="AH105" i="3"/>
  <c r="T75" i="4" l="1"/>
  <c r="J64" i="3"/>
  <c r="U43" i="4"/>
  <c r="J67" i="3"/>
  <c r="AM47" i="4"/>
  <c r="AL105" i="3" s="1"/>
  <c r="AI105" i="3"/>
  <c r="U75" i="4" l="1"/>
  <c r="V43" i="4"/>
  <c r="AN47" i="4"/>
  <c r="AM105" i="3" s="1"/>
  <c r="AJ105" i="3"/>
  <c r="V75" i="4" l="1"/>
  <c r="W43" i="4"/>
  <c r="D73" i="3"/>
  <c r="AK105" i="3"/>
  <c r="W75" i="4" l="1"/>
  <c r="X43" i="4"/>
  <c r="X75" i="4" l="1"/>
  <c r="Y43" i="4"/>
  <c r="Y75" i="4" l="1"/>
  <c r="Z43" i="4"/>
  <c r="Z75" i="4" l="1"/>
  <c r="AA43" i="4"/>
  <c r="AA75" i="4" l="1"/>
  <c r="AB43" i="4"/>
  <c r="AB75" i="4" l="1"/>
  <c r="AC43" i="4"/>
  <c r="AC75" i="4" l="1"/>
  <c r="AD43" i="4"/>
  <c r="AD75" i="4" l="1"/>
  <c r="AE43" i="4"/>
  <c r="AE75" i="4" l="1"/>
  <c r="AF43" i="4"/>
  <c r="AF75" i="4" l="1"/>
  <c r="AG43" i="4"/>
  <c r="AH43" i="4" l="1"/>
  <c r="AG75" i="4"/>
  <c r="AI43" i="4" l="1"/>
  <c r="AH75" i="4"/>
  <c r="AI75" i="4" l="1"/>
  <c r="AJ43" i="4"/>
  <c r="AJ75" i="4" l="1"/>
  <c r="AK43" i="4"/>
  <c r="AK75" i="4" l="1"/>
  <c r="AL43" i="4"/>
  <c r="AL75" i="4" l="1"/>
  <c r="AM43" i="4"/>
  <c r="AN43" i="4" l="1"/>
  <c r="AN75" i="4" s="1"/>
  <c r="AM7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U72" authorId="0" shapeId="0" xr:uid="{00000000-0006-0000-0600-000001000000}">
      <text>
        <r>
          <rPr>
            <sz val="10"/>
            <color theme="1"/>
            <rFont val="Arial"/>
            <family val="2"/>
            <scheme val="minor"/>
          </rPr>
          <t>======
ID#AAABY-4bEQo
Fernando Rangel    (2024-11-19 20:45:21)
Forecasted values after 2050</t>
        </r>
      </text>
    </comment>
  </commentList>
  <extLst>
    <ext xmlns:r="http://schemas.openxmlformats.org/officeDocument/2006/relationships" uri="GoogleSheetsCustomDataVersion2">
      <go:sheetsCustomData xmlns:go="http://customooxmlschemas.google.com/" r:id="rId1" roundtripDataSignature="AMtx7mgZxJZN6P5viDrvEm1HQqHrQqYsfg=="/>
    </ext>
  </extLst>
</comments>
</file>

<file path=xl/sharedStrings.xml><?xml version="1.0" encoding="utf-8"?>
<sst xmlns="http://schemas.openxmlformats.org/spreadsheetml/2006/main" count="1675" uniqueCount="281">
  <si>
    <t>Power Sector Target Setting Tool</t>
  </si>
  <si>
    <t>Version:</t>
  </si>
  <si>
    <t>Support:</t>
  </si>
  <si>
    <t>powersector@sciencebasedtargets.org</t>
  </si>
  <si>
    <r>
      <rPr>
        <b/>
        <sz val="12"/>
        <color rgb="FFC00000"/>
        <rFont val="Arial"/>
        <family val="2"/>
      </rPr>
      <t>IMPORTANT:</t>
    </r>
    <r>
      <rPr>
        <sz val="12"/>
        <color rgb="FFC00000"/>
        <rFont val="Arial"/>
        <family val="2"/>
      </rPr>
      <t xml:space="preserve"> By using this tool you acknowledge that you have read, understood and agree to our Terms of Use and Disclaimer.</t>
    </r>
  </si>
  <si>
    <t>Terms of use</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</si>
  <si>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</si>
  <si>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Disclaimer</t>
  </si>
  <si>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document to the fullest extent permitted by law. This Tool is based on a voluntary framework or procedures and is not intended to replace the target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his document is protected by copyright. Information or material from this document may be reproduced only in unaltered form for personal, non-commercial use. All other rights are reserved. Information or material used from this document may be used only for the purposes of private study, research, criticism, or review permitted under the Copyright Designs &amp; Patents Act 1988 as amended from time to time ('Copyright Act'). Any reproduction permitted in accordance with the Copyright Act shall acknowledge this document as the source of any selected passage, extract, diagram, content or other information. 
The SBTi reserves the right to revise or withdraw this Tool according to a set revision schedule or as advisable to reflect the most recent emission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2025</t>
  </si>
  <si>
    <t>References</t>
  </si>
  <si>
    <t>This tool uses data to calculate pathways from the IEA "World Energy Outlook 2023 Extended Dataset" (2024) and IPCC "Sixth Assessment Report" (2023). These publications can be accessed here:</t>
  </si>
  <si>
    <t xml:space="preserve">https://www.iea.org/data-and-statistics/data-product/world-energy-outlook-2023-extended-dataset
https://www.ipcc-data.org/ar6landing.html
</t>
  </si>
  <si>
    <t>More information and details on the pathwhays can be found in the Power Standard informative documents (Synthesis Report: Power Sector Pathway Draft Version 1.0)</t>
  </si>
  <si>
    <t>History of revisions</t>
  </si>
  <si>
    <t xml:space="preserve">Version </t>
  </si>
  <si>
    <t>Release date</t>
  </si>
  <si>
    <t>Description</t>
  </si>
  <si>
    <t>September, 2025</t>
  </si>
  <si>
    <t>Informative version for first public consultation.</t>
  </si>
  <si>
    <t>Acronyms and definitions</t>
  </si>
  <si>
    <t>IEA</t>
  </si>
  <si>
    <t>International Energy Agency</t>
  </si>
  <si>
    <t>SDA</t>
  </si>
  <si>
    <t>Sectoral Decarbonization Approach</t>
  </si>
  <si>
    <t>1.5C</t>
  </si>
  <si>
    <t>Climate scenario aligned with a 1.5 degree temperature goal</t>
  </si>
  <si>
    <t>tCO2e</t>
  </si>
  <si>
    <t>Metric tons of carbon dioxide equivalent</t>
  </si>
  <si>
    <t>MWh</t>
  </si>
  <si>
    <t>Mega Watt hours of electricity</t>
  </si>
  <si>
    <t>For additional terms and definitions, consult the SBTi glossary: http://sciencebasedtargets.org/glossary</t>
  </si>
  <si>
    <t>QUICK GUIDE</t>
  </si>
  <si>
    <t xml:space="preserve">How to navigate this tool </t>
  </si>
  <si>
    <t>README</t>
  </si>
  <si>
    <t>Target Setting Tool</t>
  </si>
  <si>
    <t xml:space="preserve">BACK-END DATA </t>
  </si>
  <si>
    <t>Please review our terms of use, disclaimer, and history of revisions made to this tool.</t>
  </si>
  <si>
    <t>Front end of the target setting tool aimed at modelling SBTs in line with current SBTi ambition requirements.</t>
  </si>
  <si>
    <t>Data and calculations used in modelling targets. Backend data uses proprietary data from IEA and is password protected.</t>
  </si>
  <si>
    <t>Using the Power Sector Target-setting Tool</t>
  </si>
  <si>
    <t>Section 1:</t>
  </si>
  <si>
    <t>Enter emissions, activity and technology data in section 1, as required. Cells for input are in yellow.</t>
  </si>
  <si>
    <t>Section 2:</t>
  </si>
  <si>
    <t>Review the summary of results.</t>
  </si>
  <si>
    <t>Section 3:</t>
  </si>
  <si>
    <t>Choose prefered adjusted target pathway from SDA, SDA Linear Convergence (Low Intensity Adjustment) and Technology Share Convergence. Where allowed by the draft standard.</t>
  </si>
  <si>
    <t>Section 4:</t>
  </si>
  <si>
    <t>Provides an overview of the modelling data used for calculations</t>
  </si>
  <si>
    <t xml:space="preserve">For information on each SBT method, the SBTi Power Sector Standard draft, the SBTi Corporate Net-Zero Standard v2.0, and how to join the SBTi, please review our online resources. </t>
  </si>
  <si>
    <t>Target Setting Tool User Guide</t>
  </si>
  <si>
    <t>Section 1: Input emissions, activity and technology data as required. Required input fields are highlighted in yellow and may include a drop down menu.</t>
  </si>
  <si>
    <t>Section 2:  Summary of Sector-specific Sectoral decarbonization approach (SDA).</t>
  </si>
  <si>
    <t>Section 3: Summary of emissions reduction and technology share target data and visualisations.</t>
  </si>
  <si>
    <t>Section 4: All target modelling output data.</t>
  </si>
  <si>
    <t>Section 1. Input data</t>
  </si>
  <si>
    <t>IMPORTANT NOTICE:</t>
  </si>
  <si>
    <t>Enter your company name</t>
  </si>
  <si>
    <t>Target setting method</t>
  </si>
  <si>
    <t xml:space="preserve">This Tool is informative only and intended to support companies in their understanding of science-based emissions reductions targets in line with the draft Power Sector Standard, as well as to assist companies and interested third parties in assessing and evaluating companies' targets. However, to be approved by the Science Based Targets initiative, companies need to make sure their target(s) fulfill the currently active SBTi criteria. Please review the SBTi Step by Step Process to access the latest criteria and resources: https://sciencebasedtargets.org/step-by-step-process.   
For targets and methods for emissions not covered in the scope of the draft Power Sector Standard, please refer to the Corporate Net-Zero Standard v2.0.
</t>
  </si>
  <si>
    <t>SDA scenario</t>
  </si>
  <si>
    <t>SDA sector</t>
  </si>
  <si>
    <t>Power</t>
  </si>
  <si>
    <t>Base year</t>
  </si>
  <si>
    <t>Select a base year</t>
  </si>
  <si>
    <t>Base year | Activity output</t>
  </si>
  <si>
    <t xml:space="preserve">Please help us improve this tool by reporting issues related to functionalities and formatting. </t>
  </si>
  <si>
    <t>Target year</t>
  </si>
  <si>
    <t>Select a target year</t>
  </si>
  <si>
    <t>Target year | Type of activity projection</t>
  </si>
  <si>
    <t>Target year output</t>
  </si>
  <si>
    <t>Technology share</t>
  </si>
  <si>
    <t>Low-carbon electricity</t>
  </si>
  <si>
    <t>Unabated FF electricity</t>
  </si>
  <si>
    <t>Base year percentage share of generation technologies</t>
  </si>
  <si>
    <t>Base year electricty losses (T&amp;D + storage) (MWh)</t>
  </si>
  <si>
    <t>Section 2. Sector-specific intensity convergence / Sectoral decarbonization approach (SDA)</t>
  </si>
  <si>
    <t>Section 3. Emission reduction and technology share targets and visualisations</t>
  </si>
  <si>
    <t>Review all target modelling data</t>
  </si>
  <si>
    <t>% SBT reduction</t>
  </si>
  <si>
    <t>Cumulative difference of SDA/SDA Linear Convergence (tCO2)</t>
  </si>
  <si>
    <t>Power related emissions target using SDA pathway (tCO2)</t>
  </si>
  <si>
    <t>Emissions SBT Formulation</t>
  </si>
  <si>
    <t>Power related emissions target using SDA Linear Convergence pathway (tCO2)</t>
  </si>
  <si>
    <t>Power intensity target using SDA pathway (kg CO2/MWh)</t>
  </si>
  <si>
    <t>Intensity SBT Formulation</t>
  </si>
  <si>
    <t>Power intensity target using SDA Linear Convergence pathway (kg CO2/MWh)</t>
  </si>
  <si>
    <t>Expected activity in base year and target year (MWh)</t>
  </si>
  <si>
    <t>Cumulative budget using SDA pathway (tCO2)</t>
  </si>
  <si>
    <t>Cumulative budget using SDA Linear Convergence pathway (tCO2)</t>
  </si>
  <si>
    <t>Section 4. All target modelling data</t>
  </si>
  <si>
    <t>Parameter</t>
  </si>
  <si>
    <t>Subcategory/Description</t>
  </si>
  <si>
    <t>Unit</t>
  </si>
  <si>
    <t>SECTORAL DATA</t>
  </si>
  <si>
    <t>Sector pathways</t>
  </si>
  <si>
    <t>SA</t>
  </si>
  <si>
    <t>Sector activity</t>
  </si>
  <si>
    <t>SE</t>
  </si>
  <si>
    <t>Sector total CO2 emissions</t>
  </si>
  <si>
    <t>MtCO2</t>
  </si>
  <si>
    <t>SI</t>
  </si>
  <si>
    <t>Sector power intensity (kg CO2/MWh)</t>
  </si>
  <si>
    <t>kg CO2/MWh</t>
  </si>
  <si>
    <t>Activity projection</t>
  </si>
  <si>
    <t>CA</t>
  </si>
  <si>
    <t>CALCULATIONS</t>
  </si>
  <si>
    <t>SDA convergence</t>
  </si>
  <si>
    <t>Target timeframe</t>
  </si>
  <si>
    <t>m</t>
  </si>
  <si>
    <t>Market share parameter</t>
  </si>
  <si>
    <t>ratio</t>
  </si>
  <si>
    <t>d</t>
  </si>
  <si>
    <t>Difference parameter</t>
  </si>
  <si>
    <t>p</t>
  </si>
  <si>
    <t>Convergence index</t>
  </si>
  <si>
    <t>CI</t>
  </si>
  <si>
    <t>CE</t>
  </si>
  <si>
    <t>tCO2</t>
  </si>
  <si>
    <t>Power emissions target</t>
  </si>
  <si>
    <t>Power intensity target</t>
  </si>
  <si>
    <t>LIA calculations</t>
  </si>
  <si>
    <t>Linear threshold</t>
  </si>
  <si>
    <t>tCO2/MWh</t>
  </si>
  <si>
    <t>Linear pathway from company value</t>
  </si>
  <si>
    <t>Minimum Linear pathway</t>
  </si>
  <si>
    <t>SDA Linear Convergence Company power emissions intensity (tCO2/MWh)</t>
  </si>
  <si>
    <t>SDA Linear Convergence Company power related emissions (tCO2)</t>
  </si>
  <si>
    <t>Carbon emission difference between methods</t>
  </si>
  <si>
    <t>Cumultive carbon emission difference between methods</t>
  </si>
  <si>
    <t>Target Cumulative Budget</t>
  </si>
  <si>
    <t>Cumulative SDA Company power related emissions (TBi) (tCO2)</t>
  </si>
  <si>
    <t>Cumulative SDA Linear Convergence Company power related emissions (TBi) (tCO2)</t>
  </si>
  <si>
    <t>Technology Share Convergence</t>
  </si>
  <si>
    <t>Initial Low-carbon electricity performance parameter (d) (%)</t>
  </si>
  <si>
    <t>Initial Unabated FF electricity performance parameter (d) (%)</t>
  </si>
  <si>
    <t xml:space="preserve">Low-carbon electricity technology share index (Py) </t>
  </si>
  <si>
    <t xml:space="preserve">Unabated FF electricity technology share index (Py) </t>
  </si>
  <si>
    <t>Target year Low-carbon electricity technology share (Tsy) (%)</t>
  </si>
  <si>
    <t>Target year Unabated FF electricity technology share (Tsy) (%)</t>
  </si>
  <si>
    <t>GRAPH DATA</t>
  </si>
  <si>
    <t>SDA Company power emissions intensity (kg CO2/MWh)</t>
  </si>
  <si>
    <t>SDA Linear Convergence Company power emissions intensity (kg CO2/MWh)</t>
  </si>
  <si>
    <t>SDA Linear Convergence Annual removals (tCO2)</t>
  </si>
  <si>
    <t>SDA Linear Convergence Cumulative removals (tCO2)</t>
  </si>
  <si>
    <t>Graph 4 | Technology share</t>
  </si>
  <si>
    <t>Target year Unabated FF technology share (Tsy) (%)</t>
  </si>
  <si>
    <t>Sector Low-carbon electricity technology share (Tsy) (%)</t>
  </si>
  <si>
    <t>Sector year Unabated FF technology share (Tsy) (%)</t>
  </si>
  <si>
    <t>Model.Parameter</t>
  </si>
  <si>
    <t>Scenario</t>
  </si>
  <si>
    <t>Sheet</t>
  </si>
  <si>
    <t>Region</t>
  </si>
  <si>
    <t>Flow.1</t>
  </si>
  <si>
    <t>Table.1</t>
  </si>
  <si>
    <t>Sector.ETP</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</si>
  <si>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</si>
  <si>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</si>
  <si>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</si>
  <si>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</si>
  <si>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</si>
  <si>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</si>
  <si>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</si>
  <si>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</si>
  <si>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</si>
  <si>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</si>
  <si>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</si>
  <si>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</si>
  <si>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</si>
  <si>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</si>
  <si>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</si>
  <si>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</si>
  <si>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</si>
  <si>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</si>
  <si>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</si>
  <si>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</si>
  <si>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</si>
  <si>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</si>
  <si>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</si>
  <si>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</si>
  <si>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</si>
  <si>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</si>
  <si>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</si>
  <si>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</si>
  <si>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</si>
  <si>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</si>
  <si>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</si>
  <si>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</si>
  <si>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</si>
  <si>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</si>
  <si>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</si>
  <si>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</si>
  <si>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</si>
  <si>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</si>
  <si>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</si>
  <si>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</si>
  <si>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</si>
  <si>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</si>
  <si>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</si>
  <si>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</si>
  <si>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</si>
  <si>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</si>
  <si>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</si>
  <si>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SBTi 1.5C</t>
  </si>
  <si>
    <t>WORLD</t>
  </si>
  <si>
    <t>World</t>
  </si>
  <si>
    <t>Sub-sector material production (MWh) Expanded list [Methods model input; Estimated]</t>
  </si>
  <si>
    <t>SC</t>
  </si>
  <si>
    <t>%</t>
  </si>
  <si>
    <t>Percentage technology share of Low-carbon electricity for sector</t>
  </si>
  <si>
    <t/>
  </si>
  <si>
    <t>SG</t>
  </si>
  <si>
    <t>Percentage technology share of Unabated FF electricity for sector</t>
  </si>
  <si>
    <t>Sector</t>
  </si>
  <si>
    <t>Activity unit description</t>
  </si>
  <si>
    <t>Activity unit</t>
  </si>
  <si>
    <t>Intensity metric</t>
  </si>
  <si>
    <t>Intensity conversion</t>
  </si>
  <si>
    <t>Geography</t>
  </si>
  <si>
    <t>GDP growth (2014-60)</t>
  </si>
  <si>
    <t>GDP in 2014 (2010USD)</t>
  </si>
  <si>
    <t>Projected output measure</t>
  </si>
  <si>
    <t>Percentage</t>
  </si>
  <si>
    <t>SBT Methods</t>
  </si>
  <si>
    <t>Chart elements</t>
  </si>
  <si>
    <t>MWh gross electricity or MWh gross electricity + heat</t>
  </si>
  <si>
    <t>Fixed market share</t>
  </si>
  <si>
    <t>ETP B2DS</t>
  </si>
  <si>
    <t>Services - Buildings</t>
  </si>
  <si>
    <t>Square meters</t>
  </si>
  <si>
    <t>m2</t>
  </si>
  <si>
    <t>kCO2/m2</t>
  </si>
  <si>
    <t>OECD</t>
  </si>
  <si>
    <t>Absolute Contraction Approach</t>
  </si>
  <si>
    <t>Residential Buildings</t>
  </si>
  <si>
    <t>NonOECD</t>
  </si>
  <si>
    <t>Percentage growth rate (Linear)</t>
  </si>
  <si>
    <t>Economic intensity</t>
  </si>
  <si>
    <t>Cement</t>
  </si>
  <si>
    <t>Tonnes of cement</t>
  </si>
  <si>
    <t>t</t>
  </si>
  <si>
    <t>tCO2/t</t>
  </si>
  <si>
    <t>Physical intensity</t>
  </si>
  <si>
    <t>Aluminium</t>
  </si>
  <si>
    <t>Tonnes of aluminium</t>
  </si>
  <si>
    <t>Cement SDA 1.5ºC</t>
  </si>
  <si>
    <t>Pulp and paper</t>
  </si>
  <si>
    <t>Tonnes of paper and board</t>
  </si>
  <si>
    <t>Iron and steel</t>
  </si>
  <si>
    <t>Tonnes of crude steel</t>
  </si>
  <si>
    <t>Most recent</t>
  </si>
  <si>
    <t>Emissions</t>
  </si>
  <si>
    <t>Direct CO2 emissions (MtCO2) [Model input]</t>
  </si>
  <si>
    <t>Primary energy demand and industry</t>
  </si>
  <si>
    <t>% Reduction (Abs)</t>
  </si>
  <si>
    <t>Sub-sector CO2 emissions (MtCO2) Expanded list [Methods model input; Estimated]</t>
  </si>
  <si>
    <t>% Reduction (linear, year)</t>
  </si>
  <si>
    <t>Other industry</t>
  </si>
  <si>
    <t>Power CO2 emissions (MtCO2) by region</t>
  </si>
  <si>
    <t>SP</t>
  </si>
  <si>
    <t>Electricity</t>
  </si>
  <si>
    <t>PJ</t>
  </si>
  <si>
    <t>Sub-sector Electricity demand (PJ) Expanded list [Methods model input; Estimated]</t>
  </si>
  <si>
    <t>Output</t>
  </si>
  <si>
    <t>Mt</t>
  </si>
  <si>
    <t>Sub-sector material production (Mt) Expanded list [Methods model input; Estimated]</t>
  </si>
  <si>
    <t>million m2</t>
  </si>
  <si>
    <t>TWh</t>
  </si>
  <si>
    <t>SIpower</t>
  </si>
  <si>
    <t>Emissions intensity</t>
  </si>
  <si>
    <t>Power CO2 emissions intensity (gCO2/kWh) by region</t>
  </si>
  <si>
    <t>Linear Interpolation--&gt;</t>
  </si>
  <si>
    <t>Cumulative emissions check</t>
  </si>
  <si>
    <t>2014-2050</t>
  </si>
  <si>
    <t>2020-2050</t>
  </si>
  <si>
    <t>Sub-sector material production (million m2) Expanded list [Methods model input; Estimated]</t>
  </si>
  <si>
    <t>IEA NZE</t>
  </si>
  <si>
    <t>NZE buildings elec</t>
  </si>
  <si>
    <t>Buildings</t>
  </si>
  <si>
    <t>Cement elect kWh/t</t>
  </si>
  <si>
    <t>1.0</t>
  </si>
  <si>
    <r>
      <rPr>
        <b/>
        <sz val="12"/>
        <color rgb="FFC00000"/>
        <rFont val="Arial"/>
        <family val="2"/>
      </rPr>
      <t>IMPORTANT NOTICE:</t>
    </r>
    <r>
      <rPr>
        <sz val="12"/>
        <color rgb="FFC00000"/>
        <rFont val="Arial"/>
        <family val="2"/>
      </rPr>
      <t xml:space="preserve"> The SBTi released this draft version of the Power Sector Target-setting tool solely for informative purposes to allow interested parties to test sector-specific criteria and benchmakrs during the first public consultation phase. Please note that there could be minor text misalignments between this tool and the draft standard. Please also note that this Tool is designed to work best if used with Excel, there is no guarantee of the outputs if other applications are used.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</si>
</sst>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164" formatCode="[$-409]d\-mmm\-yy"/>
    <numFmt numFmtId="165" formatCode="0.0"/>
    <numFmt numFmtId="166" formatCode="#,##0.000"/>
    <numFmt numFmtId="167" formatCode="#,##0.0"/>
    <numFmt numFmtId="168" formatCode="0.0%"/>
    <numFmt numFmtId="169" formatCode="#,##0.0000"/>
    <numFmt numFmtId="170" formatCode="_-* #,##0.00_-;\-* #,##0.00_-;_-* &quot;-&quot;??_-;_-@"/>
    <numFmt numFmtId="171" formatCode="0.0000"/>
    <numFmt numFmtId="172" formatCode="0.000"/>
    <numFmt numFmtId="173" formatCode="#,##0.00000"/>
    <numFmt numFmtId="174" formatCode="#,##0.0000000"/>
    <numFmt numFmtId="175" formatCode="_-* #,##0.00000_-;\-* #,##0.00000_-;_-* &quot;-&quot;??_-;_-@"/>
    <numFmt numFmtId="176" formatCode="0.000%"/>
    <numFmt numFmtId="177" formatCode="#\ ##0"/>
    <numFmt numFmtId="178" formatCode="0.000\ ;\-0.000\ ;\-\ \ \ "/>
  </numFmts>
  <fonts count="45" x14ac:knownFonts="1">
    <font>
      <sz val="10"/>
      <color theme="1"/>
      <name val="Arial"/>
      <scheme val="minor"/>
    </font>
    <font>
      <sz val="10"/>
      <color theme="1"/>
      <name val="Arial"/>
      <family val="2"/>
    </font>
    <font>
      <b/>
      <sz val="22"/>
      <color theme="1"/>
      <name val="Arial"/>
      <family val="2"/>
    </font>
    <font>
      <sz val="10"/>
      <name val="Arial"/>
      <family val="2"/>
    </font>
    <font>
      <b/>
      <sz val="10"/>
      <color theme="1"/>
      <name val="Arial"/>
      <family val="2"/>
    </font>
    <font>
      <u/>
      <sz val="10"/>
      <color theme="10"/>
      <name val="Arial"/>
      <family val="2"/>
    </font>
    <font>
      <sz val="12"/>
      <color theme="1"/>
      <name val="Calibri"/>
      <family val="2"/>
    </font>
    <font>
      <sz val="12"/>
      <color rgb="FFC00000"/>
      <name val="Arial"/>
      <family val="2"/>
    </font>
    <font>
      <sz val="10"/>
      <color rgb="FF00546E"/>
      <name val="Arial"/>
      <family val="2"/>
    </font>
    <font>
      <b/>
      <sz val="20"/>
      <color rgb="FF00546E"/>
      <name val="Arial"/>
      <family val="2"/>
    </font>
    <font>
      <b/>
      <sz val="16"/>
      <color rgb="FF00546E"/>
      <name val="Arial"/>
      <family val="2"/>
    </font>
    <font>
      <sz val="10"/>
      <color theme="0"/>
      <name val="Arial"/>
      <family val="2"/>
    </font>
    <font>
      <b/>
      <sz val="16"/>
      <color rgb="FF833C0B"/>
      <name val="Arial"/>
      <family val="2"/>
    </font>
    <font>
      <sz val="10"/>
      <color rgb="FFFFFFFF"/>
      <name val="Arial"/>
      <family val="2"/>
    </font>
    <font>
      <b/>
      <u/>
      <sz val="10"/>
      <color theme="0"/>
      <name val="Arial"/>
      <family val="2"/>
    </font>
    <font>
      <b/>
      <sz val="10"/>
      <color theme="0"/>
      <name val="Arial"/>
      <family val="2"/>
    </font>
    <font>
      <b/>
      <sz val="24"/>
      <color theme="1"/>
      <name val="Arial"/>
      <family val="2"/>
    </font>
    <font>
      <b/>
      <sz val="20"/>
      <color theme="0"/>
      <name val="Arial"/>
      <family val="2"/>
    </font>
    <font>
      <sz val="14"/>
      <color theme="0"/>
      <name val="Arial"/>
      <family val="2"/>
    </font>
    <font>
      <b/>
      <sz val="12"/>
      <color theme="0"/>
      <name val="Arial"/>
      <family val="2"/>
    </font>
    <font>
      <sz val="12"/>
      <color theme="1"/>
      <name val="Arial"/>
      <family val="2"/>
    </font>
    <font>
      <sz val="11"/>
      <color theme="0"/>
      <name val="Arial"/>
      <family val="2"/>
    </font>
    <font>
      <sz val="11"/>
      <color theme="1"/>
      <name val="Arial"/>
      <family val="2"/>
    </font>
    <font>
      <b/>
      <sz val="12"/>
      <color rgb="FFFFFFFF"/>
      <name val="Arial"/>
      <family val="2"/>
    </font>
    <font>
      <sz val="12"/>
      <color rgb="FFFFFFFF"/>
      <name val="Arial"/>
      <family val="2"/>
    </font>
    <font>
      <sz val="12"/>
      <color theme="0"/>
      <name val="Arial"/>
      <family val="2"/>
    </font>
    <font>
      <sz val="18"/>
      <color theme="1"/>
      <name val="Arial"/>
      <family val="2"/>
    </font>
    <font>
      <b/>
      <sz val="12"/>
      <color theme="1"/>
      <name val="Arial"/>
      <family val="2"/>
    </font>
    <font>
      <b/>
      <sz val="18"/>
      <color rgb="FFFF0000"/>
      <name val="Arial"/>
      <family val="2"/>
    </font>
    <font>
      <b/>
      <u/>
      <sz val="10"/>
      <color rgb="FFFF0000"/>
      <name val="Arial"/>
      <family val="2"/>
    </font>
    <font>
      <i/>
      <sz val="10"/>
      <color theme="1"/>
      <name val="Arial"/>
      <family val="2"/>
    </font>
    <font>
      <sz val="10"/>
      <color rgb="FFFF0000"/>
      <name val="Arial"/>
      <family val="2"/>
    </font>
    <font>
      <sz val="9"/>
      <color theme="1"/>
      <name val="Arial"/>
      <family val="2"/>
    </font>
    <font>
      <sz val="10"/>
      <color rgb="FF7030A0"/>
      <name val="Arial"/>
      <family val="2"/>
    </font>
    <font>
      <b/>
      <sz val="11"/>
      <color theme="1"/>
      <name val="Arial"/>
      <family val="2"/>
    </font>
    <font>
      <u/>
      <sz val="12"/>
      <color theme="10"/>
      <name val="Calibri"/>
      <family val="2"/>
    </font>
    <font>
      <b/>
      <sz val="9"/>
      <color theme="1"/>
      <name val="Arial"/>
      <family val="2"/>
    </font>
    <font>
      <sz val="10"/>
      <color rgb="FFD8D8D8"/>
      <name val="Arial"/>
      <family val="2"/>
    </font>
    <font>
      <sz val="10"/>
      <color theme="1"/>
      <name val="Arial"/>
      <family val="2"/>
      <scheme val="minor"/>
    </font>
    <font>
      <b/>
      <sz val="12"/>
      <color theme="0"/>
      <name val="Calibri"/>
      <family val="2"/>
    </font>
    <font>
      <sz val="9"/>
      <color rgb="FF7030A0"/>
      <name val="Arial"/>
      <family val="2"/>
    </font>
    <font>
      <b/>
      <sz val="12"/>
      <color theme="1"/>
      <name val="Calibri"/>
      <family val="2"/>
    </font>
    <font>
      <sz val="9"/>
      <color rgb="FFFF0000"/>
      <name val="Arial"/>
      <family val="2"/>
    </font>
    <font>
      <b/>
      <sz val="12"/>
      <color rgb="FFC00000"/>
      <name val="Arial"/>
      <family val="2"/>
    </font>
    <font>
      <u/>
      <sz val="10"/>
      <color theme="10"/>
      <name val="Arial"/>
      <family val="2"/>
      <scheme val="minor"/>
    </font>
  </fonts>
  <fills count="17">
    <fill>
      <patternFill patternType="none"/>
    </fill>
    <fill>
      <patternFill patternType="gray125"/>
    </fill>
    <fill>
      <patternFill patternType="solid">
        <fgColor theme="0"/>
        <bgColor theme="0"/>
      </patternFill>
    </fill>
    <fill>
      <patternFill patternType="solid">
        <fgColor rgb="FF00546E"/>
        <bgColor rgb="FF00546E"/>
      </patternFill>
    </fill>
    <fill>
      <patternFill patternType="solid">
        <fgColor rgb="FFF5A81C"/>
        <bgColor rgb="FFF5A81C"/>
      </patternFill>
    </fill>
    <fill>
      <patternFill patternType="solid">
        <fgColor rgb="FF7F7F7F"/>
        <bgColor rgb="FF7F7F7F"/>
      </patternFill>
    </fill>
    <fill>
      <patternFill patternType="solid">
        <fgColor rgb="FF00759A"/>
        <bgColor rgb="FF00759A"/>
      </patternFill>
    </fill>
    <fill>
      <patternFill patternType="solid">
        <fgColor rgb="FFF7D379"/>
        <bgColor rgb="FFF7D379"/>
      </patternFill>
    </fill>
    <fill>
      <patternFill patternType="solid">
        <fgColor rgb="FFD0CECE"/>
        <bgColor rgb="FFD0CECE"/>
      </patternFill>
    </fill>
    <fill>
      <patternFill patternType="solid">
        <fgColor rgb="FFD8D8D8"/>
        <bgColor rgb="FFD8D8D8"/>
      </patternFill>
    </fill>
    <fill>
      <patternFill patternType="solid">
        <fgColor rgb="FFFFC000"/>
        <bgColor rgb="FFFFC000"/>
      </patternFill>
    </fill>
    <fill>
      <patternFill patternType="solid">
        <fgColor rgb="FFC5E0B3"/>
        <bgColor rgb="FFC5E0B3"/>
      </patternFill>
    </fill>
    <fill>
      <patternFill patternType="solid">
        <fgColor rgb="FFF7CAAC"/>
        <bgColor rgb="FFF7CAAC"/>
      </patternFill>
    </fill>
    <fill>
      <patternFill patternType="solid">
        <fgColor rgb="FFFBE4D5"/>
        <bgColor rgb="FFFBE4D5"/>
      </patternFill>
    </fill>
    <fill>
      <patternFill patternType="solid">
        <fgColor rgb="FFF2F2F2"/>
        <bgColor rgb="FFF2F2F2"/>
      </patternFill>
    </fill>
    <fill>
      <patternFill patternType="solid">
        <fgColor rgb="FFFFFF00"/>
        <bgColor rgb="FFFFFF00"/>
      </patternFill>
    </fill>
    <fill>
      <patternFill patternType="solid">
        <fgColor rgb="FFA8D08D"/>
        <bgColor rgb="FFA8D08D"/>
      </patternFill>
    </fill>
  </fills>
  <borders count="49">
    <border>
      <left/>
      <right/>
      <top/>
      <bottom/>
      <diagonal/>
    </border>
    <border>
      <left/>
      <right/>
      <top/>
      <bottom/>
      <diagonal/>
    </border>
    <border>
      <left/>
      <right/>
      <top/>
      <bottom/>
      <diagonal/>
    </border>
    <border>
      <left/>
      <right/>
      <top/>
      <bottom/>
      <diagonal/>
    </border>
    <border>
      <left/>
      <right/>
      <top/>
      <bottom/>
      <diagonal/>
    </border>
    <border>
      <left/>
      <right/>
      <top/>
      <bottom style="thin">
        <color rgb="FF00546E"/>
      </bottom>
      <diagonal/>
    </border>
    <border>
      <left/>
      <right/>
      <top style="thin">
        <color rgb="FF00546E"/>
      </top>
      <bottom/>
      <diagonal/>
    </border>
    <border>
      <left/>
      <right/>
      <top style="thin">
        <color rgb="FF00546E"/>
      </top>
      <bottom/>
      <diagonal/>
    </border>
    <border>
      <left/>
      <right/>
      <top style="thin">
        <color rgb="FF00546E"/>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546E"/>
      </top>
      <bottom/>
      <diagonal/>
    </border>
    <border>
      <left/>
      <right/>
      <top style="thin">
        <color rgb="FF00546E"/>
      </top>
      <bottom/>
      <diagonal/>
    </border>
    <border>
      <left/>
      <right/>
      <top style="thin">
        <color rgb="FF00546E"/>
      </top>
      <bottom/>
      <diagonal/>
    </border>
    <border>
      <left/>
      <right/>
      <top/>
      <bottom style="thin">
        <color rgb="FF00546E"/>
      </bottom>
      <diagonal/>
    </border>
    <border>
      <left/>
      <right/>
      <top/>
      <bottom style="thin">
        <color rgb="FF00546E"/>
      </bottom>
      <diagonal/>
    </border>
    <border>
      <left/>
      <right/>
      <top/>
      <bottom style="thin">
        <color rgb="FF00546E"/>
      </bottom>
      <diagonal/>
    </border>
    <border>
      <left/>
      <right/>
      <top/>
      <bottom/>
      <diagonal/>
    </border>
    <border>
      <left style="thin">
        <color rgb="FF3C78D8"/>
      </left>
      <right style="thin">
        <color rgb="FF3C78D8"/>
      </right>
      <top style="thin">
        <color rgb="FF3C78D8"/>
      </top>
      <bottom style="thin">
        <color rgb="FF3C78D8"/>
      </bottom>
      <diagonal/>
    </border>
    <border>
      <left style="thin">
        <color rgb="FF3C78D8"/>
      </left>
      <right/>
      <top style="thin">
        <color rgb="FF3C78D8"/>
      </top>
      <bottom style="thin">
        <color rgb="FF3C78D8"/>
      </bottom>
      <diagonal/>
    </border>
    <border>
      <left/>
      <right style="thin">
        <color rgb="FF3C78D8"/>
      </right>
      <top style="thin">
        <color rgb="FF3C78D8"/>
      </top>
      <bottom style="thin">
        <color rgb="FF3C78D8"/>
      </bottom>
      <diagonal/>
    </border>
    <border>
      <left/>
      <right/>
      <top style="thin">
        <color rgb="FF3C78D8"/>
      </top>
      <bottom style="thin">
        <color rgb="FF3C78D8"/>
      </bottom>
      <diagonal/>
    </border>
    <border>
      <left/>
      <right/>
      <top/>
      <bottom/>
      <diagonal/>
    </border>
    <border>
      <left/>
      <right style="thick">
        <color theme="0"/>
      </right>
      <top/>
      <bottom style="thick">
        <color theme="0"/>
      </bottom>
      <diagonal/>
    </border>
    <border>
      <left style="thick">
        <color theme="0"/>
      </left>
      <right/>
      <top/>
      <bottom style="thick">
        <color theme="0"/>
      </bottom>
      <diagonal/>
    </border>
    <border>
      <left/>
      <right/>
      <top/>
      <bottom style="thick">
        <color theme="0"/>
      </bottom>
      <diagonal/>
    </border>
    <border>
      <left/>
      <right/>
      <top/>
      <bottom style="thick">
        <color theme="0"/>
      </bottom>
      <diagonal/>
    </border>
    <border>
      <left/>
      <right style="thick">
        <color theme="0"/>
      </right>
      <top style="thick">
        <color theme="0"/>
      </top>
      <bottom/>
      <diagonal/>
    </border>
    <border>
      <left/>
      <right/>
      <top/>
      <bottom/>
      <diagonal/>
    </border>
    <border>
      <left/>
      <right/>
      <top/>
      <bottom/>
      <diagonal/>
    </border>
    <border>
      <left/>
      <right/>
      <top/>
      <bottom/>
      <diagonal/>
    </border>
    <border>
      <left/>
      <right/>
      <top/>
      <bottom style="thick">
        <color theme="0"/>
      </bottom>
      <diagonal/>
    </border>
    <border>
      <left/>
      <right/>
      <top style="thick">
        <color theme="0"/>
      </top>
      <bottom/>
      <diagonal/>
    </border>
    <border>
      <left/>
      <right/>
      <top style="thick">
        <color theme="0"/>
      </top>
      <bottom style="thick">
        <color theme="0"/>
      </bottom>
      <diagonal/>
    </border>
    <border>
      <left/>
      <right/>
      <top style="thick">
        <color theme="0"/>
      </top>
      <bottom style="thick">
        <color theme="0"/>
      </bottom>
      <diagonal/>
    </border>
    <border>
      <left/>
      <right style="thin">
        <color theme="0"/>
      </right>
      <top style="thick">
        <color theme="0"/>
      </top>
      <bottom style="thick">
        <color theme="0"/>
      </bottom>
      <diagonal/>
    </border>
    <border>
      <left style="thin">
        <color theme="0"/>
      </left>
      <right/>
      <top style="thick">
        <color theme="0"/>
      </top>
      <bottom style="thick">
        <color theme="0"/>
      </bottom>
      <diagonal/>
    </border>
    <border>
      <left style="thin">
        <color theme="0"/>
      </left>
      <right/>
      <top style="thick">
        <color theme="0"/>
      </top>
      <bottom/>
      <diagonal/>
    </border>
    <border>
      <left/>
      <right style="thin">
        <color theme="0"/>
      </right>
      <top style="thick">
        <color theme="0"/>
      </top>
      <bottom/>
      <diagonal/>
    </border>
    <border>
      <left style="thin">
        <color theme="0"/>
      </left>
      <right/>
      <top style="thick">
        <color theme="0"/>
      </top>
      <bottom style="thick">
        <color rgb="FF3C78D8"/>
      </bottom>
      <diagonal/>
    </border>
    <border>
      <left/>
      <right style="thin">
        <color theme="0"/>
      </right>
      <top style="thick">
        <color theme="0"/>
      </top>
      <bottom style="thick">
        <color rgb="FF3C78D8"/>
      </bottom>
      <diagonal/>
    </border>
    <border>
      <left/>
      <right/>
      <top/>
      <bottom style="thick">
        <color theme="0"/>
      </bottom>
      <diagonal/>
    </border>
    <border>
      <left/>
      <right/>
      <top style="thick">
        <color theme="0"/>
      </top>
      <bottom style="thick">
        <color theme="0"/>
      </bottom>
      <diagonal/>
    </border>
    <border>
      <left/>
      <right/>
      <top style="thick">
        <color theme="0"/>
      </top>
      <bottom style="thick">
        <color theme="0"/>
      </bottom>
      <diagonal/>
    </border>
    <border>
      <left/>
      <right/>
      <top/>
      <bottom/>
      <diagonal/>
    </border>
    <border>
      <left/>
      <right/>
      <top/>
      <bottom style="thick">
        <color theme="0"/>
      </bottom>
      <diagonal/>
    </border>
  </borders>
  <cellStyleXfs count="2">
    <xf numFmtId="0" fontId="0" fillId="0" borderId="0"/>
    <xf numFmtId="0" fontId="44" fillId="0" borderId="0" applyNumberFormat="0" applyFill="0" applyBorder="0" applyAlignment="0" applyProtection="0"/>
  </cellStyleXfs>
  <cellXfs count="217">
    <xf numFmtId="0" fontId="0" fillId="0" borderId="0" xfId="0"/>
    <xf numFmtId="0" fontId="1" fillId="2" borderId="1" xfId="0" applyFont="1" applyFill="1" applyBorder="1"/>
    <xf numFmtId="0" fontId="4" fillId="2" borderId="1" xfId="0" applyFont="1" applyFill="1" applyBorder="1" applyAlignment="1">
      <alignment horizontal="right" vertical="center"/>
    </xf>
    <xf numFmtId="0" fontId="1" fillId="2" borderId="1" xfId="0" applyFont="1" applyFill="1" applyBorder="1" applyAlignment="1">
      <alignment vertical="center"/>
    </xf>
    <xf numFmtId="0" fontId="5" fillId="2" borderId="1" xfId="0" applyFont="1" applyFill="1" applyBorder="1" applyAlignment="1">
      <alignment vertical="center"/>
    </xf>
    <xf numFmtId="0" fontId="6" fillId="2" borderId="5" xfId="0" applyFont="1" applyFill="1" applyBorder="1"/>
    <xf numFmtId="0" fontId="6" fillId="2" borderId="1" xfId="0" applyFont="1" applyFill="1" applyBorder="1" applyAlignment="1">
      <alignment vertical="top" wrapText="1"/>
    </xf>
    <xf numFmtId="0" fontId="8" fillId="2" borderId="1" xfId="0" applyFont="1" applyFill="1" applyBorder="1" applyAlignment="1">
      <alignment horizontal="left" vertical="top" wrapText="1"/>
    </xf>
    <xf numFmtId="0" fontId="9" fillId="2" borderId="5" xfId="0" applyFont="1" applyFill="1" applyBorder="1" applyAlignment="1">
      <alignment vertical="center"/>
    </xf>
    <xf numFmtId="0" fontId="10" fillId="2" borderId="5" xfId="0" applyFont="1" applyFill="1" applyBorder="1" applyAlignment="1">
      <alignment vertical="center"/>
    </xf>
    <xf numFmtId="0" fontId="12" fillId="2" borderId="5" xfId="0" applyFont="1" applyFill="1" applyBorder="1" applyAlignment="1">
      <alignment vertical="center"/>
    </xf>
    <xf numFmtId="0" fontId="1" fillId="2" borderId="1" xfId="0" applyFont="1" applyFill="1" applyBorder="1" applyAlignment="1">
      <alignment horizontal="left" vertical="top" wrapText="1"/>
    </xf>
    <xf numFmtId="0" fontId="11" fillId="3" borderId="1" xfId="0" applyFont="1" applyFill="1" applyBorder="1" applyAlignment="1">
      <alignment horizontal="left" vertical="center"/>
    </xf>
    <xf numFmtId="0" fontId="1" fillId="2" borderId="20" xfId="0" applyFont="1" applyFill="1" applyBorder="1"/>
    <xf numFmtId="0" fontId="15" fillId="3" borderId="21" xfId="0" applyFont="1" applyFill="1" applyBorder="1" applyAlignment="1">
      <alignment horizontal="center" vertical="center"/>
    </xf>
    <xf numFmtId="0" fontId="13" fillId="3" borderId="21" xfId="0" applyFont="1" applyFill="1" applyBorder="1" applyAlignment="1">
      <alignment horizontal="center" vertical="center"/>
    </xf>
    <xf numFmtId="0" fontId="11" fillId="2" borderId="0" xfId="0" applyFont="1" applyFill="1" applyAlignment="1">
      <alignment horizontal="center" vertical="center"/>
    </xf>
    <xf numFmtId="0" fontId="1" fillId="2" borderId="25" xfId="0" applyFont="1" applyFill="1" applyBorder="1"/>
    <xf numFmtId="0" fontId="15" fillId="3" borderId="26" xfId="0" applyFont="1" applyFill="1" applyBorder="1" applyAlignment="1">
      <alignment horizontal="center" vertical="center"/>
    </xf>
    <xf numFmtId="0" fontId="15" fillId="3" borderId="30" xfId="0" quotePrefix="1" applyFont="1" applyFill="1" applyBorder="1" applyAlignment="1">
      <alignment horizontal="center" vertical="center"/>
    </xf>
    <xf numFmtId="0" fontId="12" fillId="2" borderId="1" xfId="0" applyFont="1" applyFill="1" applyBorder="1" applyAlignment="1">
      <alignment vertical="center"/>
    </xf>
    <xf numFmtId="0" fontId="16" fillId="2" borderId="1" xfId="0" applyFont="1" applyFill="1" applyBorder="1" applyAlignment="1">
      <alignment vertical="center"/>
    </xf>
    <xf numFmtId="0" fontId="17" fillId="3" borderId="1" xfId="0" applyFont="1" applyFill="1" applyBorder="1" applyAlignment="1">
      <alignment vertical="center"/>
    </xf>
    <xf numFmtId="0" fontId="18" fillId="3" borderId="1" xfId="0" applyFont="1" applyFill="1" applyBorder="1" applyAlignment="1">
      <alignment vertical="top" wrapText="1"/>
    </xf>
    <xf numFmtId="0" fontId="9" fillId="2" borderId="1" xfId="0" applyFont="1" applyFill="1" applyBorder="1" applyAlignment="1">
      <alignment vertical="center"/>
    </xf>
    <xf numFmtId="0" fontId="10" fillId="2" borderId="1" xfId="0" applyFont="1" applyFill="1" applyBorder="1" applyAlignment="1">
      <alignment vertical="center"/>
    </xf>
    <xf numFmtId="0" fontId="19" fillId="2" borderId="1" xfId="0" applyFont="1" applyFill="1" applyBorder="1" applyAlignment="1">
      <alignment vertical="center" wrapText="1"/>
    </xf>
    <xf numFmtId="0" fontId="20" fillId="2" borderId="1" xfId="0" applyFont="1" applyFill="1" applyBorder="1" applyAlignment="1">
      <alignment vertical="center"/>
    </xf>
    <xf numFmtId="0" fontId="21" fillId="2" borderId="1" xfId="0" applyFont="1" applyFill="1" applyBorder="1" applyAlignment="1">
      <alignment vertical="center" wrapText="1"/>
    </xf>
    <xf numFmtId="0" fontId="22" fillId="2" borderId="1" xfId="0" applyFont="1" applyFill="1" applyBorder="1" applyAlignment="1">
      <alignment vertical="center"/>
    </xf>
    <xf numFmtId="0" fontId="22" fillId="2" borderId="1" xfId="0" applyFont="1" applyFill="1" applyBorder="1" applyAlignment="1">
      <alignment horizontal="left" vertical="top" wrapText="1"/>
    </xf>
    <xf numFmtId="0" fontId="9" fillId="3" borderId="1" xfId="0" applyFont="1" applyFill="1" applyBorder="1" applyAlignment="1">
      <alignment vertical="center"/>
    </xf>
    <xf numFmtId="0" fontId="22" fillId="3" borderId="1" xfId="0" applyFont="1" applyFill="1" applyBorder="1" applyAlignment="1">
      <alignment horizontal="left" vertical="top" wrapText="1"/>
    </xf>
    <xf numFmtId="0" fontId="1" fillId="3" borderId="1" xfId="0" applyFont="1" applyFill="1" applyBorder="1"/>
    <xf numFmtId="0" fontId="23" fillId="3" borderId="1" xfId="0" applyFont="1" applyFill="1" applyBorder="1" applyAlignment="1">
      <alignment horizontal="center" vertical="top"/>
    </xf>
    <xf numFmtId="0" fontId="26" fillId="0" borderId="0" xfId="0" applyFont="1"/>
    <xf numFmtId="0" fontId="2" fillId="0" borderId="0" xfId="0" applyFont="1" applyAlignment="1">
      <alignment vertical="center"/>
    </xf>
    <xf numFmtId="0" fontId="1" fillId="0" borderId="0" xfId="0" applyFont="1" applyAlignment="1">
      <alignment vertical="center"/>
    </xf>
    <xf numFmtId="0" fontId="4" fillId="0" borderId="0" xfId="0" applyFont="1" applyAlignment="1">
      <alignment horizontal="right" vertical="center"/>
    </xf>
    <xf numFmtId="165" fontId="1" fillId="0" borderId="0" xfId="0" applyNumberFormat="1" applyFont="1" applyAlignment="1">
      <alignment vertical="center"/>
    </xf>
    <xf numFmtId="0" fontId="20" fillId="6" borderId="1" xfId="0" applyFont="1" applyFill="1" applyBorder="1"/>
    <xf numFmtId="0" fontId="27" fillId="0" borderId="0" xfId="0" applyFont="1"/>
    <xf numFmtId="0" fontId="28" fillId="0" borderId="0" xfId="0" applyFont="1"/>
    <xf numFmtId="0" fontId="29" fillId="0" borderId="0" xfId="0" applyFont="1"/>
    <xf numFmtId="0" fontId="4" fillId="0" borderId="0" xfId="0" applyFont="1"/>
    <xf numFmtId="0" fontId="11" fillId="3" borderId="34" xfId="0" applyFont="1" applyFill="1" applyBorder="1" applyAlignment="1">
      <alignment horizontal="left" vertical="center"/>
    </xf>
    <xf numFmtId="0" fontId="1" fillId="0" borderId="0" xfId="0" applyFont="1" applyAlignment="1">
      <alignment vertical="top" wrapText="1"/>
    </xf>
    <xf numFmtId="0" fontId="1" fillId="0" borderId="0" xfId="0" applyFont="1"/>
    <xf numFmtId="0" fontId="1" fillId="8" borderId="35" xfId="0" applyFont="1" applyFill="1" applyBorder="1" applyAlignment="1">
      <alignment horizontal="center" vertical="center"/>
    </xf>
    <xf numFmtId="0" fontId="30" fillId="0" borderId="0" xfId="0" applyFont="1" applyAlignment="1">
      <alignment vertical="center"/>
    </xf>
    <xf numFmtId="0" fontId="11" fillId="3" borderId="36" xfId="0" applyFont="1" applyFill="1" applyBorder="1" applyAlignment="1">
      <alignment horizontal="left" vertical="center"/>
    </xf>
    <xf numFmtId="0" fontId="11" fillId="6" borderId="36" xfId="0" applyFont="1" applyFill="1" applyBorder="1" applyAlignment="1">
      <alignment horizontal="left" vertical="center"/>
    </xf>
    <xf numFmtId="0" fontId="31" fillId="0" borderId="0" xfId="0" applyFont="1" applyAlignment="1">
      <alignment vertical="top" wrapText="1"/>
    </xf>
    <xf numFmtId="10" fontId="1" fillId="0" borderId="0" xfId="0" applyNumberFormat="1" applyFont="1"/>
    <xf numFmtId="0" fontId="11" fillId="6" borderId="35" xfId="0" applyFont="1" applyFill="1" applyBorder="1" applyAlignment="1">
      <alignment vertical="center"/>
    </xf>
    <xf numFmtId="3" fontId="1" fillId="0" borderId="0" xfId="0" applyNumberFormat="1" applyFont="1" applyAlignment="1">
      <alignment horizontal="center"/>
    </xf>
    <xf numFmtId="0" fontId="32" fillId="0" borderId="0" xfId="0" applyFont="1"/>
    <xf numFmtId="0" fontId="33" fillId="0" borderId="0" xfId="0" applyFont="1"/>
    <xf numFmtId="0" fontId="34" fillId="0" borderId="0" xfId="0" applyFont="1" applyAlignment="1">
      <alignment horizontal="left"/>
    </xf>
    <xf numFmtId="0" fontId="11" fillId="0" borderId="0" xfId="0" applyFont="1"/>
    <xf numFmtId="0" fontId="35" fillId="0" borderId="0" xfId="0" applyFont="1"/>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left" vertical="center"/>
    </xf>
    <xf numFmtId="4" fontId="1" fillId="9" borderId="34" xfId="0" applyNumberFormat="1" applyFont="1" applyFill="1" applyBorder="1" applyAlignment="1">
      <alignment horizontal="center" vertical="center"/>
    </xf>
    <xf numFmtId="4" fontId="4" fillId="0" borderId="0" xfId="0" applyNumberFormat="1" applyFont="1"/>
    <xf numFmtId="10" fontId="1" fillId="9" borderId="34" xfId="0" applyNumberFormat="1" applyFont="1" applyFill="1" applyBorder="1" applyAlignment="1">
      <alignment horizontal="center" vertical="center"/>
    </xf>
    <xf numFmtId="4" fontId="1" fillId="9" borderId="1" xfId="0" applyNumberFormat="1" applyFont="1" applyFill="1" applyBorder="1" applyAlignment="1">
      <alignment horizontal="center" vertical="center"/>
    </xf>
    <xf numFmtId="2" fontId="1" fillId="9" borderId="1" xfId="0" applyNumberFormat="1" applyFont="1" applyFill="1" applyBorder="1" applyAlignment="1">
      <alignment horizontal="center" vertical="center"/>
    </xf>
    <xf numFmtId="0" fontId="4" fillId="0" borderId="0" xfId="0" applyFont="1" applyAlignment="1">
      <alignment horizontal="left" vertical="top"/>
    </xf>
    <xf numFmtId="167" fontId="1" fillId="0" borderId="0" xfId="0" applyNumberFormat="1" applyFont="1"/>
    <xf numFmtId="168" fontId="1" fillId="0" borderId="0" xfId="0" applyNumberFormat="1" applyFont="1"/>
    <xf numFmtId="169" fontId="1" fillId="9" borderId="34" xfId="0" applyNumberFormat="1" applyFont="1" applyFill="1" applyBorder="1" applyAlignment="1">
      <alignment horizontal="center" vertical="center"/>
    </xf>
    <xf numFmtId="167" fontId="4" fillId="0" borderId="0" xfId="0" applyNumberFormat="1" applyFont="1"/>
    <xf numFmtId="169" fontId="1" fillId="9" borderId="1" xfId="0" applyNumberFormat="1" applyFont="1" applyFill="1" applyBorder="1" applyAlignment="1">
      <alignment horizontal="center" vertical="center"/>
    </xf>
    <xf numFmtId="3" fontId="1" fillId="9" borderId="1" xfId="0" applyNumberFormat="1" applyFont="1" applyFill="1" applyBorder="1" applyAlignment="1">
      <alignment horizontal="center" vertical="center"/>
    </xf>
    <xf numFmtId="3" fontId="1" fillId="0" borderId="0" xfId="0" applyNumberFormat="1" applyFont="1"/>
    <xf numFmtId="167" fontId="1" fillId="9" borderId="34" xfId="0" applyNumberFormat="1" applyFont="1" applyFill="1" applyBorder="1" applyAlignment="1">
      <alignment horizontal="center" vertical="center"/>
    </xf>
    <xf numFmtId="170" fontId="1" fillId="0" borderId="0" xfId="0" applyNumberFormat="1" applyFont="1"/>
    <xf numFmtId="4" fontId="32" fillId="9" borderId="34" xfId="0" applyNumberFormat="1" applyFont="1" applyFill="1" applyBorder="1" applyAlignment="1">
      <alignment horizontal="center" vertical="center"/>
    </xf>
    <xf numFmtId="4" fontId="32" fillId="0" borderId="48" xfId="0" applyNumberFormat="1" applyFont="1" applyBorder="1" applyAlignment="1">
      <alignment horizontal="center" vertical="center"/>
    </xf>
    <xf numFmtId="166" fontId="32" fillId="9" borderId="34" xfId="0" applyNumberFormat="1" applyFont="1" applyFill="1" applyBorder="1" applyAlignment="1">
      <alignment horizontal="center" vertical="center"/>
    </xf>
    <xf numFmtId="0" fontId="36" fillId="0" borderId="0" xfId="0" applyFont="1" applyAlignment="1">
      <alignment horizontal="center" vertical="center"/>
    </xf>
    <xf numFmtId="167" fontId="32" fillId="0" borderId="0" xfId="0" applyNumberFormat="1" applyFont="1"/>
    <xf numFmtId="171" fontId="1" fillId="0" borderId="0" xfId="0" applyNumberFormat="1" applyFont="1"/>
    <xf numFmtId="4" fontId="1" fillId="0" borderId="0" xfId="0" applyNumberFormat="1" applyFont="1"/>
    <xf numFmtId="0" fontId="26" fillId="10" borderId="1" xfId="0" applyFont="1" applyFill="1" applyBorder="1"/>
    <xf numFmtId="0" fontId="1" fillId="10" borderId="1" xfId="0" applyFont="1" applyFill="1" applyBorder="1"/>
    <xf numFmtId="3" fontId="1" fillId="10" borderId="1" xfId="0" applyNumberFormat="1" applyFont="1" applyFill="1" applyBorder="1"/>
    <xf numFmtId="167" fontId="1" fillId="10" borderId="1" xfId="0" applyNumberFormat="1" applyFont="1" applyFill="1" applyBorder="1"/>
    <xf numFmtId="3" fontId="37" fillId="0" borderId="0" xfId="0" applyNumberFormat="1" applyFont="1"/>
    <xf numFmtId="0" fontId="1" fillId="11" borderId="1" xfId="0" applyFont="1" applyFill="1" applyBorder="1"/>
    <xf numFmtId="3" fontId="1" fillId="12" borderId="1" xfId="0" applyNumberFormat="1" applyFont="1" applyFill="1" applyBorder="1"/>
    <xf numFmtId="0" fontId="38" fillId="0" borderId="0" xfId="0" applyFont="1"/>
    <xf numFmtId="3" fontId="1" fillId="11" borderId="1" xfId="0" applyNumberFormat="1" applyFont="1" applyFill="1" applyBorder="1"/>
    <xf numFmtId="169" fontId="1" fillId="10" borderId="1" xfId="0" applyNumberFormat="1" applyFont="1" applyFill="1" applyBorder="1"/>
    <xf numFmtId="3" fontId="1" fillId="9" borderId="1" xfId="0" applyNumberFormat="1" applyFont="1" applyFill="1" applyBorder="1"/>
    <xf numFmtId="172" fontId="1" fillId="0" borderId="0" xfId="0" applyNumberFormat="1" applyFont="1"/>
    <xf numFmtId="3" fontId="11" fillId="0" borderId="0" xfId="0" applyNumberFormat="1" applyFont="1"/>
    <xf numFmtId="4" fontId="1" fillId="9" borderId="1" xfId="0" applyNumberFormat="1" applyFont="1" applyFill="1" applyBorder="1"/>
    <xf numFmtId="169" fontId="1" fillId="0" borderId="0" xfId="0" applyNumberFormat="1" applyFont="1"/>
    <xf numFmtId="3" fontId="1" fillId="13" borderId="1" xfId="0" applyNumberFormat="1" applyFont="1" applyFill="1" applyBorder="1"/>
    <xf numFmtId="169" fontId="1" fillId="9" borderId="1" xfId="0" applyNumberFormat="1" applyFont="1" applyFill="1" applyBorder="1"/>
    <xf numFmtId="1" fontId="4" fillId="0" borderId="0" xfId="0" applyNumberFormat="1" applyFont="1"/>
    <xf numFmtId="0" fontId="1" fillId="0" borderId="0" xfId="0" applyFont="1" applyAlignment="1">
      <alignment horizontal="right"/>
    </xf>
    <xf numFmtId="166" fontId="1" fillId="0" borderId="0" xfId="0" applyNumberFormat="1" applyFont="1"/>
    <xf numFmtId="166" fontId="1" fillId="9" borderId="1" xfId="0" applyNumberFormat="1" applyFont="1" applyFill="1" applyBorder="1"/>
    <xf numFmtId="173" fontId="1" fillId="0" borderId="0" xfId="0" applyNumberFormat="1" applyFont="1"/>
    <xf numFmtId="174" fontId="1" fillId="0" borderId="0" xfId="0" applyNumberFormat="1" applyFont="1"/>
    <xf numFmtId="0" fontId="4" fillId="0" borderId="0" xfId="0" applyFont="1" applyAlignment="1">
      <alignment horizontal="center" wrapText="1"/>
    </xf>
    <xf numFmtId="0" fontId="4" fillId="0" borderId="0" xfId="0" applyFont="1" applyAlignment="1">
      <alignment wrapText="1"/>
    </xf>
    <xf numFmtId="0" fontId="4" fillId="0" borderId="0" xfId="0" applyFont="1" applyAlignment="1">
      <alignment horizontal="left" wrapText="1"/>
    </xf>
    <xf numFmtId="0" fontId="1" fillId="0" borderId="0" xfId="0" applyFont="1" applyAlignment="1">
      <alignment horizontal="center"/>
    </xf>
    <xf numFmtId="2" fontId="1" fillId="0" borderId="0" xfId="0" applyNumberFormat="1" applyFont="1" applyAlignment="1">
      <alignment horizontal="center"/>
    </xf>
    <xf numFmtId="2" fontId="32" fillId="0" borderId="0" xfId="0" applyNumberFormat="1" applyFont="1"/>
    <xf numFmtId="0" fontId="1" fillId="0" borderId="0" xfId="0" applyFont="1" applyAlignment="1">
      <alignment horizontal="left"/>
    </xf>
    <xf numFmtId="0" fontId="1" fillId="0" borderId="0" xfId="0" applyFont="1" applyAlignment="1">
      <alignment horizontal="center" vertical="center"/>
    </xf>
    <xf numFmtId="0" fontId="1" fillId="0" borderId="0" xfId="0" applyFont="1" applyAlignment="1">
      <alignment horizontal="left" vertical="center"/>
    </xf>
    <xf numFmtId="4" fontId="1" fillId="0" borderId="0" xfId="0" applyNumberFormat="1" applyFont="1" applyAlignment="1">
      <alignment vertical="center"/>
    </xf>
    <xf numFmtId="2" fontId="1" fillId="0" borderId="0" xfId="0" applyNumberFormat="1" applyFont="1"/>
    <xf numFmtId="2" fontId="1" fillId="0" borderId="0" xfId="0" applyNumberFormat="1" applyFont="1" applyAlignment="1">
      <alignment horizontal="left"/>
    </xf>
    <xf numFmtId="170" fontId="1" fillId="0" borderId="0" xfId="0" applyNumberFormat="1" applyFont="1" applyAlignment="1">
      <alignment horizontal="center"/>
    </xf>
    <xf numFmtId="170" fontId="1" fillId="0" borderId="0" xfId="0" applyNumberFormat="1" applyFont="1" applyAlignment="1">
      <alignment horizontal="left"/>
    </xf>
    <xf numFmtId="1" fontId="1" fillId="0" borderId="0" xfId="0" applyNumberFormat="1" applyFont="1" applyAlignment="1">
      <alignment horizontal="center"/>
    </xf>
    <xf numFmtId="1" fontId="1" fillId="0" borderId="0" xfId="0" applyNumberFormat="1" applyFont="1"/>
    <xf numFmtId="175" fontId="1" fillId="0" borderId="0" xfId="0" applyNumberFormat="1" applyFont="1"/>
    <xf numFmtId="0" fontId="30" fillId="0" borderId="0" xfId="0" applyFont="1"/>
    <xf numFmtId="1" fontId="39" fillId="5" borderId="1" xfId="0" applyNumberFormat="1" applyFont="1" applyFill="1" applyBorder="1" applyAlignment="1">
      <alignment vertical="center"/>
    </xf>
    <xf numFmtId="0" fontId="20" fillId="0" borderId="0" xfId="0" applyFont="1"/>
    <xf numFmtId="4" fontId="32" fillId="0" borderId="0" xfId="0" applyNumberFormat="1" applyFont="1"/>
    <xf numFmtId="10" fontId="32" fillId="0" borderId="0" xfId="0" applyNumberFormat="1" applyFont="1"/>
    <xf numFmtId="176" fontId="32" fillId="0" borderId="0" xfId="0" applyNumberFormat="1" applyFont="1"/>
    <xf numFmtId="4" fontId="32" fillId="14" borderId="1" xfId="0" applyNumberFormat="1" applyFont="1" applyFill="1" applyBorder="1"/>
    <xf numFmtId="0" fontId="32" fillId="14" borderId="1" xfId="0" applyFont="1" applyFill="1" applyBorder="1"/>
    <xf numFmtId="0" fontId="40" fillId="0" borderId="0" xfId="0" applyFont="1"/>
    <xf numFmtId="2" fontId="40" fillId="0" borderId="0" xfId="0" applyNumberFormat="1" applyFont="1"/>
    <xf numFmtId="4" fontId="40" fillId="0" borderId="0" xfId="0" applyNumberFormat="1" applyFont="1"/>
    <xf numFmtId="177" fontId="40" fillId="0" borderId="0" xfId="0" applyNumberFormat="1" applyFont="1"/>
    <xf numFmtId="3" fontId="40" fillId="0" borderId="0" xfId="0" applyNumberFormat="1" applyFont="1"/>
    <xf numFmtId="3" fontId="40" fillId="15" borderId="1" xfId="0" applyNumberFormat="1" applyFont="1" applyFill="1" applyBorder="1"/>
    <xf numFmtId="3" fontId="32" fillId="0" borderId="0" xfId="0" applyNumberFormat="1" applyFont="1"/>
    <xf numFmtId="178" fontId="32" fillId="0" borderId="0" xfId="0" applyNumberFormat="1" applyFont="1"/>
    <xf numFmtId="0" fontId="41" fillId="16" borderId="1" xfId="0" applyFont="1" applyFill="1" applyBorder="1" applyAlignment="1">
      <alignment horizontal="center" vertical="center"/>
    </xf>
    <xf numFmtId="4" fontId="42" fillId="0" borderId="0" xfId="0" applyNumberFormat="1" applyFont="1" applyAlignment="1">
      <alignment horizontal="center"/>
    </xf>
    <xf numFmtId="4" fontId="32" fillId="0" borderId="0" xfId="0" applyNumberFormat="1" applyFont="1" applyAlignment="1">
      <alignment horizontal="center"/>
    </xf>
    <xf numFmtId="4" fontId="40" fillId="0" borderId="0" xfId="0" applyNumberFormat="1" applyFont="1" applyAlignment="1">
      <alignment horizontal="center"/>
    </xf>
    <xf numFmtId="178" fontId="40" fillId="0" borderId="0" xfId="0" applyNumberFormat="1" applyFont="1"/>
    <xf numFmtId="169" fontId="40" fillId="0" borderId="0" xfId="0" applyNumberFormat="1" applyFont="1" applyAlignment="1">
      <alignment horizontal="center"/>
    </xf>
    <xf numFmtId="166" fontId="40" fillId="0" borderId="0" xfId="0" applyNumberFormat="1" applyFont="1"/>
    <xf numFmtId="0" fontId="1" fillId="7" borderId="35" xfId="0" applyFont="1" applyFill="1" applyBorder="1" applyAlignment="1" applyProtection="1">
      <alignment horizontal="center" vertical="center"/>
      <protection locked="0"/>
    </xf>
    <xf numFmtId="3" fontId="1" fillId="7" borderId="35" xfId="0" applyNumberFormat="1" applyFont="1" applyFill="1" applyBorder="1" applyAlignment="1" applyProtection="1">
      <alignment horizontal="center" vertical="center"/>
      <protection locked="0"/>
    </xf>
    <xf numFmtId="0" fontId="44" fillId="0" borderId="0" xfId="1" applyAlignment="1">
      <alignment vertical="center"/>
    </xf>
    <xf numFmtId="0" fontId="2" fillId="2" borderId="2" xfId="0" applyFont="1" applyFill="1" applyBorder="1" applyAlignment="1">
      <alignment horizontal="left" vertical="center"/>
    </xf>
    <xf numFmtId="0" fontId="3" fillId="0" borderId="3" xfId="0" applyFont="1" applyBorder="1"/>
    <xf numFmtId="0" fontId="3" fillId="0" borderId="4" xfId="0" applyFont="1" applyBorder="1"/>
    <xf numFmtId="0" fontId="7" fillId="2" borderId="2" xfId="0" applyFont="1" applyFill="1" applyBorder="1" applyAlignment="1">
      <alignment horizontal="left" vertical="top" wrapText="1"/>
    </xf>
    <xf numFmtId="0" fontId="11" fillId="3" borderId="6" xfId="0" applyFont="1" applyFill="1" applyBorder="1" applyAlignment="1">
      <alignment horizontal="left" vertical="center" wrapText="1"/>
    </xf>
    <xf numFmtId="0" fontId="3" fillId="0" borderId="7" xfId="0" applyFont="1" applyBorder="1"/>
    <xf numFmtId="0" fontId="3" fillId="0" borderId="8" xfId="0" applyFont="1" applyBorder="1"/>
    <xf numFmtId="0" fontId="3" fillId="0" borderId="9" xfId="0" applyFont="1" applyBorder="1"/>
    <xf numFmtId="0" fontId="0" fillId="0" borderId="0" xfId="0"/>
    <xf numFmtId="0" fontId="3" fillId="0" borderId="10" xfId="0" applyFont="1" applyBorder="1"/>
    <xf numFmtId="0" fontId="3" fillId="0" borderId="11" xfId="0" applyFont="1" applyBorder="1"/>
    <xf numFmtId="0" fontId="3" fillId="0" borderId="12" xfId="0" applyFont="1" applyBorder="1"/>
    <xf numFmtId="0" fontId="3" fillId="0" borderId="13" xfId="0" applyFont="1" applyBorder="1"/>
    <xf numFmtId="0" fontId="13" fillId="3" borderId="6"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3" fillId="0" borderId="15" xfId="0" applyFont="1" applyBorder="1"/>
    <xf numFmtId="0" fontId="3" fillId="0" borderId="16" xfId="0" applyFont="1" applyBorder="1"/>
    <xf numFmtId="0" fontId="14" fillId="3" borderId="2" xfId="0" applyFont="1" applyFill="1" applyBorder="1" applyAlignment="1">
      <alignment horizontal="left" vertical="center" wrapText="1"/>
    </xf>
    <xf numFmtId="0" fontId="13" fillId="3" borderId="17" xfId="0" applyFont="1" applyFill="1" applyBorder="1" applyAlignment="1">
      <alignment horizontal="left" vertical="center" wrapText="1"/>
    </xf>
    <xf numFmtId="0" fontId="3" fillId="0" borderId="18" xfId="0" applyFont="1" applyBorder="1"/>
    <xf numFmtId="0" fontId="3" fillId="0" borderId="19" xfId="0" applyFont="1" applyBorder="1"/>
    <xf numFmtId="0" fontId="15" fillId="3" borderId="22" xfId="0" applyFont="1" applyFill="1" applyBorder="1" applyAlignment="1">
      <alignment horizontal="center" vertical="center"/>
    </xf>
    <xf numFmtId="0" fontId="3" fillId="0" borderId="23" xfId="0" applyFont="1" applyBorder="1"/>
    <xf numFmtId="0" fontId="3" fillId="0" borderId="24" xfId="0" applyFont="1" applyBorder="1"/>
    <xf numFmtId="0" fontId="11" fillId="3" borderId="27" xfId="0" applyFont="1" applyFill="1" applyBorder="1" applyAlignment="1">
      <alignment horizontal="left" vertical="center"/>
    </xf>
    <xf numFmtId="0" fontId="3" fillId="0" borderId="28" xfId="0" applyFont="1" applyBorder="1"/>
    <xf numFmtId="0" fontId="3" fillId="0" borderId="29" xfId="0" applyFont="1" applyBorder="1"/>
    <xf numFmtId="0" fontId="11" fillId="2" borderId="0" xfId="0" applyFont="1" applyFill="1" applyAlignment="1">
      <alignment horizontal="left" vertical="center"/>
    </xf>
    <xf numFmtId="164" fontId="11" fillId="2" borderId="0" xfId="0" applyNumberFormat="1" applyFont="1" applyFill="1" applyAlignment="1">
      <alignment horizontal="center" vertical="center"/>
    </xf>
    <xf numFmtId="0" fontId="11" fillId="3" borderId="22" xfId="0" applyFont="1" applyFill="1" applyBorder="1" applyAlignment="1">
      <alignment horizontal="left" vertical="center"/>
    </xf>
    <xf numFmtId="49" fontId="13" fillId="3" borderId="22" xfId="0" applyNumberFormat="1" applyFont="1" applyFill="1" applyBorder="1" applyAlignment="1">
      <alignment horizontal="center" vertical="center"/>
    </xf>
    <xf numFmtId="0" fontId="19" fillId="4" borderId="31" xfId="0" applyFont="1" applyFill="1" applyBorder="1" applyAlignment="1">
      <alignment horizontal="center" vertical="center" wrapText="1"/>
    </xf>
    <xf numFmtId="0" fontId="3" fillId="0" borderId="32" xfId="0" applyFont="1" applyBorder="1"/>
    <xf numFmtId="0" fontId="3" fillId="0" borderId="33" xfId="0" applyFont="1" applyBorder="1"/>
    <xf numFmtId="0" fontId="19" fillId="3" borderId="31" xfId="0" applyFont="1" applyFill="1" applyBorder="1" applyAlignment="1">
      <alignment horizontal="center" vertical="center" wrapText="1"/>
    </xf>
    <xf numFmtId="0" fontId="19" fillId="5" borderId="31" xfId="0" applyFont="1" applyFill="1" applyBorder="1" applyAlignment="1">
      <alignment horizontal="center" vertical="center" wrapText="1"/>
    </xf>
    <xf numFmtId="0" fontId="21" fillId="4" borderId="31" xfId="0" applyFont="1" applyFill="1" applyBorder="1" applyAlignment="1">
      <alignment horizontal="center" vertical="center" wrapText="1"/>
    </xf>
    <xf numFmtId="0" fontId="21" fillId="3" borderId="31" xfId="0" applyFont="1" applyFill="1" applyBorder="1" applyAlignment="1">
      <alignment horizontal="center" vertical="center" wrapText="1"/>
    </xf>
    <xf numFmtId="0" fontId="21" fillId="5" borderId="31" xfId="0" applyFont="1" applyFill="1" applyBorder="1" applyAlignment="1">
      <alignment horizontal="center" vertical="center" wrapText="1"/>
    </xf>
    <xf numFmtId="0" fontId="24" fillId="3" borderId="2" xfId="0" applyFont="1" applyFill="1" applyBorder="1" applyAlignment="1">
      <alignment horizontal="left" vertical="top" wrapText="1"/>
    </xf>
    <xf numFmtId="0" fontId="25" fillId="3" borderId="2" xfId="0" applyFont="1" applyFill="1" applyBorder="1" applyAlignment="1">
      <alignment horizontal="left" vertical="top" wrapText="1"/>
    </xf>
    <xf numFmtId="0" fontId="25" fillId="3" borderId="31" xfId="0" applyFont="1" applyFill="1" applyBorder="1" applyAlignment="1">
      <alignment horizontal="left" vertical="center" wrapText="1"/>
    </xf>
    <xf numFmtId="0" fontId="4" fillId="0" borderId="0" xfId="0" applyFont="1" applyAlignment="1">
      <alignment horizontal="left" vertical="top" wrapText="1"/>
    </xf>
    <xf numFmtId="0" fontId="1" fillId="0" borderId="0" xfId="0" applyFont="1" applyAlignment="1">
      <alignment horizontal="left" vertical="top" wrapText="1"/>
    </xf>
    <xf numFmtId="0" fontId="31" fillId="0" borderId="0" xfId="0" applyFont="1" applyAlignment="1">
      <alignment horizontal="left" vertical="top" wrapText="1"/>
    </xf>
    <xf numFmtId="0" fontId="1" fillId="8" borderId="37" xfId="0" applyFont="1" applyFill="1" applyBorder="1" applyAlignment="1">
      <alignment horizontal="center" vertical="center"/>
    </xf>
    <xf numFmtId="0" fontId="3" fillId="0" borderId="38" xfId="0" applyFont="1" applyBorder="1"/>
    <xf numFmtId="0" fontId="1" fillId="8" borderId="39" xfId="0" applyFont="1" applyFill="1" applyBorder="1" applyAlignment="1">
      <alignment horizontal="center" vertical="center"/>
    </xf>
    <xf numFmtId="0" fontId="1" fillId="7" borderId="40" xfId="0" applyFont="1" applyFill="1" applyBorder="1" applyAlignment="1" applyProtection="1">
      <alignment horizontal="center" vertical="center"/>
      <protection locked="0"/>
    </xf>
    <xf numFmtId="0" fontId="3" fillId="0" borderId="41" xfId="0" applyFont="1" applyBorder="1" applyProtection="1">
      <protection locked="0"/>
    </xf>
    <xf numFmtId="0" fontId="1" fillId="7" borderId="42" xfId="0" applyFont="1" applyFill="1" applyBorder="1" applyAlignment="1" applyProtection="1">
      <alignment horizontal="center" vertical="center"/>
      <protection locked="0"/>
    </xf>
    <xf numFmtId="0" fontId="3" fillId="0" borderId="43" xfId="0" applyFont="1" applyBorder="1" applyProtection="1">
      <protection locked="0"/>
    </xf>
    <xf numFmtId="0" fontId="11" fillId="3" borderId="44" xfId="0" applyFont="1" applyFill="1" applyBorder="1" applyAlignment="1">
      <alignment horizontal="center" vertical="center"/>
    </xf>
    <xf numFmtId="166" fontId="1" fillId="9" borderId="37" xfId="0" applyNumberFormat="1" applyFont="1" applyFill="1" applyBorder="1" applyAlignment="1">
      <alignment horizontal="left" vertical="center"/>
    </xf>
    <xf numFmtId="0" fontId="3" fillId="0" borderId="45" xfId="0" applyFont="1" applyBorder="1"/>
    <xf numFmtId="0" fontId="3" fillId="0" borderId="46" xfId="0" applyFont="1" applyBorder="1"/>
    <xf numFmtId="0" fontId="11" fillId="3" borderId="44" xfId="0" applyFont="1" applyFill="1" applyBorder="1" applyAlignment="1">
      <alignment horizontal="left" vertical="center"/>
    </xf>
    <xf numFmtId="0" fontId="11" fillId="3" borderId="2" xfId="0" applyFont="1" applyFill="1" applyBorder="1" applyAlignment="1">
      <alignment horizontal="center" vertical="center"/>
    </xf>
    <xf numFmtId="0" fontId="15" fillId="3" borderId="20" xfId="0" applyFont="1" applyFill="1" applyBorder="1" applyAlignment="1">
      <alignment horizontal="center" vertical="center" wrapText="1"/>
    </xf>
    <xf numFmtId="0" fontId="3" fillId="0" borderId="47" xfId="0" applyFont="1" applyBorder="1"/>
    <xf numFmtId="0" fontId="3" fillId="0" borderId="25" xfId="0" applyFont="1" applyBorder="1"/>
    <xf numFmtId="0" fontId="11" fillId="0" borderId="48" xfId="0" applyFont="1" applyBorder="1" applyAlignment="1">
      <alignment horizontal="left" vertical="center"/>
    </xf>
    <xf numFmtId="0" fontId="3" fillId="0" borderId="48" xfId="0" applyFont="1" applyBorder="1"/>
    <xf numFmtId="0" fontId="11" fillId="3" borderId="37" xfId="0" applyFont="1" applyFill="1" applyBorder="1" applyAlignment="1">
      <alignment horizontal="left" vertical="center"/>
    </xf>
    <xf numFmtId="0" fontId="26" fillId="10" borderId="2" xfId="0" applyFont="1" applyFill="1" applyBorder="1" applyAlignment="1">
      <alignment horizontal="left"/>
    </xf>
  </cellXfs>
  <cellStyles count="2">
    <cellStyle name="Hyperlink" xfId="1" builtinId="8"/>
    <cellStyle name="Normal" xfId="0" builtinId="0"/>
  </cellStyles>
  <dxfs count="112">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2" formatCode="0.00"/>
      <fill>
        <patternFill patternType="none"/>
      </fill>
    </dxf>
    <dxf>
      <fill>
        <patternFill patternType="none"/>
      </fill>
    </dxf>
    <dxf>
      <font>
        <color rgb="FFD8D8D8"/>
      </font>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3" formatCode="#,##0"/>
      <fill>
        <patternFill patternType="none"/>
      </fill>
    </dxf>
    <dxf>
      <fill>
        <patternFill patternType="none"/>
      </fill>
    </dxf>
    <dxf>
      <numFmt numFmtId="2" formatCode="0.00"/>
      <fill>
        <patternFill patternType="none"/>
      </fill>
    </dxf>
    <dxf>
      <fill>
        <patternFill patternType="none"/>
      </fill>
    </dxf>
    <dxf>
      <font>
        <color rgb="FFD8D8D8"/>
      </font>
      <fill>
        <patternFill patternType="none"/>
      </fill>
    </dxf>
    <dxf>
      <numFmt numFmtId="172" formatCode="0.000"/>
      <fill>
        <patternFill patternType="none"/>
      </fill>
    </dxf>
    <dxf>
      <fill>
        <patternFill patternType="none"/>
      </fill>
    </dxf>
    <dxf>
      <numFmt numFmtId="172" formatCode="0.000"/>
      <fill>
        <patternFill patternType="none"/>
      </fill>
    </dxf>
    <dxf>
      <fill>
        <patternFill patternType="none"/>
      </fill>
    </dxf>
    <dxf>
      <font>
        <color rgb="FFD8D8D8"/>
      </font>
      <fill>
        <patternFill patternType="none"/>
      </fill>
    </dxf>
    <dxf>
      <numFmt numFmtId="172" formatCode="0.000"/>
      <fill>
        <patternFill patternType="none"/>
      </fill>
    </dxf>
    <dxf>
      <fill>
        <patternFill patternType="none"/>
      </fill>
    </dxf>
    <dxf>
      <numFmt numFmtId="172" formatCode="0.000"/>
      <fill>
        <patternFill patternType="none"/>
      </fill>
    </dxf>
    <dxf>
      <fill>
        <patternFill patternType="none"/>
      </fill>
    </dxf>
    <dxf>
      <numFmt numFmtId="172" formatCode="0.000"/>
      <fill>
        <patternFill patternType="none"/>
      </fill>
    </dxf>
    <dxf>
      <fill>
        <patternFill patternType="none"/>
      </fill>
    </dxf>
    <dxf>
      <numFmt numFmtId="2" formatCode="0.00"/>
      <fill>
        <patternFill patternType="none"/>
      </fill>
    </dxf>
    <dxf>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numFmt numFmtId="2" formatCode="0.00"/>
      <fill>
        <patternFill patternType="none"/>
      </fill>
    </dxf>
    <dxf>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rgb="FFD8D8D8"/>
      </font>
      <fill>
        <patternFill patternType="none"/>
      </fill>
    </dxf>
    <dxf>
      <font>
        <color theme="0"/>
      </font>
      <fill>
        <patternFill patternType="solid">
          <fgColor theme="0"/>
          <bgColor theme="0"/>
        </patternFill>
      </fill>
    </dxf>
    <dxf>
      <font>
        <i/>
      </font>
      <fill>
        <patternFill patternType="none"/>
      </fill>
    </dxf>
    <dxf>
      <font>
        <i/>
      </font>
      <fill>
        <patternFill patternType="none"/>
      </fill>
    </dxf>
    <dxf>
      <font>
        <color theme="0"/>
      </font>
      <fill>
        <patternFill patternType="solid">
          <fgColor theme="0"/>
          <bgColor theme="0"/>
        </patternFill>
      </fill>
    </dxf>
    <dxf>
      <numFmt numFmtId="2" formatCode="0.00"/>
      <fill>
        <patternFill patternType="none"/>
      </fill>
    </dxf>
    <dxf>
      <numFmt numFmtId="165" formatCode="0.0"/>
      <fill>
        <patternFill patternType="none"/>
      </fill>
    </dxf>
    <dxf>
      <font>
        <color rgb="FFBFBFBF"/>
      </font>
      <fill>
        <patternFill patternType="solid">
          <fgColor rgb="FFBFBFBF"/>
          <bgColor rgb="FFBFBFBF"/>
        </patternFill>
      </fill>
    </dxf>
    <dxf>
      <font>
        <i/>
      </font>
      <fill>
        <patternFill patternType="none"/>
      </fill>
    </dxf>
    <dxf>
      <font>
        <i/>
      </font>
      <fill>
        <patternFill patternType="none"/>
      </fill>
    </dxf>
    <dxf>
      <font>
        <i/>
      </font>
      <fill>
        <patternFill patternType="none"/>
      </fill>
    </dxf>
    <dxf>
      <font>
        <i/>
      </font>
      <fill>
        <patternFill patternType="none"/>
      </fill>
    </dxf>
    <dxf>
      <fill>
        <patternFill patternType="solid">
          <fgColor rgb="FFB4C6E7"/>
          <bgColor rgb="FFB4C6E7"/>
        </patternFill>
      </fill>
    </dxf>
    <dxf>
      <fill>
        <patternFill patternType="solid">
          <fgColor rgb="FFFEF2CB"/>
          <bgColor rgb="FFFEF2CB"/>
        </patternFill>
      </fill>
    </dxf>
    <dxf>
      <fill>
        <patternFill patternType="solid">
          <fgColor theme="7"/>
          <bgColor theme="7"/>
        </patternFill>
      </fill>
    </dxf>
  </dxfs>
  <tableStyles count="1">
    <tableStyle name="Database-style" pivot="0" count="3" xr9:uid="{00000000-0011-0000-FFFF-FFFF00000000}">
      <tableStyleElement type="headerRow" dxfId="111"/>
      <tableStyleElement type="firstRowStripe" dxfId="110"/>
      <tableStyleElement type="secondRowStripe" dxfId="10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autoTitleDeleted val="1"/>
    <c:plotArea>
      <c:layout>
        <c:manualLayout>
          <c:xMode val="edge"/>
          <c:yMode val="edge"/>
          <c:x val="8.991332189958226E-2"/>
          <c:y val="4.8799905987901383E-2"/>
          <c:w val="0.8618809586876145"/>
          <c:h val="0.73098712962955759"/>
        </c:manualLayout>
      </c:layout>
      <c:lineChart>
        <c:grouping val="standard"/>
        <c:varyColors val="1"/>
        <c:ser>
          <c:idx val="0"/>
          <c:order val="0"/>
          <c:tx>
            <c:v>Sector activity</c:v>
          </c:tx>
          <c:spPr>
            <a:ln w="38100" cmpd="sng">
              <a:solidFill>
                <a:srgbClr val="4472C4"/>
              </a:solidFill>
            </a:ln>
          </c:spPr>
          <c:marker>
            <c:symbol val="circle"/>
            <c:size val="10"/>
            <c:spPr>
              <a:solidFill>
                <a:srgbClr val="4472C4"/>
              </a:solidFill>
              <a:ln cmpd="sng">
                <a:solidFill>
                  <a:srgbClr val="4472C4"/>
                </a:solidFill>
              </a:ln>
            </c:spPr>
          </c:marker>
          <c:cat>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cat>
          <c:val>
            <c:numRef>
              <c:f>Calculations!$D$8:$AN$8</c:f>
              <c:numCache>
                <c:formatCode>#,##0</c:formatCode>
                <c:ptCount val="37"/>
                <c:pt idx="0">
                  <c:v>24891513365.969696</c:v>
                </c:pt>
                <c:pt idx="1">
                  <c:v>25342378304.845963</c:v>
                </c:pt>
                <c:pt idx="2">
                  <c:v>25793243243.722229</c:v>
                </c:pt>
                <c:pt idx="3">
                  <c:v>26244108182.598495</c:v>
                </c:pt>
                <c:pt idx="4">
                  <c:v>26694973121.474762</c:v>
                </c:pt>
                <c:pt idx="5">
                  <c:v>27145838060.351028</c:v>
                </c:pt>
                <c:pt idx="6">
                  <c:v>27596702999.227295</c:v>
                </c:pt>
                <c:pt idx="7">
                  <c:v>28047567938.103561</c:v>
                </c:pt>
                <c:pt idx="8">
                  <c:v>28498432876.979828</c:v>
                </c:pt>
                <c:pt idx="9">
                  <c:v>28949297815.856094</c:v>
                </c:pt>
                <c:pt idx="10">
                  <c:v>29400162754.732361</c:v>
                </c:pt>
                <c:pt idx="11">
                  <c:v>29851027693.60862</c:v>
                </c:pt>
                <c:pt idx="12">
                  <c:v>31317757093.567551</c:v>
                </c:pt>
                <c:pt idx="13">
                  <c:v>32784486493.526482</c:v>
                </c:pt>
                <c:pt idx="14">
                  <c:v>34251215893.485413</c:v>
                </c:pt>
                <c:pt idx="15">
                  <c:v>35717945293.444344</c:v>
                </c:pt>
                <c:pt idx="16">
                  <c:v>37184674693.403275</c:v>
                </c:pt>
                <c:pt idx="17">
                  <c:v>38839355582.245834</c:v>
                </c:pt>
                <c:pt idx="18">
                  <c:v>40494036471.088394</c:v>
                </c:pt>
                <c:pt idx="19">
                  <c:v>42148717359.930954</c:v>
                </c:pt>
                <c:pt idx="20">
                  <c:v>43803398248.773514</c:v>
                </c:pt>
                <c:pt idx="21">
                  <c:v>45458079137.616066</c:v>
                </c:pt>
                <c:pt idx="22">
                  <c:v>47206665015.344879</c:v>
                </c:pt>
                <c:pt idx="23">
                  <c:v>48955250893.073692</c:v>
                </c:pt>
                <c:pt idx="24">
                  <c:v>50703836770.802505</c:v>
                </c:pt>
                <c:pt idx="25">
                  <c:v>52452422648.531319</c:v>
                </c:pt>
                <c:pt idx="26">
                  <c:v>54201008526.260147</c:v>
                </c:pt>
                <c:pt idx="27">
                  <c:v>56360503548.421906</c:v>
                </c:pt>
                <c:pt idx="28">
                  <c:v>58519998570.583664</c:v>
                </c:pt>
                <c:pt idx="29">
                  <c:v>60679493592.745422</c:v>
                </c:pt>
                <c:pt idx="30">
                  <c:v>62838988614.907181</c:v>
                </c:pt>
                <c:pt idx="31">
                  <c:v>64998483637.068932</c:v>
                </c:pt>
                <c:pt idx="32">
                  <c:v>67206687459.229324</c:v>
                </c:pt>
                <c:pt idx="33">
                  <c:v>69414891281.389709</c:v>
                </c:pt>
                <c:pt idx="34">
                  <c:v>71623095103.55011</c:v>
                </c:pt>
                <c:pt idx="35">
                  <c:v>73831298925.71051</c:v>
                </c:pt>
                <c:pt idx="36">
                  <c:v>76039502747.870895</c:v>
                </c:pt>
              </c:numCache>
            </c:numRef>
          </c:val>
          <c:smooth val="0"/>
          <c:extLst>
            <c:ext xmlns:c16="http://schemas.microsoft.com/office/drawing/2014/chart" uri="{C3380CC4-5D6E-409C-BE32-E72D297353CC}">
              <c16:uniqueId val="{00000000-7961-AC43-9C8A-A5D13DA5CF3F}"/>
            </c:ext>
          </c:extLst>
        </c:ser>
        <c:ser>
          <c:idx val="1"/>
          <c:order val="1"/>
          <c:tx>
            <c:v>Sector total CO2 emissions</c:v>
          </c:tx>
          <c:spPr>
            <a:ln w="38100" cmpd="sng">
              <a:solidFill>
                <a:srgbClr val="ED7D31"/>
              </a:solidFill>
            </a:ln>
          </c:spPr>
          <c:marker>
            <c:symbol val="circle"/>
            <c:size val="10"/>
            <c:spPr>
              <a:solidFill>
                <a:srgbClr val="ED7D31"/>
              </a:solidFill>
              <a:ln cmpd="sng">
                <a:solidFill>
                  <a:srgbClr val="ED7D31"/>
                </a:solidFill>
              </a:ln>
            </c:spPr>
          </c:marker>
          <c:cat>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cat>
          <c:val>
            <c:numRef>
              <c:f>Calculations!$D$9:$AN$9</c:f>
              <c:numCache>
                <c:formatCode>#,##0</c:formatCode>
                <c:ptCount val="37"/>
                <c:pt idx="0">
                  <c:v>21917.63</c:v>
                </c:pt>
                <c:pt idx="1">
                  <c:v>20443.170000000002</c:v>
                </c:pt>
                <c:pt idx="2">
                  <c:v>18968.710000000003</c:v>
                </c:pt>
                <c:pt idx="3">
                  <c:v>17494.250000000004</c:v>
                </c:pt>
                <c:pt idx="4">
                  <c:v>16019.790000000003</c:v>
                </c:pt>
                <c:pt idx="5">
                  <c:v>14545.330000000002</c:v>
                </c:pt>
                <c:pt idx="6">
                  <c:v>13070.87</c:v>
                </c:pt>
                <c:pt idx="7">
                  <c:v>11596.41</c:v>
                </c:pt>
                <c:pt idx="8">
                  <c:v>10121.949999999999</c:v>
                </c:pt>
                <c:pt idx="9">
                  <c:v>8647.489999999998</c:v>
                </c:pt>
                <c:pt idx="10">
                  <c:v>7173.0299999999979</c:v>
                </c:pt>
                <c:pt idx="11">
                  <c:v>5698.57</c:v>
                </c:pt>
                <c:pt idx="12">
                  <c:v>4991.8959999999997</c:v>
                </c:pt>
                <c:pt idx="13">
                  <c:v>4285.2219999999998</c:v>
                </c:pt>
                <c:pt idx="14">
                  <c:v>3578.5479999999998</c:v>
                </c:pt>
                <c:pt idx="15">
                  <c:v>2871.8739999999998</c:v>
                </c:pt>
                <c:pt idx="16">
                  <c:v>2165.1999999999998</c:v>
                </c:pt>
                <c:pt idx="17">
                  <c:v>1849.6439999999998</c:v>
                </c:pt>
                <c:pt idx="18">
                  <c:v>1534.0879999999997</c:v>
                </c:pt>
                <c:pt idx="19">
                  <c:v>1218.5319999999997</c:v>
                </c:pt>
                <c:pt idx="20">
                  <c:v>902.97599999999977</c:v>
                </c:pt>
                <c:pt idx="21">
                  <c:v>587.41999999999996</c:v>
                </c:pt>
                <c:pt idx="22">
                  <c:v>505.84</c:v>
                </c:pt>
                <c:pt idx="23">
                  <c:v>424.26</c:v>
                </c:pt>
                <c:pt idx="24">
                  <c:v>342.68</c:v>
                </c:pt>
                <c:pt idx="25">
                  <c:v>261.10000000000002</c:v>
                </c:pt>
                <c:pt idx="26">
                  <c:v>179.52</c:v>
                </c:pt>
                <c:pt idx="27">
                  <c:v>168.12</c:v>
                </c:pt>
                <c:pt idx="28">
                  <c:v>156.72</c:v>
                </c:pt>
                <c:pt idx="29">
                  <c:v>145.32</c:v>
                </c:pt>
                <c:pt idx="30">
                  <c:v>133.91999999999999</c:v>
                </c:pt>
                <c:pt idx="31">
                  <c:v>122.52</c:v>
                </c:pt>
                <c:pt idx="32">
                  <c:v>113.74799999999999</c:v>
                </c:pt>
                <c:pt idx="33">
                  <c:v>104.97599999999998</c:v>
                </c:pt>
                <c:pt idx="34">
                  <c:v>96.203999999999979</c:v>
                </c:pt>
                <c:pt idx="35">
                  <c:v>87.431999999999974</c:v>
                </c:pt>
                <c:pt idx="36">
                  <c:v>78.66</c:v>
                </c:pt>
              </c:numCache>
            </c:numRef>
          </c:val>
          <c:smooth val="0"/>
          <c:extLst>
            <c:ext xmlns:c16="http://schemas.microsoft.com/office/drawing/2014/chart" uri="{C3380CC4-5D6E-409C-BE32-E72D297353CC}">
              <c16:uniqueId val="{00000001-7961-AC43-9C8A-A5D13DA5CF3F}"/>
            </c:ext>
          </c:extLst>
        </c:ser>
        <c:dLbls>
          <c:showLegendKey val="0"/>
          <c:showVal val="0"/>
          <c:showCatName val="0"/>
          <c:showSerName val="0"/>
          <c:showPercent val="0"/>
          <c:showBubbleSize val="0"/>
        </c:dLbls>
        <c:marker val="1"/>
        <c:smooth val="0"/>
        <c:axId val="1208308053"/>
        <c:axId val="686626285"/>
      </c:lineChart>
      <c:catAx>
        <c:axId val="1208308053"/>
        <c:scaling>
          <c:orientation val="minMax"/>
        </c:scaling>
        <c:delete val="0"/>
        <c:axPos val="b"/>
        <c:title>
          <c:tx>
            <c:rich>
              <a:bodyPr/>
              <a:lstStyle/>
              <a:p>
                <a:pPr lvl="0">
                  <a:defRPr b="0">
                    <a:solidFill>
                      <a:srgbClr val="000000"/>
                    </a:solidFill>
                    <a:latin typeface="+mn-lt"/>
                  </a:defRPr>
                </a:pPr>
                <a:endParaRPr lang="en-IT"/>
              </a:p>
            </c:rich>
          </c:tx>
          <c:overlay val="0"/>
        </c:title>
        <c:numFmt formatCode="General" sourceLinked="1"/>
        <c:majorTickMark val="none"/>
        <c:minorTickMark val="none"/>
        <c:tickLblPos val="nextTo"/>
        <c:txPr>
          <a:bodyPr/>
          <a:lstStyle/>
          <a:p>
            <a:pPr lvl="0">
              <a:defRPr sz="800" b="0" i="0">
                <a:solidFill>
                  <a:srgbClr val="000000"/>
                </a:solidFill>
                <a:latin typeface="Arial"/>
              </a:defRPr>
            </a:pPr>
            <a:endParaRPr lang="en-IT"/>
          </a:p>
        </c:txPr>
        <c:crossAx val="686626285"/>
        <c:crosses val="autoZero"/>
        <c:auto val="1"/>
        <c:lblAlgn val="ctr"/>
        <c:lblOffset val="100"/>
        <c:noMultiLvlLbl val="1"/>
      </c:catAx>
      <c:valAx>
        <c:axId val="686626285"/>
        <c:scaling>
          <c:orientation val="minMax"/>
        </c:scaling>
        <c:delete val="0"/>
        <c:axPos val="l"/>
        <c:majorGridlines>
          <c:spPr>
            <a:ln>
              <a:solidFill>
                <a:srgbClr val="B7B7B7"/>
              </a:solidFill>
            </a:ln>
          </c:spPr>
        </c:majorGridlines>
        <c:title>
          <c:tx>
            <c:rich>
              <a:bodyPr/>
              <a:lstStyle/>
              <a:p>
                <a:pPr lvl="0">
                  <a:defRPr sz="800" b="0" i="0">
                    <a:solidFill>
                      <a:srgbClr val="000000"/>
                    </a:solidFill>
                    <a:latin typeface="Arial"/>
                  </a:defRPr>
                </a:pPr>
                <a:r>
                  <a:rPr lang="en-GB" sz="800" b="0" i="0">
                    <a:solidFill>
                      <a:srgbClr val="000000"/>
                    </a:solidFill>
                    <a:latin typeface="Arial"/>
                  </a:rPr>
                  <a:t>Sector activity (TWh generated)</a:t>
                </a:r>
              </a:p>
            </c:rich>
          </c:tx>
          <c:layout>
            <c:manualLayout>
              <c:xMode val="edge"/>
              <c:yMode val="edge"/>
              <c:x val="6.5549464970724808E-2"/>
              <c:y val="7.9008486883302004E-2"/>
            </c:manualLayout>
          </c:layout>
          <c:overlay val="0"/>
        </c:title>
        <c:numFmt formatCode="#,##0.0" sourceLinked="0"/>
        <c:majorTickMark val="none"/>
        <c:minorTickMark val="none"/>
        <c:tickLblPos val="nextTo"/>
        <c:spPr>
          <a:ln/>
        </c:spPr>
        <c:txPr>
          <a:bodyPr/>
          <a:lstStyle/>
          <a:p>
            <a:pPr lvl="0">
              <a:defRPr sz="800" b="0" i="0">
                <a:solidFill>
                  <a:srgbClr val="000000"/>
                </a:solidFill>
                <a:latin typeface="Arial"/>
              </a:defRPr>
            </a:pPr>
            <a:endParaRPr lang="en-IT"/>
          </a:p>
        </c:txPr>
        <c:crossAx val="1208308053"/>
        <c:crosses val="autoZero"/>
        <c:crossBetween val="between"/>
      </c:valAx>
    </c:plotArea>
    <c:legend>
      <c:legendPos val="b"/>
      <c:layout>
        <c:manualLayout>
          <c:xMode val="edge"/>
          <c:yMode val="edge"/>
          <c:x val="0.36278245507773071"/>
          <c:y val="0.8482049642271875"/>
        </c:manualLayout>
      </c:layout>
      <c:overlay val="0"/>
      <c:txPr>
        <a:bodyPr/>
        <a:lstStyle/>
        <a:p>
          <a:pPr lvl="0">
            <a:defRPr sz="800" b="0" i="0">
              <a:solidFill>
                <a:srgbClr val="000000"/>
              </a:solidFill>
              <a:latin typeface="Arial"/>
            </a:defRPr>
          </a:pPr>
          <a:endParaRPr lang="en-IT"/>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757575"/>
                </a:solidFill>
                <a:latin typeface="+mn-lt"/>
              </a:defRPr>
            </a:pPr>
            <a:r>
              <a:rPr lang="en-GB" sz="1400" b="0" i="0">
                <a:solidFill>
                  <a:srgbClr val="757575"/>
                </a:solidFill>
                <a:latin typeface="+mn-lt"/>
              </a:rPr>
              <a:t>CO2 Emission Targets</a:t>
            </a:r>
          </a:p>
        </c:rich>
      </c:tx>
      <c:overlay val="0"/>
    </c:title>
    <c:autoTitleDeleted val="0"/>
    <c:plotArea>
      <c:layout/>
      <c:lineChart>
        <c:grouping val="standard"/>
        <c:varyColors val="1"/>
        <c:ser>
          <c:idx val="0"/>
          <c:order val="0"/>
          <c:tx>
            <c:v>SDA Linear Convergence Company power related emissions (tCO2)</c:v>
          </c:tx>
          <c:spPr>
            <a:ln w="38100" cmpd="sng">
              <a:solidFill>
                <a:schemeClr val="accent2"/>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Calculations!$J$65:$AN$65</c:f>
              <c:numCache>
                <c:formatCode>#,##0</c:formatCode>
                <c:ptCount val="31"/>
                <c:pt idx="0">
                  <c:v>#N/A</c:v>
                </c:pt>
                <c:pt idx="1">
                  <c:v>50000</c:v>
                </c:pt>
                <c:pt idx="2">
                  <c:v>42949.085421327509</c:v>
                </c:pt>
                <c:pt idx="3">
                  <c:v>36117.796906869538</c:v>
                </c:pt>
                <c:pt idx="4">
                  <c:v>29496.030258274121</c:v>
                </c:pt>
                <c:pt idx="5">
                  <c:v>23074.291725689684</c:v>
                </c:pt>
                <c:pt idx="6">
                  <c:v>19262.643722027107</c:v>
                </c:pt>
                <c:pt idx="7">
                  <c:v>15792.050698156307</c:v>
                </c:pt>
                <c:pt idx="8">
                  <c:v>12618.697973096148</c:v>
                </c:pt>
                <c:pt idx="9">
                  <c:v>9705.9677278593063</c:v>
                </c:pt>
                <c:pt idx="10">
                  <c:v>7023.0196237902246</c:v>
                </c:pt>
                <c:pt idx="11">
                  <c:v>5739.9345267801282</c:v>
                </c:pt>
                <c:pt idx="12">
                  <c:v>4561.709136225677</c:v>
                </c:pt>
                <c:pt idx="13">
                  <c:v>3475.9936562267926</c:v>
                </c:pt>
                <c:pt idx="14">
                  <c:v>2472.3043535245506</c:v>
                </c:pt>
                <c:pt idx="15">
                  <c:v>1541.683932703103</c:v>
                </c:pt>
                <c:pt idx="16">
                  <c:v>1274.6951519718534</c:v>
                </c:pt>
                <c:pt idx="17">
                  <c:v>1026.7790060645318</c:v>
                </c:pt>
                <c:pt idx="18">
                  <c:v>795.96226324791019</c:v>
                </c:pt>
                <c:pt idx="19">
                  <c:v>580.53481520369348</c:v>
                </c:pt>
                <c:pt idx="20">
                  <c:v>379.00723373272558</c:v>
                </c:pt>
                <c:pt idx="21">
                  <c:v>339.18206125861576</c:v>
                </c:pt>
                <c:pt idx="22">
                  <c:v>302.29613225050986</c:v>
                </c:pt>
                <c:pt idx="23">
                  <c:v>268.03563649388838</c:v>
                </c:pt>
                <c:pt idx="24">
                  <c:v>236.12990078907544</c:v>
                </c:pt>
                <c:pt idx="25">
                  <c:v>206.34422307877426</c:v>
                </c:pt>
                <c:pt idx="26">
                  <c:v>183.05989702847654</c:v>
                </c:pt>
                <c:pt idx="27">
                  <c:v>161.25699771044208</c:v>
                </c:pt>
                <c:pt idx="28">
                  <c:v>140.79850400734654</c:v>
                </c:pt>
                <c:pt idx="29">
                  <c:v>121.56378733779005</c:v>
                </c:pt>
                <c:pt idx="30">
                  <c:v>103.44623144212036</c:v>
                </c:pt>
              </c:numCache>
            </c:numRef>
          </c:val>
          <c:smooth val="0"/>
          <c:extLst>
            <c:ext xmlns:c16="http://schemas.microsoft.com/office/drawing/2014/chart" uri="{C3380CC4-5D6E-409C-BE32-E72D297353CC}">
              <c16:uniqueId val="{00000000-C3A0-EA44-8CE9-0A1843DCC93F}"/>
            </c:ext>
          </c:extLst>
        </c:ser>
        <c:ser>
          <c:idx val="1"/>
          <c:order val="1"/>
          <c:tx>
            <c:v>SDA Company power related emissions (tCO2)</c:v>
          </c:tx>
          <c:spPr>
            <a:ln w="38100" cmpd="sng">
              <a:solidFill>
                <a:schemeClr val="accent1"/>
              </a:solidFill>
              <a:prstDash val="solid"/>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Calculations!$J$64:$AN$64</c:f>
              <c:numCache>
                <c:formatCode>#,##0</c:formatCode>
                <c:ptCount val="31"/>
                <c:pt idx="0">
                  <c:v>#N/A</c:v>
                </c:pt>
                <c:pt idx="1">
                  <c:v>50000</c:v>
                </c:pt>
                <c:pt idx="2">
                  <c:v>42949.085421327509</c:v>
                </c:pt>
                <c:pt idx="3">
                  <c:v>36117.796906869538</c:v>
                </c:pt>
                <c:pt idx="4">
                  <c:v>29496.030258274121</c:v>
                </c:pt>
                <c:pt idx="5">
                  <c:v>23074.291725689684</c:v>
                </c:pt>
                <c:pt idx="6">
                  <c:v>19262.643722027107</c:v>
                </c:pt>
                <c:pt idx="7">
                  <c:v>15792.050698156307</c:v>
                </c:pt>
                <c:pt idx="8">
                  <c:v>12618.697973096148</c:v>
                </c:pt>
                <c:pt idx="9">
                  <c:v>9705.9677278593063</c:v>
                </c:pt>
                <c:pt idx="10">
                  <c:v>7023.0196237902246</c:v>
                </c:pt>
                <c:pt idx="11">
                  <c:v>5739.9345267801282</c:v>
                </c:pt>
                <c:pt idx="12">
                  <c:v>4561.709136225677</c:v>
                </c:pt>
                <c:pt idx="13">
                  <c:v>3475.9936562267926</c:v>
                </c:pt>
                <c:pt idx="14">
                  <c:v>2472.3043535245506</c:v>
                </c:pt>
                <c:pt idx="15">
                  <c:v>1541.683932703103</c:v>
                </c:pt>
                <c:pt idx="16">
                  <c:v>1274.6951519718534</c:v>
                </c:pt>
                <c:pt idx="17">
                  <c:v>1026.7790060645318</c:v>
                </c:pt>
                <c:pt idx="18">
                  <c:v>795.96226324791019</c:v>
                </c:pt>
                <c:pt idx="19">
                  <c:v>580.53481520369348</c:v>
                </c:pt>
                <c:pt idx="20">
                  <c:v>379.00723373272558</c:v>
                </c:pt>
                <c:pt idx="21">
                  <c:v>339.18206125861576</c:v>
                </c:pt>
                <c:pt idx="22">
                  <c:v>302.29613225050986</c:v>
                </c:pt>
                <c:pt idx="23">
                  <c:v>268.03563649388838</c:v>
                </c:pt>
                <c:pt idx="24">
                  <c:v>236.12990078907544</c:v>
                </c:pt>
                <c:pt idx="25">
                  <c:v>206.34422307877426</c:v>
                </c:pt>
                <c:pt idx="26">
                  <c:v>183.05989702847654</c:v>
                </c:pt>
                <c:pt idx="27">
                  <c:v>161.25699771044208</c:v>
                </c:pt>
                <c:pt idx="28">
                  <c:v>140.79850400734654</c:v>
                </c:pt>
                <c:pt idx="29">
                  <c:v>121.56378733779005</c:v>
                </c:pt>
                <c:pt idx="30">
                  <c:v>103.44623144212036</c:v>
                </c:pt>
              </c:numCache>
            </c:numRef>
          </c:val>
          <c:smooth val="0"/>
          <c:extLst>
            <c:ext xmlns:c16="http://schemas.microsoft.com/office/drawing/2014/chart" uri="{C3380CC4-5D6E-409C-BE32-E72D297353CC}">
              <c16:uniqueId val="{00000001-C3A0-EA44-8CE9-0A1843DCC93F}"/>
            </c:ext>
          </c:extLst>
        </c:ser>
        <c:dLbls>
          <c:showLegendKey val="0"/>
          <c:showVal val="0"/>
          <c:showCatName val="0"/>
          <c:showSerName val="0"/>
          <c:showPercent val="0"/>
          <c:showBubbleSize val="0"/>
        </c:dLbls>
        <c:smooth val="0"/>
        <c:axId val="1561177869"/>
        <c:axId val="1111061657"/>
      </c:lineChart>
      <c:catAx>
        <c:axId val="1561177869"/>
        <c:scaling>
          <c:orientation val="minMax"/>
        </c:scaling>
        <c:delete val="0"/>
        <c:axPos val="b"/>
        <c:title>
          <c:tx>
            <c:rich>
              <a:bodyPr/>
              <a:lstStyle/>
              <a:p>
                <a:pPr lvl="0">
                  <a:defRPr b="0">
                    <a:solidFill>
                      <a:srgbClr val="000000"/>
                    </a:solidFill>
                    <a:latin typeface="+mn-lt"/>
                  </a:defRPr>
                </a:pPr>
                <a:endParaRPr lang="en-IT"/>
              </a:p>
            </c:rich>
          </c:tx>
          <c:overlay val="0"/>
        </c:title>
        <c:numFmt formatCode="General" sourceLinked="0"/>
        <c:majorTickMark val="none"/>
        <c:minorTickMark val="none"/>
        <c:tickLblPos val="nextTo"/>
        <c:txPr>
          <a:bodyPr rot="-5400000"/>
          <a:lstStyle/>
          <a:p>
            <a:pPr lvl="0">
              <a:defRPr sz="900" b="0" i="0">
                <a:solidFill>
                  <a:srgbClr val="000000"/>
                </a:solidFill>
                <a:latin typeface="+mn-lt"/>
              </a:defRPr>
            </a:pPr>
            <a:endParaRPr lang="en-IT"/>
          </a:p>
        </c:txPr>
        <c:crossAx val="1111061657"/>
        <c:crosses val="autoZero"/>
        <c:auto val="1"/>
        <c:lblAlgn val="ctr"/>
        <c:lblOffset val="100"/>
        <c:noMultiLvlLbl val="1"/>
      </c:catAx>
      <c:valAx>
        <c:axId val="1111061657"/>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GB" sz="1000" b="0" i="0">
                    <a:solidFill>
                      <a:srgbClr val="000000"/>
                    </a:solidFill>
                    <a:latin typeface="+mn-lt"/>
                  </a:rPr>
                  <a:t>Yearly emission target (tCO2)</a:t>
                </a:r>
              </a:p>
            </c:rich>
          </c:tx>
          <c:overlay val="0"/>
        </c:title>
        <c:numFmt formatCode="#,##0" sourceLinked="1"/>
        <c:majorTickMark val="none"/>
        <c:minorTickMark val="none"/>
        <c:tickLblPos val="nextTo"/>
        <c:spPr>
          <a:ln/>
        </c:spPr>
        <c:txPr>
          <a:bodyPr/>
          <a:lstStyle/>
          <a:p>
            <a:pPr lvl="0">
              <a:defRPr sz="900" b="0" i="0">
                <a:solidFill>
                  <a:srgbClr val="000000"/>
                </a:solidFill>
                <a:latin typeface="+mn-lt"/>
              </a:defRPr>
            </a:pPr>
            <a:endParaRPr lang="en-IT"/>
          </a:p>
        </c:txPr>
        <c:crossAx val="1561177869"/>
        <c:crosses val="autoZero"/>
        <c:crossBetween val="between"/>
      </c:valAx>
    </c:plotArea>
    <c:legend>
      <c:legendPos val="b"/>
      <c:overlay val="0"/>
      <c:txPr>
        <a:bodyPr/>
        <a:lstStyle/>
        <a:p>
          <a:pPr lvl="0">
            <a:defRPr sz="900" b="0" i="0">
              <a:solidFill>
                <a:srgbClr val="1A1A1A"/>
              </a:solidFill>
              <a:latin typeface="+mn-lt"/>
            </a:defRPr>
          </a:pPr>
          <a:endParaRPr lang="en-IT"/>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757575"/>
                </a:solidFill>
                <a:latin typeface="+mn-lt"/>
              </a:defRPr>
            </a:pPr>
            <a:r>
              <a:rPr lang="en-GB" sz="1400" b="0" i="0">
                <a:solidFill>
                  <a:srgbClr val="757575"/>
                </a:solidFill>
                <a:latin typeface="+mn-lt"/>
              </a:rPr>
              <a:t>Power Carbon Intensity Targets</a:t>
            </a:r>
          </a:p>
        </c:rich>
      </c:tx>
      <c:overlay val="0"/>
    </c:title>
    <c:autoTitleDeleted val="0"/>
    <c:plotArea>
      <c:layout/>
      <c:lineChart>
        <c:grouping val="standard"/>
        <c:varyColors val="1"/>
        <c:ser>
          <c:idx val="0"/>
          <c:order val="0"/>
          <c:tx>
            <c:v>SDA Linear Convergence Company power emissions intensity (kg CO2/MWh)</c:v>
          </c:tx>
          <c:spPr>
            <a:ln w="28575" cmpd="sng">
              <a:solidFill>
                <a:schemeClr val="accent2"/>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Calculations!$I$71:$AN$71</c:f>
              <c:numCache>
                <c:formatCode>#,##0.00</c:formatCode>
                <c:ptCount val="32"/>
                <c:pt idx="0">
                  <c:v>#N/A</c:v>
                </c:pt>
                <c:pt idx="1">
                  <c:v>#N/A</c:v>
                </c:pt>
                <c:pt idx="2">
                  <c:v>500</c:v>
                </c:pt>
                <c:pt idx="3">
                  <c:v>429.4908542132751</c:v>
                </c:pt>
                <c:pt idx="4">
                  <c:v>361.17796906869535</c:v>
                </c:pt>
                <c:pt idx="5">
                  <c:v>294.96030258274118</c:v>
                </c:pt>
                <c:pt idx="6">
                  <c:v>230.74291725689682</c:v>
                </c:pt>
                <c:pt idx="7">
                  <c:v>192.62643722027107</c:v>
                </c:pt>
                <c:pt idx="8">
                  <c:v>157.92050698156308</c:v>
                </c:pt>
                <c:pt idx="9">
                  <c:v>126.1869797309615</c:v>
                </c:pt>
                <c:pt idx="10">
                  <c:v>97.059677278593057</c:v>
                </c:pt>
                <c:pt idx="11">
                  <c:v>70.230196237902248</c:v>
                </c:pt>
                <c:pt idx="12">
                  <c:v>57.39934526780128</c:v>
                </c:pt>
                <c:pt idx="13">
                  <c:v>45.617091362256772</c:v>
                </c:pt>
                <c:pt idx="14">
                  <c:v>34.759936562267924</c:v>
                </c:pt>
                <c:pt idx="15">
                  <c:v>24.723043535245505</c:v>
                </c:pt>
                <c:pt idx="16">
                  <c:v>15.416839327031031</c:v>
                </c:pt>
                <c:pt idx="17">
                  <c:v>12.746951519718534</c:v>
                </c:pt>
                <c:pt idx="18">
                  <c:v>10.26779006064532</c:v>
                </c:pt>
                <c:pt idx="19">
                  <c:v>7.9596226324791015</c:v>
                </c:pt>
                <c:pt idx="20">
                  <c:v>5.8053481520369346</c:v>
                </c:pt>
                <c:pt idx="21">
                  <c:v>3.7900723373272558</c:v>
                </c:pt>
                <c:pt idx="22">
                  <c:v>3.3918206125861574</c:v>
                </c:pt>
                <c:pt idx="23">
                  <c:v>3.0229613225050982</c:v>
                </c:pt>
                <c:pt idx="24">
                  <c:v>2.6803563649388837</c:v>
                </c:pt>
                <c:pt idx="25">
                  <c:v>2.3612990078907545</c:v>
                </c:pt>
                <c:pt idx="26">
                  <c:v>2.0634422307877425</c:v>
                </c:pt>
                <c:pt idx="27">
                  <c:v>1.8305989702847654</c:v>
                </c:pt>
                <c:pt idx="28">
                  <c:v>1.6125699771044206</c:v>
                </c:pt>
                <c:pt idx="29">
                  <c:v>1.4079850400734655</c:v>
                </c:pt>
                <c:pt idx="30">
                  <c:v>1.2156378733779005</c:v>
                </c:pt>
                <c:pt idx="31">
                  <c:v>1.0344623144212035</c:v>
                </c:pt>
              </c:numCache>
            </c:numRef>
          </c:val>
          <c:smooth val="0"/>
          <c:extLst>
            <c:ext xmlns:c16="http://schemas.microsoft.com/office/drawing/2014/chart" uri="{C3380CC4-5D6E-409C-BE32-E72D297353CC}">
              <c16:uniqueId val="{00000000-8FBF-AB45-8D6A-58F286B14D9F}"/>
            </c:ext>
          </c:extLst>
        </c:ser>
        <c:ser>
          <c:idx val="1"/>
          <c:order val="1"/>
          <c:tx>
            <c:v>SDA Company power emissions intensity (kg CO2/MWh)</c:v>
          </c:tx>
          <c:spPr>
            <a:ln w="28575" cmpd="sng">
              <a:solidFill>
                <a:schemeClr val="accent1"/>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Calculations!$J$70:$AN$70</c:f>
              <c:numCache>
                <c:formatCode>#,##0.00</c:formatCode>
                <c:ptCount val="31"/>
                <c:pt idx="0">
                  <c:v>#N/A</c:v>
                </c:pt>
                <c:pt idx="1">
                  <c:v>500</c:v>
                </c:pt>
                <c:pt idx="2">
                  <c:v>429.4908542132751</c:v>
                </c:pt>
                <c:pt idx="3">
                  <c:v>361.17796906869535</c:v>
                </c:pt>
                <c:pt idx="4">
                  <c:v>294.96030258274118</c:v>
                </c:pt>
                <c:pt idx="5">
                  <c:v>230.74291725689682</c:v>
                </c:pt>
                <c:pt idx="6">
                  <c:v>192.62643722027107</c:v>
                </c:pt>
                <c:pt idx="7">
                  <c:v>157.92050698156308</c:v>
                </c:pt>
                <c:pt idx="8">
                  <c:v>126.1869797309615</c:v>
                </c:pt>
                <c:pt idx="9">
                  <c:v>97.059677278593057</c:v>
                </c:pt>
                <c:pt idx="10">
                  <c:v>70.230196237902248</c:v>
                </c:pt>
                <c:pt idx="11">
                  <c:v>57.39934526780128</c:v>
                </c:pt>
                <c:pt idx="12">
                  <c:v>45.617091362256772</c:v>
                </c:pt>
                <c:pt idx="13">
                  <c:v>34.759936562267924</c:v>
                </c:pt>
                <c:pt idx="14">
                  <c:v>24.723043535245505</c:v>
                </c:pt>
                <c:pt idx="15">
                  <c:v>15.416839327031031</c:v>
                </c:pt>
                <c:pt idx="16">
                  <c:v>12.746951519718534</c:v>
                </c:pt>
                <c:pt idx="17">
                  <c:v>10.26779006064532</c:v>
                </c:pt>
                <c:pt idx="18">
                  <c:v>7.9596226324791015</c:v>
                </c:pt>
                <c:pt idx="19">
                  <c:v>5.8053481520369346</c:v>
                </c:pt>
                <c:pt idx="20">
                  <c:v>3.7900723373272558</c:v>
                </c:pt>
                <c:pt idx="21">
                  <c:v>3.3918206125861574</c:v>
                </c:pt>
                <c:pt idx="22">
                  <c:v>3.0229613225050982</c:v>
                </c:pt>
                <c:pt idx="23">
                  <c:v>2.6803563649388837</c:v>
                </c:pt>
                <c:pt idx="24">
                  <c:v>2.3612990078907545</c:v>
                </c:pt>
                <c:pt idx="25">
                  <c:v>2.0634422307877425</c:v>
                </c:pt>
                <c:pt idx="26">
                  <c:v>1.8305989702847654</c:v>
                </c:pt>
                <c:pt idx="27">
                  <c:v>1.6125699771044206</c:v>
                </c:pt>
                <c:pt idx="28">
                  <c:v>1.4079850400734655</c:v>
                </c:pt>
                <c:pt idx="29">
                  <c:v>1.2156378733779005</c:v>
                </c:pt>
                <c:pt idx="30">
                  <c:v>1.0344623144212035</c:v>
                </c:pt>
              </c:numCache>
            </c:numRef>
          </c:val>
          <c:smooth val="0"/>
          <c:extLst>
            <c:ext xmlns:c16="http://schemas.microsoft.com/office/drawing/2014/chart" uri="{C3380CC4-5D6E-409C-BE32-E72D297353CC}">
              <c16:uniqueId val="{00000001-8FBF-AB45-8D6A-58F286B14D9F}"/>
            </c:ext>
          </c:extLst>
        </c:ser>
        <c:ser>
          <c:idx val="2"/>
          <c:order val="2"/>
          <c:tx>
            <c:v>Sector wide SDA pathway (kg CO2/MWh)</c:v>
          </c:tx>
          <c:spPr>
            <a:ln w="28575" cmpd="sng">
              <a:solidFill>
                <a:schemeClr val="accent3"/>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Calculations!$J$11:$AN$11</c:f>
              <c:numCache>
                <c:formatCode>#,##0.00</c:formatCode>
                <c:ptCount val="31"/>
                <c:pt idx="0">
                  <c:v>#N/A</c:v>
                </c:pt>
                <c:pt idx="1">
                  <c:v>413.4550997644929</c:v>
                </c:pt>
                <c:pt idx="2">
                  <c:v>355.17567031470713</c:v>
                </c:pt>
                <c:pt idx="3">
                  <c:v>298.71156305779544</c:v>
                </c:pt>
                <c:pt idx="4">
                  <c:v>243.97926160614196</c:v>
                </c:pt>
                <c:pt idx="5">
                  <c:v>190.90029524243536</c:v>
                </c:pt>
                <c:pt idx="6">
                  <c:v>159.39506731231722</c:v>
                </c:pt>
                <c:pt idx="7">
                  <c:v>130.70883391283698</c:v>
                </c:pt>
                <c:pt idx="8">
                  <c:v>104.4794442080125</c:v>
                </c:pt>
                <c:pt idx="9">
                  <c:v>80.40423312163766</c:v>
                </c:pt>
                <c:pt idx="10">
                  <c:v>58.228289419030901</c:v>
                </c:pt>
                <c:pt idx="11">
                  <c:v>47.622932262179582</c:v>
                </c:pt>
                <c:pt idx="12">
                  <c:v>37.884294421853838</c:v>
                </c:pt>
                <c:pt idx="13">
                  <c:v>28.910298493647826</c:v>
                </c:pt>
                <c:pt idx="14">
                  <c:v>20.614291039058433</c:v>
                </c:pt>
                <c:pt idx="15">
                  <c:v>12.922235412140772</c:v>
                </c:pt>
                <c:pt idx="16">
                  <c:v>10.715436047760903</c:v>
                </c:pt>
                <c:pt idx="17">
                  <c:v>8.6662818034913851</c:v>
                </c:pt>
                <c:pt idx="18">
                  <c:v>6.7584629058550885</c:v>
                </c:pt>
                <c:pt idx="19">
                  <c:v>4.9778444315061758</c:v>
                </c:pt>
                <c:pt idx="20">
                  <c:v>3.3121154915968654</c:v>
                </c:pt>
                <c:pt idx="21">
                  <c:v>2.9829399919317674</c:v>
                </c:pt>
                <c:pt idx="22">
                  <c:v>2.6780588487365184</c:v>
                </c:pt>
                <c:pt idx="23">
                  <c:v>2.3948782594549183</c:v>
                </c:pt>
                <c:pt idx="24">
                  <c:v>2.1311609711081565</c:v>
                </c:pt>
                <c:pt idx="25">
                  <c:v>1.8849670506794145</c:v>
                </c:pt>
                <c:pt idx="26">
                  <c:v>1.6925101399917197</c:v>
                </c:pt>
                <c:pt idx="27">
                  <c:v>1.5122979819193969</c:v>
                </c:pt>
                <c:pt idx="28">
                  <c:v>1.3431980265710619</c:v>
                </c:pt>
                <c:pt idx="29">
                  <c:v>1.1842132167818769</c:v>
                </c:pt>
                <c:pt idx="30">
                  <c:v>1.0344623144212035</c:v>
                </c:pt>
              </c:numCache>
            </c:numRef>
          </c:val>
          <c:smooth val="0"/>
          <c:extLst>
            <c:ext xmlns:c16="http://schemas.microsoft.com/office/drawing/2014/chart" uri="{C3380CC4-5D6E-409C-BE32-E72D297353CC}">
              <c16:uniqueId val="{00000002-8FBF-AB45-8D6A-58F286B14D9F}"/>
            </c:ext>
          </c:extLst>
        </c:ser>
        <c:dLbls>
          <c:showLegendKey val="0"/>
          <c:showVal val="0"/>
          <c:showCatName val="0"/>
          <c:showSerName val="0"/>
          <c:showPercent val="0"/>
          <c:showBubbleSize val="0"/>
        </c:dLbls>
        <c:smooth val="0"/>
        <c:axId val="1167395079"/>
        <c:axId val="590465321"/>
      </c:lineChart>
      <c:catAx>
        <c:axId val="1167395079"/>
        <c:scaling>
          <c:orientation val="minMax"/>
        </c:scaling>
        <c:delete val="0"/>
        <c:axPos val="b"/>
        <c:title>
          <c:tx>
            <c:rich>
              <a:bodyPr/>
              <a:lstStyle/>
              <a:p>
                <a:pPr lvl="0">
                  <a:defRPr b="0">
                    <a:solidFill>
                      <a:srgbClr val="000000"/>
                    </a:solidFill>
                    <a:latin typeface="+mn-lt"/>
                  </a:defRPr>
                </a:pPr>
                <a:endParaRPr lang="en-IT"/>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n-IT"/>
          </a:p>
        </c:txPr>
        <c:crossAx val="590465321"/>
        <c:crosses val="autoZero"/>
        <c:auto val="1"/>
        <c:lblAlgn val="ctr"/>
        <c:lblOffset val="100"/>
        <c:noMultiLvlLbl val="1"/>
      </c:catAx>
      <c:valAx>
        <c:axId val="590465321"/>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GB" sz="1000" b="0" i="0">
                    <a:solidFill>
                      <a:srgbClr val="000000"/>
                    </a:solidFill>
                    <a:latin typeface="+mn-lt"/>
                  </a:rPr>
                  <a:t>Power intensity target (kg CO2/MWh)</a:t>
                </a:r>
              </a:p>
            </c:rich>
          </c:tx>
          <c:overlay val="0"/>
        </c:title>
        <c:numFmt formatCode="#,##0" sourceLinked="0"/>
        <c:majorTickMark val="none"/>
        <c:minorTickMark val="none"/>
        <c:tickLblPos val="nextTo"/>
        <c:spPr>
          <a:ln/>
        </c:spPr>
        <c:txPr>
          <a:bodyPr/>
          <a:lstStyle/>
          <a:p>
            <a:pPr lvl="0">
              <a:defRPr sz="900" b="0" i="0">
                <a:solidFill>
                  <a:srgbClr val="000000"/>
                </a:solidFill>
                <a:latin typeface="+mn-lt"/>
              </a:defRPr>
            </a:pPr>
            <a:endParaRPr lang="en-IT"/>
          </a:p>
        </c:txPr>
        <c:crossAx val="1167395079"/>
        <c:crosses val="autoZero"/>
        <c:crossBetween val="between"/>
      </c:valAx>
    </c:plotArea>
    <c:legend>
      <c:legendPos val="b"/>
      <c:overlay val="0"/>
      <c:txPr>
        <a:bodyPr/>
        <a:lstStyle/>
        <a:p>
          <a:pPr lvl="0">
            <a:defRPr sz="900" b="0" i="0">
              <a:solidFill>
                <a:srgbClr val="1A1A1A"/>
              </a:solidFill>
              <a:latin typeface="+mn-lt"/>
            </a:defRPr>
          </a:pPr>
          <a:endParaRPr lang="en-IT"/>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757575"/>
                </a:solidFill>
                <a:latin typeface="+mn-lt"/>
              </a:defRPr>
            </a:pPr>
            <a:r>
              <a:rPr lang="en-GB" sz="1400" b="0" i="0">
                <a:solidFill>
                  <a:srgbClr val="757575"/>
                </a:solidFill>
                <a:latin typeface="+mn-lt"/>
              </a:rPr>
              <a:t>Cumulative CO2 Emissions</a:t>
            </a:r>
          </a:p>
        </c:rich>
      </c:tx>
      <c:overlay val="0"/>
    </c:title>
    <c:autoTitleDeleted val="0"/>
    <c:plotArea>
      <c:layout/>
      <c:lineChart>
        <c:grouping val="standard"/>
        <c:varyColors val="1"/>
        <c:ser>
          <c:idx val="0"/>
          <c:order val="0"/>
          <c:tx>
            <c:v>Cumulative SDA Linear Convergence Company power related emissions (TBi) (tCO2)</c:v>
          </c:tx>
          <c:spPr>
            <a:ln w="38100" cmpd="sng">
              <a:solidFill>
                <a:schemeClr val="accent2"/>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Calculations!$J$47:$AN$47</c:f>
              <c:numCache>
                <c:formatCode>#,##0</c:formatCode>
                <c:ptCount val="31"/>
                <c:pt idx="0">
                  <c:v>0</c:v>
                </c:pt>
                <c:pt idx="1">
                  <c:v>50000</c:v>
                </c:pt>
                <c:pt idx="2">
                  <c:v>92949.085421327502</c:v>
                </c:pt>
                <c:pt idx="3">
                  <c:v>129066.88232819704</c:v>
                </c:pt>
                <c:pt idx="4">
                  <c:v>158562.91258647115</c:v>
                </c:pt>
                <c:pt idx="5">
                  <c:v>181637.20431216084</c:v>
                </c:pt>
                <c:pt idx="6">
                  <c:v>200899.84803418795</c:v>
                </c:pt>
                <c:pt idx="7">
                  <c:v>216691.89873234424</c:v>
                </c:pt>
                <c:pt idx="8">
                  <c:v>229310.5967054404</c:v>
                </c:pt>
                <c:pt idx="9">
                  <c:v>239016.5644332997</c:v>
                </c:pt>
                <c:pt idx="10">
                  <c:v>246039.58405708993</c:v>
                </c:pt>
                <c:pt idx="11">
                  <c:v>251779.51858387006</c:v>
                </c:pt>
                <c:pt idx="12">
                  <c:v>256341.22772009575</c:v>
                </c:pt>
                <c:pt idx="13">
                  <c:v>259817.22137632253</c:v>
                </c:pt>
                <c:pt idx="14">
                  <c:v>262289.52572984708</c:v>
                </c:pt>
                <c:pt idx="15">
                  <c:v>263831.20966255019</c:v>
                </c:pt>
                <c:pt idx="16">
                  <c:v>265105.90481452201</c:v>
                </c:pt>
                <c:pt idx="17">
                  <c:v>266132.68382058654</c:v>
                </c:pt>
                <c:pt idx="18">
                  <c:v>266928.64608383446</c:v>
                </c:pt>
                <c:pt idx="19">
                  <c:v>267509.18089903815</c:v>
                </c:pt>
                <c:pt idx="20">
                  <c:v>267888.18813277088</c:v>
                </c:pt>
                <c:pt idx="21">
                  <c:v>268227.37019402947</c:v>
                </c:pt>
                <c:pt idx="22">
                  <c:v>268529.66632627998</c:v>
                </c:pt>
                <c:pt idx="23">
                  <c:v>268797.70196277386</c:v>
                </c:pt>
                <c:pt idx="24">
                  <c:v>269033.83186356293</c:v>
                </c:pt>
                <c:pt idx="25">
                  <c:v>269240.17608664167</c:v>
                </c:pt>
                <c:pt idx="26">
                  <c:v>269423.23598367017</c:v>
                </c:pt>
                <c:pt idx="27">
                  <c:v>269584.49298138061</c:v>
                </c:pt>
                <c:pt idx="28">
                  <c:v>269725.29148538795</c:v>
                </c:pt>
                <c:pt idx="29">
                  <c:v>269846.85527272575</c:v>
                </c:pt>
                <c:pt idx="30">
                  <c:v>269950.30150416784</c:v>
                </c:pt>
              </c:numCache>
            </c:numRef>
          </c:val>
          <c:smooth val="0"/>
          <c:extLst>
            <c:ext xmlns:c16="http://schemas.microsoft.com/office/drawing/2014/chart" uri="{C3380CC4-5D6E-409C-BE32-E72D297353CC}">
              <c16:uniqueId val="{00000000-2AB6-7D4F-BE33-68E07445E5EF}"/>
            </c:ext>
          </c:extLst>
        </c:ser>
        <c:ser>
          <c:idx val="1"/>
          <c:order val="1"/>
          <c:tx>
            <c:v>Cumulative SDA Company power related emissions (TBi) (tCO2)</c:v>
          </c:tx>
          <c:spPr>
            <a:ln w="38100" cmpd="sng">
              <a:solidFill>
                <a:schemeClr val="accent1"/>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Calculations!$J$46:$AN$46</c:f>
              <c:numCache>
                <c:formatCode>#,##0</c:formatCode>
                <c:ptCount val="31"/>
                <c:pt idx="0">
                  <c:v>0</c:v>
                </c:pt>
                <c:pt idx="1">
                  <c:v>50000</c:v>
                </c:pt>
                <c:pt idx="2">
                  <c:v>92949.085421327502</c:v>
                </c:pt>
                <c:pt idx="3">
                  <c:v>129066.88232819704</c:v>
                </c:pt>
                <c:pt idx="4">
                  <c:v>158562.91258647115</c:v>
                </c:pt>
                <c:pt idx="5">
                  <c:v>181637.20431216084</c:v>
                </c:pt>
                <c:pt idx="6">
                  <c:v>200899.84803418795</c:v>
                </c:pt>
                <c:pt idx="7">
                  <c:v>216691.89873234424</c:v>
                </c:pt>
                <c:pt idx="8">
                  <c:v>229310.5967054404</c:v>
                </c:pt>
                <c:pt idx="9">
                  <c:v>239016.5644332997</c:v>
                </c:pt>
                <c:pt idx="10">
                  <c:v>246039.58405708993</c:v>
                </c:pt>
                <c:pt idx="11">
                  <c:v>251779.51858387006</c:v>
                </c:pt>
                <c:pt idx="12">
                  <c:v>256341.22772009575</c:v>
                </c:pt>
                <c:pt idx="13">
                  <c:v>259817.22137632253</c:v>
                </c:pt>
                <c:pt idx="14">
                  <c:v>262289.52572984708</c:v>
                </c:pt>
                <c:pt idx="15">
                  <c:v>263831.20966255019</c:v>
                </c:pt>
                <c:pt idx="16">
                  <c:v>265105.90481452201</c:v>
                </c:pt>
                <c:pt idx="17">
                  <c:v>266132.68382058654</c:v>
                </c:pt>
                <c:pt idx="18">
                  <c:v>266928.64608383446</c:v>
                </c:pt>
                <c:pt idx="19">
                  <c:v>267509.18089903815</c:v>
                </c:pt>
                <c:pt idx="20">
                  <c:v>267888.18813277088</c:v>
                </c:pt>
                <c:pt idx="21">
                  <c:v>268227.37019402947</c:v>
                </c:pt>
                <c:pt idx="22">
                  <c:v>268529.66632627998</c:v>
                </c:pt>
                <c:pt idx="23">
                  <c:v>268797.70196277386</c:v>
                </c:pt>
                <c:pt idx="24">
                  <c:v>269033.83186356293</c:v>
                </c:pt>
                <c:pt idx="25">
                  <c:v>269240.17608664167</c:v>
                </c:pt>
                <c:pt idx="26">
                  <c:v>269423.23598367017</c:v>
                </c:pt>
                <c:pt idx="27">
                  <c:v>269584.49298138061</c:v>
                </c:pt>
                <c:pt idx="28">
                  <c:v>269725.29148538795</c:v>
                </c:pt>
                <c:pt idx="29">
                  <c:v>269846.85527272575</c:v>
                </c:pt>
                <c:pt idx="30">
                  <c:v>269950.30150416784</c:v>
                </c:pt>
              </c:numCache>
            </c:numRef>
          </c:val>
          <c:smooth val="0"/>
          <c:extLst>
            <c:ext xmlns:c16="http://schemas.microsoft.com/office/drawing/2014/chart" uri="{C3380CC4-5D6E-409C-BE32-E72D297353CC}">
              <c16:uniqueId val="{00000001-2AB6-7D4F-BE33-68E07445E5EF}"/>
            </c:ext>
          </c:extLst>
        </c:ser>
        <c:dLbls>
          <c:showLegendKey val="0"/>
          <c:showVal val="0"/>
          <c:showCatName val="0"/>
          <c:showSerName val="0"/>
          <c:showPercent val="0"/>
          <c:showBubbleSize val="0"/>
        </c:dLbls>
        <c:smooth val="0"/>
        <c:axId val="776503365"/>
        <c:axId val="76147416"/>
      </c:lineChart>
      <c:catAx>
        <c:axId val="776503365"/>
        <c:scaling>
          <c:orientation val="minMax"/>
        </c:scaling>
        <c:delete val="0"/>
        <c:axPos val="b"/>
        <c:title>
          <c:tx>
            <c:rich>
              <a:bodyPr/>
              <a:lstStyle/>
              <a:p>
                <a:pPr lvl="0">
                  <a:defRPr b="0">
                    <a:solidFill>
                      <a:srgbClr val="000000"/>
                    </a:solidFill>
                    <a:latin typeface="+mn-lt"/>
                  </a:defRPr>
                </a:pPr>
                <a:endParaRPr lang="en-IT"/>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n-IT"/>
          </a:p>
        </c:txPr>
        <c:crossAx val="76147416"/>
        <c:crosses val="autoZero"/>
        <c:auto val="1"/>
        <c:lblAlgn val="ctr"/>
        <c:lblOffset val="100"/>
        <c:noMultiLvlLbl val="1"/>
      </c:catAx>
      <c:valAx>
        <c:axId val="76147416"/>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GB" sz="1000" b="0" i="0">
                    <a:solidFill>
                      <a:srgbClr val="000000"/>
                    </a:solidFill>
                    <a:latin typeface="+mn-lt"/>
                  </a:rPr>
                  <a:t>Cumulative emissions (tCO2)</a:t>
                </a:r>
              </a:p>
            </c:rich>
          </c:tx>
          <c:overlay val="0"/>
        </c:title>
        <c:numFmt formatCode="#,##0" sourceLinked="1"/>
        <c:majorTickMark val="none"/>
        <c:minorTickMark val="none"/>
        <c:tickLblPos val="nextTo"/>
        <c:spPr>
          <a:ln/>
        </c:spPr>
        <c:txPr>
          <a:bodyPr/>
          <a:lstStyle/>
          <a:p>
            <a:pPr lvl="0">
              <a:defRPr sz="900" b="0" i="0">
                <a:solidFill>
                  <a:srgbClr val="000000"/>
                </a:solidFill>
                <a:latin typeface="+mn-lt"/>
              </a:defRPr>
            </a:pPr>
            <a:endParaRPr lang="en-IT"/>
          </a:p>
        </c:txPr>
        <c:crossAx val="776503365"/>
        <c:crosses val="autoZero"/>
        <c:crossBetween val="between"/>
      </c:valAx>
    </c:plotArea>
    <c:legend>
      <c:legendPos val="b"/>
      <c:overlay val="0"/>
      <c:txPr>
        <a:bodyPr/>
        <a:lstStyle/>
        <a:p>
          <a:pPr lvl="0">
            <a:defRPr sz="900" b="0" i="0">
              <a:solidFill>
                <a:srgbClr val="1A1A1A"/>
              </a:solidFill>
              <a:latin typeface="+mn-lt"/>
            </a:defRPr>
          </a:pPr>
          <a:endParaRPr lang="en-IT"/>
        </a:p>
      </c:txPr>
    </c:legend>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757575"/>
                </a:solidFill>
                <a:latin typeface="+mn-lt"/>
              </a:defRPr>
            </a:pPr>
            <a:r>
              <a:rPr lang="en-GB" sz="1400" b="0" i="0">
                <a:solidFill>
                  <a:srgbClr val="757575"/>
                </a:solidFill>
                <a:latin typeface="+mn-lt"/>
              </a:rPr>
              <a:t>Technology Share Targets</a:t>
            </a:r>
          </a:p>
        </c:rich>
      </c:tx>
      <c:overlay val="0"/>
    </c:title>
    <c:autoTitleDeleted val="0"/>
    <c:plotArea>
      <c:layout/>
      <c:lineChart>
        <c:grouping val="standard"/>
        <c:varyColors val="1"/>
        <c:ser>
          <c:idx val="0"/>
          <c:order val="0"/>
          <c:tx>
            <c:v>Sector Low-carbon electricity technology share (Tsy) (%)</c:v>
          </c:tx>
          <c:spPr>
            <a:ln w="28575" cmpd="sng">
              <a:solidFill>
                <a:schemeClr val="accent2"/>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Calculations!$J$80:$AN$80</c:f>
              <c:numCache>
                <c:formatCode>#,##0</c:formatCode>
                <c:ptCount val="31"/>
                <c:pt idx="0">
                  <c:v>#N/A</c:v>
                </c:pt>
                <c:pt idx="1">
                  <c:v>42.992000000000004</c:v>
                </c:pt>
                <c:pt idx="2">
                  <c:v>49.088000000000008</c:v>
                </c:pt>
                <c:pt idx="3">
                  <c:v>55.184000000000012</c:v>
                </c:pt>
                <c:pt idx="4">
                  <c:v>61.280000000000015</c:v>
                </c:pt>
                <c:pt idx="5">
                  <c:v>67.376000000000005</c:v>
                </c:pt>
                <c:pt idx="6">
                  <c:v>71.38600000000001</c:v>
                </c:pt>
                <c:pt idx="7">
                  <c:v>75.396000000000015</c:v>
                </c:pt>
                <c:pt idx="8">
                  <c:v>79.40600000000002</c:v>
                </c:pt>
                <c:pt idx="9">
                  <c:v>83.416000000000025</c:v>
                </c:pt>
                <c:pt idx="10">
                  <c:v>87.426000000000002</c:v>
                </c:pt>
                <c:pt idx="11">
                  <c:v>89.284599999999998</c:v>
                </c:pt>
                <c:pt idx="12">
                  <c:v>91.143199999999993</c:v>
                </c:pt>
                <c:pt idx="13">
                  <c:v>93.001799999999989</c:v>
                </c:pt>
                <c:pt idx="14">
                  <c:v>94.860399999999984</c:v>
                </c:pt>
                <c:pt idx="15">
                  <c:v>96.718999999999994</c:v>
                </c:pt>
                <c:pt idx="16">
                  <c:v>97.255200000000002</c:v>
                </c:pt>
                <c:pt idx="17">
                  <c:v>97.79140000000001</c:v>
                </c:pt>
                <c:pt idx="18">
                  <c:v>98.327600000000018</c:v>
                </c:pt>
                <c:pt idx="19">
                  <c:v>98.863800000000026</c:v>
                </c:pt>
                <c:pt idx="20">
                  <c:v>99.4</c:v>
                </c:pt>
                <c:pt idx="21">
                  <c:v>99.407800000000009</c:v>
                </c:pt>
                <c:pt idx="22">
                  <c:v>99.415600000000012</c:v>
                </c:pt>
                <c:pt idx="23">
                  <c:v>99.423400000000015</c:v>
                </c:pt>
                <c:pt idx="24">
                  <c:v>99.431200000000018</c:v>
                </c:pt>
                <c:pt idx="25">
                  <c:v>99.438999999999993</c:v>
                </c:pt>
                <c:pt idx="26">
                  <c:v>99.437999999999988</c:v>
                </c:pt>
                <c:pt idx="27">
                  <c:v>99.436999999999983</c:v>
                </c:pt>
                <c:pt idx="28">
                  <c:v>99.435999999999979</c:v>
                </c:pt>
                <c:pt idx="29">
                  <c:v>99.434999999999974</c:v>
                </c:pt>
                <c:pt idx="30">
                  <c:v>99.433999999999997</c:v>
                </c:pt>
              </c:numCache>
            </c:numRef>
          </c:val>
          <c:smooth val="0"/>
          <c:extLst>
            <c:ext xmlns:c16="http://schemas.microsoft.com/office/drawing/2014/chart" uri="{C3380CC4-5D6E-409C-BE32-E72D297353CC}">
              <c16:uniqueId val="{00000000-F68D-6244-A52A-01A32B268D0F}"/>
            </c:ext>
          </c:extLst>
        </c:ser>
        <c:ser>
          <c:idx val="1"/>
          <c:order val="1"/>
          <c:tx>
            <c:v>Sector year Unabated FF technology share (Tsy) (%)</c:v>
          </c:tx>
          <c:spPr>
            <a:ln w="28575" cmpd="sng">
              <a:solidFill>
                <a:schemeClr val="accent3"/>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Calculations!$J$81:$AN$81</c:f>
              <c:numCache>
                <c:formatCode>#,##0</c:formatCode>
                <c:ptCount val="31"/>
                <c:pt idx="0">
                  <c:v>#N/A</c:v>
                </c:pt>
                <c:pt idx="1">
                  <c:v>57.007999999999996</c:v>
                </c:pt>
                <c:pt idx="2">
                  <c:v>50.911999999999992</c:v>
                </c:pt>
                <c:pt idx="3">
                  <c:v>44.815999999999988</c:v>
                </c:pt>
                <c:pt idx="4">
                  <c:v>38.719999999999985</c:v>
                </c:pt>
                <c:pt idx="5">
                  <c:v>32.623999999999995</c:v>
                </c:pt>
                <c:pt idx="6">
                  <c:v>28.613999999999997</c:v>
                </c:pt>
                <c:pt idx="7">
                  <c:v>24.603999999999999</c:v>
                </c:pt>
                <c:pt idx="8">
                  <c:v>20.594000000000001</c:v>
                </c:pt>
                <c:pt idx="9">
                  <c:v>16.584000000000003</c:v>
                </c:pt>
                <c:pt idx="10">
                  <c:v>12.573999999999998</c:v>
                </c:pt>
                <c:pt idx="11">
                  <c:v>10.715399999999999</c:v>
                </c:pt>
                <c:pt idx="12">
                  <c:v>8.8567999999999998</c:v>
                </c:pt>
                <c:pt idx="13">
                  <c:v>6.9982000000000015</c:v>
                </c:pt>
                <c:pt idx="14">
                  <c:v>5.1396000000000033</c:v>
                </c:pt>
                <c:pt idx="15">
                  <c:v>3.2810000000000059</c:v>
                </c:pt>
                <c:pt idx="16">
                  <c:v>2.7448000000000037</c:v>
                </c:pt>
                <c:pt idx="17">
                  <c:v>2.2086000000000015</c:v>
                </c:pt>
                <c:pt idx="18">
                  <c:v>1.6723999999999992</c:v>
                </c:pt>
                <c:pt idx="19">
                  <c:v>1.136199999999997</c:v>
                </c:pt>
                <c:pt idx="20">
                  <c:v>0.59999999999999432</c:v>
                </c:pt>
                <c:pt idx="21">
                  <c:v>0.59219999999999684</c:v>
                </c:pt>
                <c:pt idx="22">
                  <c:v>0.58439999999999936</c:v>
                </c:pt>
                <c:pt idx="23">
                  <c:v>0.57660000000000189</c:v>
                </c:pt>
                <c:pt idx="24">
                  <c:v>0.56880000000000441</c:v>
                </c:pt>
                <c:pt idx="25">
                  <c:v>0.56100000000000705</c:v>
                </c:pt>
                <c:pt idx="26">
                  <c:v>0.56200000000000616</c:v>
                </c:pt>
                <c:pt idx="27">
                  <c:v>0.56300000000000527</c:v>
                </c:pt>
                <c:pt idx="28">
                  <c:v>0.56400000000000439</c:v>
                </c:pt>
                <c:pt idx="29">
                  <c:v>0.5650000000000035</c:v>
                </c:pt>
                <c:pt idx="30">
                  <c:v>0.5660000000000025</c:v>
                </c:pt>
              </c:numCache>
            </c:numRef>
          </c:val>
          <c:smooth val="0"/>
          <c:extLst>
            <c:ext xmlns:c16="http://schemas.microsoft.com/office/drawing/2014/chart" uri="{C3380CC4-5D6E-409C-BE32-E72D297353CC}">
              <c16:uniqueId val="{00000001-F68D-6244-A52A-01A32B268D0F}"/>
            </c:ext>
          </c:extLst>
        </c:ser>
        <c:ser>
          <c:idx val="2"/>
          <c:order val="2"/>
          <c:tx>
            <c:v>Target year Low-carbon electricity technology share (Tsy) (%)</c:v>
          </c:tx>
          <c:spPr>
            <a:ln w="28575" cmpd="sng">
              <a:solidFill>
                <a:schemeClr val="accent5"/>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Calculations!$J$78:$AN$78</c:f>
              <c:numCache>
                <c:formatCode>#,##0</c:formatCode>
                <c:ptCount val="31"/>
                <c:pt idx="0">
                  <c:v>#N/A</c:v>
                </c:pt>
                <c:pt idx="1">
                  <c:v>0</c:v>
                </c:pt>
                <c:pt idx="2">
                  <c:v>10.739337089401516</c:v>
                </c:pt>
                <c:pt idx="3">
                  <c:v>21.478674178803033</c:v>
                </c:pt>
                <c:pt idx="4">
                  <c:v>32.218011268204549</c:v>
                </c:pt>
                <c:pt idx="5">
                  <c:v>42.957348357606044</c:v>
                </c:pt>
                <c:pt idx="6">
                  <c:v>50.021774494171019</c:v>
                </c:pt>
                <c:pt idx="7">
                  <c:v>57.086200630736002</c:v>
                </c:pt>
                <c:pt idx="8">
                  <c:v>64.150626767300977</c:v>
                </c:pt>
                <c:pt idx="9">
                  <c:v>71.215052903865967</c:v>
                </c:pt>
                <c:pt idx="10">
                  <c:v>78.279479040430886</c:v>
                </c:pt>
                <c:pt idx="11">
                  <c:v>81.553778895148994</c:v>
                </c:pt>
                <c:pt idx="12">
                  <c:v>84.828078749867103</c:v>
                </c:pt>
                <c:pt idx="13">
                  <c:v>88.102378604585226</c:v>
                </c:pt>
                <c:pt idx="14">
                  <c:v>91.376678459303335</c:v>
                </c:pt>
                <c:pt idx="15">
                  <c:v>94.650978314021458</c:v>
                </c:pt>
                <c:pt idx="16">
                  <c:v>95.595603075723758</c:v>
                </c:pt>
                <c:pt idx="17">
                  <c:v>96.540227837426045</c:v>
                </c:pt>
                <c:pt idx="18">
                  <c:v>97.484852599128345</c:v>
                </c:pt>
                <c:pt idx="19">
                  <c:v>98.429477360830631</c:v>
                </c:pt>
                <c:pt idx="20">
                  <c:v>99.374102122532875</c:v>
                </c:pt>
                <c:pt idx="21">
                  <c:v>99.38784340030476</c:v>
                </c:pt>
                <c:pt idx="22">
                  <c:v>99.401584678076631</c:v>
                </c:pt>
                <c:pt idx="23">
                  <c:v>99.415325955848516</c:v>
                </c:pt>
                <c:pt idx="24">
                  <c:v>99.429067233620387</c:v>
                </c:pt>
                <c:pt idx="25">
                  <c:v>99.442808511392215</c:v>
                </c:pt>
                <c:pt idx="26">
                  <c:v>99.441046809113757</c:v>
                </c:pt>
                <c:pt idx="27">
                  <c:v>99.439285106835314</c:v>
                </c:pt>
                <c:pt idx="28">
                  <c:v>99.437523404556856</c:v>
                </c:pt>
                <c:pt idx="29">
                  <c:v>99.435761702278398</c:v>
                </c:pt>
                <c:pt idx="30">
                  <c:v>99.433999999999997</c:v>
                </c:pt>
              </c:numCache>
            </c:numRef>
          </c:val>
          <c:smooth val="0"/>
          <c:extLst>
            <c:ext xmlns:c16="http://schemas.microsoft.com/office/drawing/2014/chart" uri="{C3380CC4-5D6E-409C-BE32-E72D297353CC}">
              <c16:uniqueId val="{00000002-F68D-6244-A52A-01A32B268D0F}"/>
            </c:ext>
          </c:extLst>
        </c:ser>
        <c:ser>
          <c:idx val="3"/>
          <c:order val="3"/>
          <c:tx>
            <c:v>Target year Unabated FF technology share (Tsy) (%)</c:v>
          </c:tx>
          <c:spPr>
            <a:ln w="28575" cmpd="sng">
              <a:solidFill>
                <a:schemeClr val="accent4"/>
              </a:solidFill>
            </a:ln>
          </c:spPr>
          <c:marker>
            <c:symbol val="none"/>
          </c:marker>
          <c:cat>
            <c:numRef>
              <c:f>Calculations!$J$1:$AN$1</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Calculations!$J$79:$AN$79</c:f>
              <c:numCache>
                <c:formatCode>#,##0</c:formatCode>
                <c:ptCount val="31"/>
                <c:pt idx="0">
                  <c:v>#N/A</c:v>
                </c:pt>
                <c:pt idx="1">
                  <c:v>100</c:v>
                </c:pt>
                <c:pt idx="2">
                  <c:v>89.260662910598484</c:v>
                </c:pt>
                <c:pt idx="3">
                  <c:v>78.521325821196967</c:v>
                </c:pt>
                <c:pt idx="4">
                  <c:v>67.781988731795451</c:v>
                </c:pt>
                <c:pt idx="5">
                  <c:v>57.042651642393956</c:v>
                </c:pt>
                <c:pt idx="6">
                  <c:v>49.978225505828995</c:v>
                </c:pt>
                <c:pt idx="7">
                  <c:v>42.913799369264026</c:v>
                </c:pt>
                <c:pt idx="8">
                  <c:v>35.849373232699058</c:v>
                </c:pt>
                <c:pt idx="9">
                  <c:v>28.78494709613409</c:v>
                </c:pt>
                <c:pt idx="10">
                  <c:v>21.720520959569114</c:v>
                </c:pt>
                <c:pt idx="11">
                  <c:v>18.446221104850995</c:v>
                </c:pt>
                <c:pt idx="12">
                  <c:v>15.171921250132879</c:v>
                </c:pt>
                <c:pt idx="13">
                  <c:v>11.897621395414763</c:v>
                </c:pt>
                <c:pt idx="14">
                  <c:v>8.623321540696649</c:v>
                </c:pt>
                <c:pt idx="15">
                  <c:v>5.3490216859785358</c:v>
                </c:pt>
                <c:pt idx="16">
                  <c:v>4.4043969242762531</c:v>
                </c:pt>
                <c:pt idx="17">
                  <c:v>3.4597721625739708</c:v>
                </c:pt>
                <c:pt idx="18">
                  <c:v>2.5151474008716881</c:v>
                </c:pt>
                <c:pt idx="19">
                  <c:v>1.5705226391694056</c:v>
                </c:pt>
                <c:pt idx="20">
                  <c:v>0.62589787746712244</c:v>
                </c:pt>
                <c:pt idx="21">
                  <c:v>0.61215659969525493</c:v>
                </c:pt>
                <c:pt idx="22">
                  <c:v>0.59841532192338731</c:v>
                </c:pt>
                <c:pt idx="23">
                  <c:v>0.5846740441515198</c:v>
                </c:pt>
                <c:pt idx="24">
                  <c:v>0.57093276637965218</c:v>
                </c:pt>
                <c:pt idx="25">
                  <c:v>0.55719148860778489</c:v>
                </c:pt>
                <c:pt idx="26">
                  <c:v>0.55895319088622841</c:v>
                </c:pt>
                <c:pt idx="27">
                  <c:v>0.56071489316467205</c:v>
                </c:pt>
                <c:pt idx="28">
                  <c:v>0.56247659544311557</c:v>
                </c:pt>
                <c:pt idx="29">
                  <c:v>0.56423829772155909</c:v>
                </c:pt>
                <c:pt idx="30">
                  <c:v>0.5660000000000025</c:v>
                </c:pt>
              </c:numCache>
            </c:numRef>
          </c:val>
          <c:smooth val="0"/>
          <c:extLst>
            <c:ext xmlns:c16="http://schemas.microsoft.com/office/drawing/2014/chart" uri="{C3380CC4-5D6E-409C-BE32-E72D297353CC}">
              <c16:uniqueId val="{00000003-F68D-6244-A52A-01A32B268D0F}"/>
            </c:ext>
          </c:extLst>
        </c:ser>
        <c:dLbls>
          <c:showLegendKey val="0"/>
          <c:showVal val="0"/>
          <c:showCatName val="0"/>
          <c:showSerName val="0"/>
          <c:showPercent val="0"/>
          <c:showBubbleSize val="0"/>
        </c:dLbls>
        <c:smooth val="0"/>
        <c:axId val="818861285"/>
        <c:axId val="953001826"/>
      </c:lineChart>
      <c:catAx>
        <c:axId val="818861285"/>
        <c:scaling>
          <c:orientation val="minMax"/>
        </c:scaling>
        <c:delete val="0"/>
        <c:axPos val="b"/>
        <c:title>
          <c:tx>
            <c:rich>
              <a:bodyPr/>
              <a:lstStyle/>
              <a:p>
                <a:pPr lvl="0">
                  <a:defRPr b="0">
                    <a:solidFill>
                      <a:srgbClr val="000000"/>
                    </a:solidFill>
                    <a:latin typeface="+mn-lt"/>
                  </a:defRPr>
                </a:pPr>
                <a:endParaRPr lang="en-IT"/>
              </a:p>
            </c:rich>
          </c:tx>
          <c:overlay val="0"/>
        </c:title>
        <c:numFmt formatCode="General" sourceLinked="0"/>
        <c:majorTickMark val="none"/>
        <c:minorTickMark val="none"/>
        <c:tickLblPos val="nextTo"/>
        <c:txPr>
          <a:bodyPr/>
          <a:lstStyle/>
          <a:p>
            <a:pPr lvl="0">
              <a:defRPr sz="900" b="0" i="0">
                <a:solidFill>
                  <a:srgbClr val="000000"/>
                </a:solidFill>
                <a:latin typeface="+mn-lt"/>
              </a:defRPr>
            </a:pPr>
            <a:endParaRPr lang="en-IT"/>
          </a:p>
        </c:txPr>
        <c:crossAx val="953001826"/>
        <c:crosses val="autoZero"/>
        <c:auto val="1"/>
        <c:lblAlgn val="ctr"/>
        <c:lblOffset val="100"/>
        <c:noMultiLvlLbl val="1"/>
      </c:catAx>
      <c:valAx>
        <c:axId val="953001826"/>
        <c:scaling>
          <c:orientation val="minMax"/>
          <c:max val="100"/>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GB" sz="1000" b="0" i="0">
                    <a:solidFill>
                      <a:srgbClr val="000000"/>
                    </a:solidFill>
                    <a:latin typeface="+mn-lt"/>
                  </a:rPr>
                  <a:t>Percentage technology share of generation (%)</a:t>
                </a:r>
              </a:p>
            </c:rich>
          </c:tx>
          <c:overlay val="0"/>
        </c:title>
        <c:numFmt formatCode="#,##0" sourceLinked="1"/>
        <c:majorTickMark val="none"/>
        <c:minorTickMark val="none"/>
        <c:tickLblPos val="nextTo"/>
        <c:spPr>
          <a:ln/>
        </c:spPr>
        <c:txPr>
          <a:bodyPr/>
          <a:lstStyle/>
          <a:p>
            <a:pPr lvl="0">
              <a:defRPr sz="900" b="0" i="0">
                <a:solidFill>
                  <a:srgbClr val="000000"/>
                </a:solidFill>
                <a:latin typeface="+mn-lt"/>
              </a:defRPr>
            </a:pPr>
            <a:endParaRPr lang="en-IT"/>
          </a:p>
        </c:txPr>
        <c:crossAx val="818861285"/>
        <c:crosses val="autoZero"/>
        <c:crossBetween val="between"/>
      </c:valAx>
    </c:plotArea>
    <c:legend>
      <c:legendPos val="b"/>
      <c:overlay val="0"/>
      <c:txPr>
        <a:bodyPr/>
        <a:lstStyle/>
        <a:p>
          <a:pPr lvl="0">
            <a:defRPr sz="900" b="0" i="0">
              <a:solidFill>
                <a:srgbClr val="1A1A1A"/>
              </a:solidFill>
              <a:latin typeface="+mn-lt"/>
            </a:defRPr>
          </a:pPr>
          <a:endParaRPr lang="en-IT"/>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gif"/><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1</xdr:col>
      <xdr:colOff>180975</xdr:colOff>
      <xdr:row>0</xdr:row>
      <xdr:rowOff>238125</xdr:rowOff>
    </xdr:from>
    <xdr:ext cx="2790825" cy="1285875"/>
    <xdr:pic>
      <xdr:nvPicPr>
        <xdr:cNvPr id="2" name="image1.gif" descr="C:\Users\Fernando Rangel\Google Drive\SBTi\SBTi - Core team\Communication Team\Branding\Logos and templates\SBTi logos_\Logos_\SBT copy.gif">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180975</xdr:colOff>
      <xdr:row>1</xdr:row>
      <xdr:rowOff>0</xdr:rowOff>
    </xdr:from>
    <xdr:ext cx="2800350" cy="1285875"/>
    <xdr:pic>
      <xdr:nvPicPr>
        <xdr:cNvPr id="2" name="image1.gif" descr="C:\Users\Fernando Rangel\Google Drive\SBTi\SBTi - Core team\Communication Team\Branding\Logos and templates\SBTi logos_\Logos_\SBT copy.gif">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76200</xdr:colOff>
      <xdr:row>38</xdr:row>
      <xdr:rowOff>142875</xdr:rowOff>
    </xdr:from>
    <xdr:ext cx="9906000" cy="3752850"/>
    <xdr:graphicFrame macro="">
      <xdr:nvGraphicFramePr>
        <xdr:cNvPr id="1893907802" name="Chart 1">
          <a:extLst>
            <a:ext uri="{FF2B5EF4-FFF2-40B4-BE49-F238E27FC236}">
              <a16:creationId xmlns:a16="http://schemas.microsoft.com/office/drawing/2014/main" id="{00000000-0008-0000-0200-00005ABDE2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9525</xdr:colOff>
      <xdr:row>74</xdr:row>
      <xdr:rowOff>180975</xdr:rowOff>
    </xdr:from>
    <xdr:ext cx="6600825" cy="5029200"/>
    <xdr:graphicFrame macro="">
      <xdr:nvGraphicFramePr>
        <xdr:cNvPr id="576351835" name="Chart 2">
          <a:extLst>
            <a:ext uri="{FF2B5EF4-FFF2-40B4-BE49-F238E27FC236}">
              <a16:creationId xmlns:a16="http://schemas.microsoft.com/office/drawing/2014/main" id="{00000000-0008-0000-0200-00005B6E5A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5</xdr:col>
      <xdr:colOff>0</xdr:colOff>
      <xdr:row>74</xdr:row>
      <xdr:rowOff>190500</xdr:rowOff>
    </xdr:from>
    <xdr:ext cx="6534150" cy="5010150"/>
    <xdr:graphicFrame macro="">
      <xdr:nvGraphicFramePr>
        <xdr:cNvPr id="2049758801" name="Chart 3">
          <a:extLst>
            <a:ext uri="{FF2B5EF4-FFF2-40B4-BE49-F238E27FC236}">
              <a16:creationId xmlns:a16="http://schemas.microsoft.com/office/drawing/2014/main" id="{00000000-0008-0000-0200-000051D62C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9</xdr:col>
      <xdr:colOff>1524000</xdr:colOff>
      <xdr:row>74</xdr:row>
      <xdr:rowOff>200025</xdr:rowOff>
    </xdr:from>
    <xdr:ext cx="7296150" cy="5010150"/>
    <xdr:graphicFrame macro="">
      <xdr:nvGraphicFramePr>
        <xdr:cNvPr id="1546121480" name="Chart 4">
          <a:extLst>
            <a:ext uri="{FF2B5EF4-FFF2-40B4-BE49-F238E27FC236}">
              <a16:creationId xmlns:a16="http://schemas.microsoft.com/office/drawing/2014/main" id="{00000000-0008-0000-0200-000008F127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15</xdr:col>
      <xdr:colOff>609600</xdr:colOff>
      <xdr:row>74</xdr:row>
      <xdr:rowOff>209550</xdr:rowOff>
    </xdr:from>
    <xdr:ext cx="7924800" cy="5019675"/>
    <xdr:graphicFrame macro="">
      <xdr:nvGraphicFramePr>
        <xdr:cNvPr id="2038918334" name="Chart 5">
          <a:extLst>
            <a:ext uri="{FF2B5EF4-FFF2-40B4-BE49-F238E27FC236}">
              <a16:creationId xmlns:a16="http://schemas.microsoft.com/office/drawing/2014/main" id="{00000000-0008-0000-0200-0000BE6C87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xdr:col>
      <xdr:colOff>276225</xdr:colOff>
      <xdr:row>1</xdr:row>
      <xdr:rowOff>57150</xdr:rowOff>
    </xdr:from>
    <xdr:ext cx="2447925" cy="1152525"/>
    <xdr:pic>
      <xdr:nvPicPr>
        <xdr:cNvPr id="2" name="image1.gif" descr="C:\Users\Fernando Rangel\Google Drive\SBTi\SBTi - Core team\Communication Team\Branding\Logos and templates\SBTi logos_\Logos_\SBT copy.gif">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karl_downey_cdp_net/Documents/Documents/SDA%20tool/Target%20Validation%20Tool%20v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creening + History"/>
      <sheetName val="1. Target Details"/>
      <sheetName val="2. Validation Results"/>
      <sheetName val="3. Dashboard Summary"/>
      <sheetName val="Background Data"/>
      <sheetName val="Checks"/>
    </sheet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BC5">
  <tableColumns count="55">
    <tableColumn id="1" xr3:uid="{00000000-0010-0000-0000-000001000000}" name="Model.Parameter"/>
    <tableColumn id="2" xr3:uid="{00000000-0010-0000-0000-000002000000}" name="Scenario"/>
    <tableColumn id="3" xr3:uid="{00000000-0010-0000-0000-000003000000}" name="Sheet"/>
    <tableColumn id="4" xr3:uid="{00000000-0010-0000-0000-000004000000}" name="Region"/>
    <tableColumn id="5" xr3:uid="{00000000-0010-0000-0000-000005000000}" name="Flow.1"/>
    <tableColumn id="6" xr3:uid="{00000000-0010-0000-0000-000006000000}" name="Unit"/>
    <tableColumn id="7" xr3:uid="{00000000-0010-0000-0000-000007000000}" name="Table.1"/>
    <tableColumn id="8" xr3:uid="{00000000-0010-0000-0000-000008000000}" name="Sector.ETP"/>
    <tableColumn id="9" xr3:uid="{00000000-0010-0000-0000-000009000000}" name="2014"/>
    <tableColumn id="10" xr3:uid="{00000000-0010-0000-0000-00000A000000}" name="2015"/>
    <tableColumn id="11" xr3:uid="{00000000-0010-0000-0000-00000B000000}" name="2016"/>
    <tableColumn id="12" xr3:uid="{00000000-0010-0000-0000-00000C000000}" name="2017"/>
    <tableColumn id="13" xr3:uid="{00000000-0010-0000-0000-00000D000000}" name="2018"/>
    <tableColumn id="14" xr3:uid="{00000000-0010-0000-0000-00000E000000}" name="2019"/>
    <tableColumn id="15" xr3:uid="{00000000-0010-0000-0000-00000F000000}" name="2020"/>
    <tableColumn id="16" xr3:uid="{00000000-0010-0000-0000-000010000000}" name="2021"/>
    <tableColumn id="17" xr3:uid="{00000000-0010-0000-0000-000011000000}" name="2022"/>
    <tableColumn id="18" xr3:uid="{00000000-0010-0000-0000-000012000000}" name="2023"/>
    <tableColumn id="19" xr3:uid="{00000000-0010-0000-0000-000013000000}" name="2024"/>
    <tableColumn id="20" xr3:uid="{00000000-0010-0000-0000-000014000000}" name="2025"/>
    <tableColumn id="21" xr3:uid="{00000000-0010-0000-0000-000015000000}" name="2026"/>
    <tableColumn id="22" xr3:uid="{00000000-0010-0000-0000-000016000000}" name="2027"/>
    <tableColumn id="23" xr3:uid="{00000000-0010-0000-0000-000017000000}" name="2028"/>
    <tableColumn id="24" xr3:uid="{00000000-0010-0000-0000-000018000000}" name="2029"/>
    <tableColumn id="25" xr3:uid="{00000000-0010-0000-0000-000019000000}" name="2030"/>
    <tableColumn id="26" xr3:uid="{00000000-0010-0000-0000-00001A000000}" name="2031"/>
    <tableColumn id="27" xr3:uid="{00000000-0010-0000-0000-00001B000000}" name="2032"/>
    <tableColumn id="28" xr3:uid="{00000000-0010-0000-0000-00001C000000}" name="2033"/>
    <tableColumn id="29" xr3:uid="{00000000-0010-0000-0000-00001D000000}" name="2034"/>
    <tableColumn id="30" xr3:uid="{00000000-0010-0000-0000-00001E000000}" name="2035"/>
    <tableColumn id="31" xr3:uid="{00000000-0010-0000-0000-00001F000000}" name="2036"/>
    <tableColumn id="32" xr3:uid="{00000000-0010-0000-0000-000020000000}" name="2037"/>
    <tableColumn id="33" xr3:uid="{00000000-0010-0000-0000-000021000000}" name="2038"/>
    <tableColumn id="34" xr3:uid="{00000000-0010-0000-0000-000022000000}" name="2039"/>
    <tableColumn id="35" xr3:uid="{00000000-0010-0000-0000-000023000000}" name="2040"/>
    <tableColumn id="36" xr3:uid="{00000000-0010-0000-0000-000024000000}" name="2041"/>
    <tableColumn id="37" xr3:uid="{00000000-0010-0000-0000-000025000000}" name="2042"/>
    <tableColumn id="38" xr3:uid="{00000000-0010-0000-0000-000026000000}" name="2043"/>
    <tableColumn id="39" xr3:uid="{00000000-0010-0000-0000-000027000000}" name="2044"/>
    <tableColumn id="40" xr3:uid="{00000000-0010-0000-0000-000028000000}" name="2045"/>
    <tableColumn id="41" xr3:uid="{00000000-0010-0000-0000-000029000000}" name="2046"/>
    <tableColumn id="42" xr3:uid="{00000000-0010-0000-0000-00002A000000}" name="2047"/>
    <tableColumn id="43" xr3:uid="{00000000-0010-0000-0000-00002B000000}" name="2048"/>
    <tableColumn id="44" xr3:uid="{00000000-0010-0000-0000-00002C000000}" name="2049"/>
    <tableColumn id="45" xr3:uid="{00000000-0010-0000-0000-00002D000000}" name="2050"/>
    <tableColumn id="46" xr3:uid="{00000000-0010-0000-0000-00002E000000}" name="2051"/>
    <tableColumn id="47" xr3:uid="{00000000-0010-0000-0000-00002F000000}" name="2052"/>
    <tableColumn id="48" xr3:uid="{00000000-0010-0000-0000-000030000000}" name="2053"/>
    <tableColumn id="49" xr3:uid="{00000000-0010-0000-0000-000031000000}" name="2054"/>
    <tableColumn id="50" xr3:uid="{00000000-0010-0000-0000-000032000000}" name="2055"/>
    <tableColumn id="51" xr3:uid="{00000000-0010-0000-0000-000033000000}" name="2056"/>
    <tableColumn id="52" xr3:uid="{00000000-0010-0000-0000-000034000000}" name="2057"/>
    <tableColumn id="53" xr3:uid="{00000000-0010-0000-0000-000035000000}" name="2058"/>
    <tableColumn id="54" xr3:uid="{00000000-0010-0000-0000-000036000000}" name="2059"/>
    <tableColumn id="55" xr3:uid="{00000000-0010-0000-0000-000037000000}" name="2060"/>
  </tableColumns>
  <tableStyleInfo name="Database-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iea.org/publications/freepublications/publication/Building2013_free.pdf" TargetMode="External"/><Relationship Id="rId1" Type="http://schemas.openxmlformats.org/officeDocument/2006/relationships/hyperlink" Target="mailto:powersector@sciencebasedtargets.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powersector@sciencebasedtargets.or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powersector@sciencebasedtargets.org"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5A81C"/>
  </sheetPr>
  <dimension ref="B3:O48"/>
  <sheetViews>
    <sheetView showGridLines="0" topLeftCell="A51" workbookViewId="0">
      <selection activeCell="B10" sqref="B10:O10"/>
    </sheetView>
  </sheetViews>
  <sheetFormatPr baseColWidth="10" defaultColWidth="12.6640625" defaultRowHeight="15" customHeight="1" x14ac:dyDescent="0.15"/>
  <cols>
    <col min="1" max="1" width="3.6640625" customWidth="1"/>
    <col min="2" max="2" width="13.33203125" customWidth="1"/>
    <col min="3" max="26" width="11.33203125" customWidth="1"/>
  </cols>
  <sheetData>
    <row r="3" spans="2:15" ht="33.75" customHeight="1" x14ac:dyDescent="0.15">
      <c r="B3" s="1"/>
      <c r="C3" s="1"/>
      <c r="D3" s="1"/>
      <c r="E3" s="1"/>
      <c r="F3" s="152" t="s">
        <v>0</v>
      </c>
      <c r="G3" s="153"/>
      <c r="H3" s="153"/>
      <c r="I3" s="153"/>
      <c r="J3" s="153"/>
      <c r="K3" s="153"/>
      <c r="L3" s="153"/>
      <c r="M3" s="153"/>
      <c r="N3" s="153"/>
      <c r="O3" s="154"/>
    </row>
    <row r="4" spans="2:15" ht="19.5" customHeight="1" x14ac:dyDescent="0.15">
      <c r="B4" s="1"/>
      <c r="C4" s="1"/>
      <c r="D4" s="1"/>
      <c r="E4" s="1"/>
      <c r="F4" s="1"/>
      <c r="G4" s="1"/>
      <c r="H4" s="1"/>
      <c r="I4" s="1"/>
      <c r="J4" s="1"/>
      <c r="K4" s="1"/>
      <c r="L4" s="1"/>
      <c r="M4" s="1"/>
      <c r="N4" s="1"/>
      <c r="O4" s="1"/>
    </row>
    <row r="5" spans="2:15" ht="19.5" customHeight="1" x14ac:dyDescent="0.15">
      <c r="B5" s="1"/>
      <c r="C5" s="1"/>
      <c r="D5" s="1"/>
      <c r="E5" s="1"/>
      <c r="F5" s="2" t="s">
        <v>1</v>
      </c>
      <c r="G5" s="3"/>
      <c r="H5" s="3" t="s">
        <v>279</v>
      </c>
      <c r="I5" s="1"/>
      <c r="J5" s="1"/>
      <c r="K5" s="1"/>
      <c r="L5" s="1"/>
      <c r="M5" s="1"/>
      <c r="N5" s="1"/>
      <c r="O5" s="1"/>
    </row>
    <row r="6" spans="2:15" ht="19.5" customHeight="1" x14ac:dyDescent="0.15">
      <c r="B6" s="1"/>
      <c r="C6" s="1"/>
      <c r="D6" s="1"/>
      <c r="E6" s="1"/>
      <c r="F6" s="2" t="s">
        <v>2</v>
      </c>
      <c r="G6" s="3"/>
      <c r="H6" s="4" t="s">
        <v>3</v>
      </c>
      <c r="I6" s="1"/>
      <c r="J6" s="1"/>
      <c r="K6" s="1"/>
      <c r="L6" s="1"/>
      <c r="M6" s="1"/>
      <c r="N6" s="1"/>
      <c r="O6" s="1"/>
    </row>
    <row r="7" spans="2:15" ht="12.75" customHeight="1" x14ac:dyDescent="0.2">
      <c r="B7" s="5"/>
      <c r="C7" s="5"/>
      <c r="D7" s="5"/>
      <c r="E7" s="5"/>
      <c r="F7" s="5"/>
      <c r="G7" s="5"/>
      <c r="H7" s="5"/>
      <c r="I7" s="5"/>
      <c r="J7" s="5"/>
      <c r="K7" s="5"/>
      <c r="L7" s="5"/>
      <c r="M7" s="5"/>
      <c r="N7" s="5"/>
      <c r="O7" s="5"/>
    </row>
    <row r="8" spans="2:15" ht="12.75" customHeight="1" x14ac:dyDescent="0.15">
      <c r="B8" s="6"/>
      <c r="C8" s="6"/>
      <c r="D8" s="6"/>
      <c r="E8" s="6"/>
      <c r="F8" s="6"/>
      <c r="G8" s="6"/>
      <c r="H8" s="6"/>
      <c r="I8" s="6"/>
      <c r="J8" s="6"/>
      <c r="K8" s="6"/>
      <c r="L8" s="6"/>
      <c r="M8" s="6"/>
      <c r="N8" s="6"/>
      <c r="O8" s="6"/>
    </row>
    <row r="9" spans="2:15" ht="61" customHeight="1" x14ac:dyDescent="0.15">
      <c r="B9" s="155" t="s">
        <v>280</v>
      </c>
      <c r="C9" s="153"/>
      <c r="D9" s="153"/>
      <c r="E9" s="153"/>
      <c r="F9" s="153"/>
      <c r="G9" s="153"/>
      <c r="H9" s="153"/>
      <c r="I9" s="153"/>
      <c r="J9" s="153"/>
      <c r="K9" s="153"/>
      <c r="L9" s="153"/>
      <c r="M9" s="153"/>
      <c r="N9" s="153"/>
      <c r="O9" s="154"/>
    </row>
    <row r="10" spans="2:15" ht="17.25" customHeight="1" x14ac:dyDescent="0.15">
      <c r="B10" s="155" t="s">
        <v>4</v>
      </c>
      <c r="C10" s="153"/>
      <c r="D10" s="153"/>
      <c r="E10" s="153"/>
      <c r="F10" s="153"/>
      <c r="G10" s="153"/>
      <c r="H10" s="153"/>
      <c r="I10" s="153"/>
      <c r="J10" s="153"/>
      <c r="K10" s="153"/>
      <c r="L10" s="153"/>
      <c r="M10" s="153"/>
      <c r="N10" s="153"/>
      <c r="O10" s="154"/>
    </row>
    <row r="11" spans="2:15" ht="12.75" customHeight="1" x14ac:dyDescent="0.15">
      <c r="B11" s="7"/>
      <c r="C11" s="7"/>
      <c r="D11" s="7"/>
      <c r="E11" s="7"/>
      <c r="F11" s="7"/>
      <c r="G11" s="7"/>
      <c r="H11" s="7"/>
      <c r="I11" s="7"/>
      <c r="J11" s="7"/>
      <c r="K11" s="7"/>
      <c r="L11" s="7"/>
      <c r="M11" s="7"/>
      <c r="N11" s="7"/>
      <c r="O11" s="7"/>
    </row>
    <row r="12" spans="2:15" ht="28.5" customHeight="1" x14ac:dyDescent="0.15">
      <c r="B12" s="8" t="s">
        <v>5</v>
      </c>
      <c r="C12" s="9"/>
      <c r="D12" s="9"/>
      <c r="E12" s="9"/>
      <c r="F12" s="9"/>
      <c r="G12" s="9"/>
      <c r="H12" s="9"/>
      <c r="I12" s="9"/>
      <c r="J12" s="9"/>
      <c r="K12" s="9"/>
      <c r="L12" s="9"/>
      <c r="M12" s="9"/>
      <c r="N12" s="9"/>
      <c r="O12" s="9"/>
    </row>
    <row r="13" spans="2:15" ht="30" customHeight="1" x14ac:dyDescent="0.15">
      <c r="B13" s="156" t="s">
        <v>6</v>
      </c>
      <c r="C13" s="157"/>
      <c r="D13" s="157"/>
      <c r="E13" s="157"/>
      <c r="F13" s="157"/>
      <c r="G13" s="157"/>
      <c r="H13" s="157"/>
      <c r="I13" s="157"/>
      <c r="J13" s="157"/>
      <c r="K13" s="157"/>
      <c r="L13" s="157"/>
      <c r="M13" s="157"/>
      <c r="N13" s="157"/>
      <c r="O13" s="158"/>
    </row>
    <row r="14" spans="2:15" ht="22.5" customHeight="1" x14ac:dyDescent="0.15">
      <c r="B14" s="159"/>
      <c r="C14" s="160"/>
      <c r="D14" s="160"/>
      <c r="E14" s="160"/>
      <c r="F14" s="160"/>
      <c r="G14" s="160"/>
      <c r="H14" s="160"/>
      <c r="I14" s="160"/>
      <c r="J14" s="160"/>
      <c r="K14" s="160"/>
      <c r="L14" s="160"/>
      <c r="M14" s="160"/>
      <c r="N14" s="160"/>
      <c r="O14" s="161"/>
    </row>
    <row r="15" spans="2:15" ht="18" customHeight="1" x14ac:dyDescent="0.15">
      <c r="B15" s="159"/>
      <c r="C15" s="160"/>
      <c r="D15" s="160"/>
      <c r="E15" s="160"/>
      <c r="F15" s="160"/>
      <c r="G15" s="160"/>
      <c r="H15" s="160"/>
      <c r="I15" s="160"/>
      <c r="J15" s="160"/>
      <c r="K15" s="160"/>
      <c r="L15" s="160"/>
      <c r="M15" s="160"/>
      <c r="N15" s="160"/>
      <c r="O15" s="161"/>
    </row>
    <row r="16" spans="2:15" ht="28.5" customHeight="1" x14ac:dyDescent="0.15">
      <c r="B16" s="162"/>
      <c r="C16" s="163"/>
      <c r="D16" s="163"/>
      <c r="E16" s="163"/>
      <c r="F16" s="163"/>
      <c r="G16" s="163"/>
      <c r="H16" s="163"/>
      <c r="I16" s="163"/>
      <c r="J16" s="163"/>
      <c r="K16" s="163"/>
      <c r="L16" s="163"/>
      <c r="M16" s="163"/>
      <c r="N16" s="163"/>
      <c r="O16" s="164"/>
    </row>
    <row r="18" spans="2:15" ht="29.25" customHeight="1" x14ac:dyDescent="0.15">
      <c r="B18" s="8" t="s">
        <v>7</v>
      </c>
      <c r="C18" s="10"/>
      <c r="D18" s="10"/>
      <c r="E18" s="10"/>
      <c r="F18" s="10"/>
      <c r="G18" s="10"/>
      <c r="H18" s="10"/>
      <c r="I18" s="10"/>
      <c r="J18" s="10"/>
      <c r="K18" s="10"/>
      <c r="L18" s="10"/>
      <c r="M18" s="10"/>
      <c r="N18" s="10"/>
      <c r="O18" s="10"/>
    </row>
    <row r="19" spans="2:15" ht="48" customHeight="1" x14ac:dyDescent="0.15">
      <c r="B19" s="165" t="s">
        <v>8</v>
      </c>
      <c r="C19" s="157"/>
      <c r="D19" s="157"/>
      <c r="E19" s="157"/>
      <c r="F19" s="157"/>
      <c r="G19" s="157"/>
      <c r="H19" s="157"/>
      <c r="I19" s="157"/>
      <c r="J19" s="157"/>
      <c r="K19" s="157"/>
      <c r="L19" s="157"/>
      <c r="M19" s="157"/>
      <c r="N19" s="157"/>
      <c r="O19" s="158"/>
    </row>
    <row r="20" spans="2:15" ht="40.5" customHeight="1" x14ac:dyDescent="0.15">
      <c r="B20" s="159"/>
      <c r="C20" s="160"/>
      <c r="D20" s="160"/>
      <c r="E20" s="160"/>
      <c r="F20" s="160"/>
      <c r="G20" s="160"/>
      <c r="H20" s="160"/>
      <c r="I20" s="160"/>
      <c r="J20" s="160"/>
      <c r="K20" s="160"/>
      <c r="L20" s="160"/>
      <c r="M20" s="160"/>
      <c r="N20" s="160"/>
      <c r="O20" s="161"/>
    </row>
    <row r="21" spans="2:15" ht="45" customHeight="1" x14ac:dyDescent="0.15">
      <c r="B21" s="159"/>
      <c r="C21" s="160"/>
      <c r="D21" s="160"/>
      <c r="E21" s="160"/>
      <c r="F21" s="160"/>
      <c r="G21" s="160"/>
      <c r="H21" s="160"/>
      <c r="I21" s="160"/>
      <c r="J21" s="160"/>
      <c r="K21" s="160"/>
      <c r="L21" s="160"/>
      <c r="M21" s="160"/>
      <c r="N21" s="160"/>
      <c r="O21" s="161"/>
    </row>
    <row r="22" spans="2:15" ht="52.5" customHeight="1" x14ac:dyDescent="0.15">
      <c r="B22" s="159"/>
      <c r="C22" s="160"/>
      <c r="D22" s="160"/>
      <c r="E22" s="160"/>
      <c r="F22" s="160"/>
      <c r="G22" s="160"/>
      <c r="H22" s="160"/>
      <c r="I22" s="160"/>
      <c r="J22" s="160"/>
      <c r="K22" s="160"/>
      <c r="L22" s="160"/>
      <c r="M22" s="160"/>
      <c r="N22" s="160"/>
      <c r="O22" s="161"/>
    </row>
    <row r="23" spans="2:15" ht="51.75" customHeight="1" x14ac:dyDescent="0.15">
      <c r="B23" s="159"/>
      <c r="C23" s="160"/>
      <c r="D23" s="160"/>
      <c r="E23" s="160"/>
      <c r="F23" s="160"/>
      <c r="G23" s="160"/>
      <c r="H23" s="160"/>
      <c r="I23" s="160"/>
      <c r="J23" s="160"/>
      <c r="K23" s="160"/>
      <c r="L23" s="160"/>
      <c r="M23" s="160"/>
      <c r="N23" s="160"/>
      <c r="O23" s="161"/>
    </row>
    <row r="24" spans="2:15" ht="64" customHeight="1" x14ac:dyDescent="0.15">
      <c r="B24" s="162"/>
      <c r="C24" s="163"/>
      <c r="D24" s="163"/>
      <c r="E24" s="163"/>
      <c r="F24" s="163"/>
      <c r="G24" s="163"/>
      <c r="H24" s="163"/>
      <c r="I24" s="163"/>
      <c r="J24" s="163"/>
      <c r="K24" s="163"/>
      <c r="L24" s="163"/>
      <c r="M24" s="163"/>
      <c r="N24" s="163"/>
      <c r="O24" s="164"/>
    </row>
    <row r="25" spans="2:15" ht="12.75" customHeight="1" x14ac:dyDescent="0.15">
      <c r="B25" s="11"/>
      <c r="C25" s="11"/>
      <c r="D25" s="11"/>
      <c r="E25" s="11"/>
      <c r="F25" s="11"/>
      <c r="G25" s="11"/>
      <c r="H25" s="11"/>
      <c r="I25" s="11"/>
      <c r="J25" s="11"/>
      <c r="K25" s="11"/>
      <c r="L25" s="11"/>
      <c r="M25" s="11"/>
      <c r="N25" s="11"/>
      <c r="O25" s="11"/>
    </row>
    <row r="26" spans="2:15" ht="27.75" customHeight="1" x14ac:dyDescent="0.15">
      <c r="B26" s="8" t="s">
        <v>9</v>
      </c>
      <c r="C26" s="10"/>
      <c r="D26" s="10"/>
      <c r="E26" s="10"/>
      <c r="F26" s="10"/>
      <c r="G26" s="10"/>
      <c r="H26" s="10"/>
      <c r="I26" s="10"/>
      <c r="J26" s="10"/>
      <c r="K26" s="10"/>
      <c r="L26" s="10"/>
      <c r="M26" s="10"/>
      <c r="N26" s="10"/>
      <c r="O26" s="10"/>
    </row>
    <row r="27" spans="2:15" ht="33" customHeight="1" x14ac:dyDescent="0.15">
      <c r="B27" s="166" t="s">
        <v>10</v>
      </c>
      <c r="C27" s="167"/>
      <c r="D27" s="167"/>
      <c r="E27" s="167"/>
      <c r="F27" s="167"/>
      <c r="G27" s="167"/>
      <c r="H27" s="167"/>
      <c r="I27" s="167"/>
      <c r="J27" s="167"/>
      <c r="K27" s="167"/>
      <c r="L27" s="167"/>
      <c r="M27" s="167"/>
      <c r="N27" s="167"/>
      <c r="O27" s="168"/>
    </row>
    <row r="28" spans="2:15" ht="33" customHeight="1" x14ac:dyDescent="0.15">
      <c r="B28" s="169" t="s">
        <v>11</v>
      </c>
      <c r="C28" s="153"/>
      <c r="D28" s="153"/>
      <c r="E28" s="153"/>
      <c r="F28" s="153"/>
      <c r="G28" s="153"/>
      <c r="H28" s="153"/>
      <c r="I28" s="153"/>
      <c r="J28" s="153"/>
      <c r="K28" s="153"/>
      <c r="L28" s="153"/>
      <c r="M28" s="154"/>
      <c r="N28" s="12"/>
      <c r="O28" s="12"/>
    </row>
    <row r="29" spans="2:15" ht="19.5" customHeight="1" x14ac:dyDescent="0.15">
      <c r="B29" s="170" t="s">
        <v>12</v>
      </c>
      <c r="C29" s="171"/>
      <c r="D29" s="171"/>
      <c r="E29" s="171"/>
      <c r="F29" s="171"/>
      <c r="G29" s="171"/>
      <c r="H29" s="171"/>
      <c r="I29" s="171"/>
      <c r="J29" s="171"/>
      <c r="K29" s="171"/>
      <c r="L29" s="171"/>
      <c r="M29" s="171"/>
      <c r="N29" s="171"/>
      <c r="O29" s="172"/>
    </row>
    <row r="30" spans="2:15" ht="14.25" customHeight="1" x14ac:dyDescent="0.15">
      <c r="B30" s="169"/>
      <c r="C30" s="153"/>
      <c r="D30" s="153"/>
      <c r="E30" s="153"/>
      <c r="F30" s="153"/>
      <c r="G30" s="153"/>
      <c r="H30" s="153"/>
      <c r="I30" s="153"/>
      <c r="J30" s="153"/>
      <c r="K30" s="153"/>
      <c r="L30" s="153"/>
      <c r="M30" s="154"/>
      <c r="N30" s="169"/>
      <c r="O30" s="154"/>
    </row>
    <row r="32" spans="2:15" ht="24.75" customHeight="1" x14ac:dyDescent="0.15">
      <c r="B32" s="8" t="s">
        <v>13</v>
      </c>
      <c r="C32" s="10"/>
      <c r="D32" s="10"/>
      <c r="E32" s="10"/>
      <c r="F32" s="10"/>
      <c r="G32" s="10"/>
      <c r="H32" s="10"/>
      <c r="I32" s="10"/>
      <c r="J32" s="10"/>
      <c r="K32" s="10"/>
      <c r="L32" s="10"/>
      <c r="M32" s="10"/>
      <c r="N32" s="10"/>
      <c r="O32" s="10"/>
    </row>
    <row r="33" spans="2:15" ht="12.75" customHeight="1" x14ac:dyDescent="0.15">
      <c r="B33" s="13"/>
      <c r="C33" s="13"/>
      <c r="D33" s="13"/>
      <c r="E33" s="13"/>
      <c r="F33" s="13"/>
      <c r="G33" s="13"/>
      <c r="H33" s="13"/>
      <c r="I33" s="13"/>
      <c r="J33" s="13"/>
      <c r="K33" s="13"/>
      <c r="L33" s="13"/>
      <c r="M33" s="13"/>
      <c r="N33" s="13"/>
      <c r="O33" s="13"/>
    </row>
    <row r="34" spans="2:15" ht="19.5" customHeight="1" x14ac:dyDescent="0.15">
      <c r="B34" s="14" t="s">
        <v>14</v>
      </c>
      <c r="C34" s="173" t="s">
        <v>15</v>
      </c>
      <c r="D34" s="174"/>
      <c r="E34" s="173" t="s">
        <v>16</v>
      </c>
      <c r="F34" s="175"/>
      <c r="G34" s="175"/>
      <c r="H34" s="175"/>
      <c r="I34" s="175"/>
      <c r="J34" s="175"/>
      <c r="K34" s="175"/>
      <c r="L34" s="175"/>
      <c r="M34" s="175"/>
      <c r="N34" s="175"/>
      <c r="O34" s="174"/>
    </row>
    <row r="35" spans="2:15" ht="49.5" customHeight="1" x14ac:dyDescent="0.15">
      <c r="B35" s="15" t="s">
        <v>279</v>
      </c>
      <c r="C35" s="182" t="s">
        <v>17</v>
      </c>
      <c r="D35" s="174"/>
      <c r="E35" s="181" t="s">
        <v>18</v>
      </c>
      <c r="F35" s="175"/>
      <c r="G35" s="175"/>
      <c r="H35" s="175"/>
      <c r="I35" s="175"/>
      <c r="J35" s="175"/>
      <c r="K35" s="175"/>
      <c r="L35" s="175"/>
      <c r="M35" s="175"/>
      <c r="N35" s="175"/>
      <c r="O35" s="174"/>
    </row>
    <row r="36" spans="2:15" ht="15" customHeight="1" x14ac:dyDescent="0.15">
      <c r="B36" s="16"/>
      <c r="C36" s="180"/>
      <c r="D36" s="160"/>
      <c r="E36" s="179"/>
      <c r="F36" s="160"/>
      <c r="G36" s="160"/>
      <c r="H36" s="160"/>
      <c r="I36" s="160"/>
      <c r="J36" s="160"/>
      <c r="K36" s="160"/>
      <c r="L36" s="160"/>
      <c r="M36" s="160"/>
      <c r="N36" s="160"/>
      <c r="O36" s="160"/>
    </row>
    <row r="37" spans="2:15" ht="14.25" customHeight="1" x14ac:dyDescent="0.15">
      <c r="B37" s="16"/>
      <c r="C37" s="180"/>
      <c r="D37" s="160"/>
      <c r="E37" s="179"/>
      <c r="F37" s="160"/>
      <c r="G37" s="160"/>
      <c r="H37" s="160"/>
      <c r="I37" s="160"/>
      <c r="J37" s="160"/>
      <c r="K37" s="160"/>
      <c r="L37" s="160"/>
      <c r="M37" s="160"/>
      <c r="N37" s="160"/>
      <c r="O37" s="160"/>
    </row>
    <row r="38" spans="2:15" ht="15" customHeight="1" x14ac:dyDescent="0.15">
      <c r="B38" s="17"/>
      <c r="C38" s="17"/>
      <c r="D38" s="17"/>
      <c r="E38" s="17"/>
      <c r="F38" s="17"/>
      <c r="G38" s="17"/>
      <c r="H38" s="17"/>
      <c r="I38" s="17"/>
      <c r="J38" s="17"/>
      <c r="K38" s="17"/>
      <c r="L38" s="17"/>
      <c r="M38" s="17"/>
      <c r="N38" s="17"/>
      <c r="O38" s="17"/>
    </row>
    <row r="39" spans="2:15" ht="12.75" customHeight="1" x14ac:dyDescent="0.15">
      <c r="B39" s="1"/>
      <c r="C39" s="1"/>
      <c r="D39" s="1"/>
      <c r="E39" s="1"/>
      <c r="F39" s="1"/>
      <c r="G39" s="1"/>
      <c r="H39" s="1"/>
      <c r="I39" s="1"/>
      <c r="J39" s="1"/>
      <c r="K39" s="1"/>
      <c r="L39" s="1"/>
      <c r="M39" s="1"/>
      <c r="N39" s="1"/>
      <c r="O39" s="1"/>
    </row>
    <row r="40" spans="2:15" ht="24.75" customHeight="1" x14ac:dyDescent="0.15">
      <c r="B40" s="8" t="s">
        <v>19</v>
      </c>
      <c r="C40" s="10"/>
      <c r="D40" s="10"/>
      <c r="E40" s="10"/>
      <c r="F40" s="10"/>
      <c r="G40" s="10"/>
      <c r="H40" s="10"/>
      <c r="I40" s="10"/>
      <c r="J40" s="10"/>
      <c r="K40" s="10"/>
      <c r="L40" s="10"/>
      <c r="M40" s="10"/>
      <c r="N40" s="10"/>
      <c r="O40" s="10"/>
    </row>
    <row r="41" spans="2:15" ht="12.75" customHeight="1" x14ac:dyDescent="0.15">
      <c r="B41" s="1"/>
      <c r="C41" s="1"/>
      <c r="D41" s="1"/>
      <c r="E41" s="1"/>
      <c r="F41" s="1"/>
      <c r="G41" s="1"/>
      <c r="H41" s="1"/>
      <c r="I41" s="1"/>
      <c r="J41" s="1"/>
      <c r="K41" s="1"/>
      <c r="L41" s="1"/>
      <c r="M41" s="1"/>
      <c r="N41" s="1"/>
      <c r="O41" s="1"/>
    </row>
    <row r="42" spans="2:15" ht="19.5" customHeight="1" thickBot="1" x14ac:dyDescent="0.2">
      <c r="B42" s="18" t="s">
        <v>20</v>
      </c>
      <c r="C42" s="176" t="s">
        <v>21</v>
      </c>
      <c r="D42" s="177"/>
      <c r="E42" s="177"/>
      <c r="F42" s="177"/>
      <c r="G42" s="177"/>
      <c r="H42" s="177"/>
      <c r="I42" s="177"/>
      <c r="J42" s="177"/>
      <c r="K42" s="177"/>
      <c r="L42" s="177"/>
      <c r="M42" s="177"/>
      <c r="N42" s="177"/>
      <c r="O42" s="178"/>
    </row>
    <row r="43" spans="2:15" ht="19.5" customHeight="1" thickTop="1" thickBot="1" x14ac:dyDescent="0.2">
      <c r="B43" s="19" t="s">
        <v>22</v>
      </c>
      <c r="C43" s="176" t="s">
        <v>23</v>
      </c>
      <c r="D43" s="177"/>
      <c r="E43" s="177"/>
      <c r="F43" s="177"/>
      <c r="G43" s="177"/>
      <c r="H43" s="177"/>
      <c r="I43" s="177"/>
      <c r="J43" s="177"/>
      <c r="K43" s="177"/>
      <c r="L43" s="177"/>
      <c r="M43" s="177"/>
      <c r="N43" s="177"/>
      <c r="O43" s="178"/>
    </row>
    <row r="44" spans="2:15" ht="19.5" customHeight="1" x14ac:dyDescent="0.15">
      <c r="B44" s="19" t="s">
        <v>24</v>
      </c>
      <c r="C44" s="176" t="s">
        <v>25</v>
      </c>
      <c r="D44" s="177"/>
      <c r="E44" s="177"/>
      <c r="F44" s="177"/>
      <c r="G44" s="177"/>
      <c r="H44" s="177"/>
      <c r="I44" s="177"/>
      <c r="J44" s="177"/>
      <c r="K44" s="177"/>
      <c r="L44" s="177"/>
      <c r="M44" s="177"/>
      <c r="N44" s="177"/>
      <c r="O44" s="178"/>
    </row>
    <row r="45" spans="2:15" ht="19.5" customHeight="1" x14ac:dyDescent="0.15">
      <c r="B45" s="19" t="s">
        <v>26</v>
      </c>
      <c r="C45" s="176" t="s">
        <v>27</v>
      </c>
      <c r="D45" s="177"/>
      <c r="E45" s="177"/>
      <c r="F45" s="177"/>
      <c r="G45" s="177"/>
      <c r="H45" s="177"/>
      <c r="I45" s="177"/>
      <c r="J45" s="177"/>
      <c r="K45" s="177"/>
      <c r="L45" s="177"/>
      <c r="M45" s="177"/>
      <c r="N45" s="177"/>
      <c r="O45" s="178"/>
    </row>
    <row r="46" spans="2:15" ht="19.5" customHeight="1" x14ac:dyDescent="0.15">
      <c r="B46" s="19" t="s">
        <v>28</v>
      </c>
      <c r="C46" s="176" t="s">
        <v>29</v>
      </c>
      <c r="D46" s="177"/>
      <c r="E46" s="177"/>
      <c r="F46" s="177"/>
      <c r="G46" s="177"/>
      <c r="H46" s="177"/>
      <c r="I46" s="177"/>
      <c r="J46" s="177"/>
      <c r="K46" s="177"/>
      <c r="L46" s="177"/>
      <c r="M46" s="177"/>
      <c r="N46" s="177"/>
      <c r="O46" s="178"/>
    </row>
    <row r="48" spans="2:15" ht="19.5" customHeight="1" x14ac:dyDescent="0.15">
      <c r="B48" s="176" t="s">
        <v>30</v>
      </c>
      <c r="C48" s="177"/>
      <c r="D48" s="177"/>
      <c r="E48" s="177"/>
      <c r="F48" s="177"/>
      <c r="G48" s="177"/>
      <c r="H48" s="177"/>
      <c r="I48" s="177"/>
      <c r="J48" s="177"/>
      <c r="K48" s="177"/>
      <c r="L48" s="177"/>
      <c r="M48" s="177"/>
      <c r="N48" s="177"/>
      <c r="O48" s="178"/>
    </row>
  </sheetData>
  <sheetProtection algorithmName="SHA-512" hashValue="BbeyIYCl8E9ssPOS5djeKdA0xgMkZxwk9jqPWK5LwBNp3GqwGEORR5B2x4JVv62qR1uhZyGiZhbBGZB4G/DrPA==" saltValue="tcvIsdT7d/2WEI6bS5AvzQ==" spinCount="100000" sheet="1" objects="1" scenarios="1"/>
  <mergeCells count="24">
    <mergeCell ref="C45:O45"/>
    <mergeCell ref="C46:O46"/>
    <mergeCell ref="B48:O48"/>
    <mergeCell ref="C37:D37"/>
    <mergeCell ref="E37:O37"/>
    <mergeCell ref="C42:O42"/>
    <mergeCell ref="C34:D34"/>
    <mergeCell ref="E34:O34"/>
    <mergeCell ref="C43:O43"/>
    <mergeCell ref="C44:O44"/>
    <mergeCell ref="E36:O36"/>
    <mergeCell ref="C36:D36"/>
    <mergeCell ref="E35:O35"/>
    <mergeCell ref="C35:D35"/>
    <mergeCell ref="B27:O27"/>
    <mergeCell ref="B28:M28"/>
    <mergeCell ref="B29:O29"/>
    <mergeCell ref="B30:M30"/>
    <mergeCell ref="N30:O30"/>
    <mergeCell ref="F3:O3"/>
    <mergeCell ref="B9:O9"/>
    <mergeCell ref="B10:O10"/>
    <mergeCell ref="B13:O16"/>
    <mergeCell ref="B19:O24"/>
  </mergeCells>
  <hyperlinks>
    <hyperlink ref="H6" r:id="rId1" xr:uid="{00000000-0004-0000-0000-000000000000}"/>
    <hyperlink ref="B28" r:id="rId2" xr:uid="{00000000-0004-0000-0000-000001000000}"/>
  </hyperlinks>
  <pageMargins left="0.7" right="0.7" top="0.75" bottom="0.75" header="0" footer="0"/>
  <pageSetup orientation="landscape"/>
  <headerFooter>
    <oddFooter>&amp;C_x000D_#000000 Mott MacDonald Restricted</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5A81C"/>
  </sheetPr>
  <dimension ref="A1:Z988"/>
  <sheetViews>
    <sheetView workbookViewId="0"/>
  </sheetViews>
  <sheetFormatPr baseColWidth="10" defaultColWidth="12.6640625" defaultRowHeight="15" customHeight="1" x14ac:dyDescent="0.15"/>
  <cols>
    <col min="1" max="1" width="3.6640625" customWidth="1"/>
    <col min="2" max="4" width="11.6640625" customWidth="1"/>
    <col min="5" max="26" width="11.33203125" customWidth="1"/>
  </cols>
  <sheetData>
    <row r="1" spans="1:26" ht="19.5" customHeight="1" x14ac:dyDescent="0.15">
      <c r="A1" s="1"/>
      <c r="B1" s="1"/>
      <c r="C1" s="1"/>
      <c r="D1" s="1"/>
      <c r="E1" s="1"/>
      <c r="F1" s="1"/>
      <c r="G1" s="1"/>
      <c r="H1" s="1"/>
      <c r="I1" s="1"/>
      <c r="J1" s="1"/>
      <c r="K1" s="1"/>
      <c r="L1" s="1"/>
      <c r="M1" s="1"/>
      <c r="N1" s="1"/>
      <c r="O1" s="1"/>
      <c r="P1" s="1"/>
      <c r="Q1" s="1"/>
      <c r="R1" s="1"/>
      <c r="S1" s="1"/>
      <c r="T1" s="1"/>
      <c r="U1" s="1"/>
      <c r="V1" s="1"/>
      <c r="W1" s="1"/>
      <c r="X1" s="1"/>
      <c r="Y1" s="1"/>
      <c r="Z1" s="1"/>
    </row>
    <row r="2" spans="1:26" ht="19.5" customHeight="1" x14ac:dyDescent="0.15">
      <c r="A2" s="1"/>
      <c r="B2" s="1"/>
      <c r="C2" s="1"/>
      <c r="D2" s="1"/>
      <c r="E2" s="1"/>
      <c r="F2" s="1"/>
      <c r="G2" s="1"/>
      <c r="H2" s="1"/>
      <c r="I2" s="1"/>
      <c r="J2" s="1"/>
      <c r="K2" s="1"/>
      <c r="L2" s="1"/>
      <c r="M2" s="20"/>
      <c r="N2" s="20"/>
      <c r="O2" s="20"/>
      <c r="P2" s="20"/>
      <c r="Q2" s="1"/>
      <c r="R2" s="1"/>
      <c r="S2" s="1"/>
      <c r="T2" s="1"/>
      <c r="U2" s="1"/>
      <c r="V2" s="1"/>
      <c r="W2" s="1"/>
      <c r="X2" s="1"/>
      <c r="Y2" s="1"/>
      <c r="Z2" s="1"/>
    </row>
    <row r="3" spans="1:26" ht="33.75" customHeight="1" x14ac:dyDescent="0.15">
      <c r="A3" s="1"/>
      <c r="B3" s="1"/>
      <c r="C3" s="1"/>
      <c r="D3" s="1"/>
      <c r="E3" s="1"/>
      <c r="F3" s="1"/>
      <c r="G3" s="152" t="str">
        <f>+README!F3</f>
        <v>Power Sector Target Setting Tool</v>
      </c>
      <c r="H3" s="153"/>
      <c r="I3" s="153"/>
      <c r="J3" s="153"/>
      <c r="K3" s="153"/>
      <c r="L3" s="154"/>
      <c r="M3" s="20"/>
      <c r="N3" s="20"/>
      <c r="O3" s="20"/>
      <c r="P3" s="20"/>
      <c r="Q3" s="21"/>
      <c r="R3" s="21"/>
      <c r="S3" s="21"/>
      <c r="T3" s="21"/>
      <c r="U3" s="1"/>
      <c r="V3" s="1"/>
      <c r="W3" s="1"/>
      <c r="X3" s="1"/>
      <c r="Y3" s="1"/>
      <c r="Z3" s="1"/>
    </row>
    <row r="4" spans="1:26" ht="19.5" customHeight="1" x14ac:dyDescent="0.15">
      <c r="A4" s="1"/>
      <c r="B4" s="1"/>
      <c r="C4" s="1"/>
      <c r="D4" s="1"/>
      <c r="E4" s="1"/>
      <c r="F4" s="1"/>
      <c r="G4" s="1"/>
      <c r="H4" s="1"/>
      <c r="I4" s="1"/>
      <c r="J4" s="1"/>
      <c r="K4" s="1"/>
      <c r="L4" s="1"/>
      <c r="M4" s="20"/>
      <c r="N4" s="20"/>
      <c r="O4" s="20"/>
      <c r="P4" s="20"/>
      <c r="Q4" s="1"/>
      <c r="R4" s="1"/>
      <c r="S4" s="1"/>
      <c r="T4" s="1"/>
      <c r="U4" s="1"/>
      <c r="V4" s="1"/>
      <c r="W4" s="1"/>
      <c r="X4" s="1"/>
      <c r="Y4" s="1"/>
      <c r="Z4" s="1"/>
    </row>
    <row r="5" spans="1:26" ht="19.5" customHeight="1" x14ac:dyDescent="0.15">
      <c r="A5" s="1"/>
      <c r="B5" s="1"/>
      <c r="C5" s="1"/>
      <c r="D5" s="1"/>
      <c r="E5" s="1"/>
      <c r="F5" s="1"/>
      <c r="G5" s="2" t="s">
        <v>1</v>
      </c>
      <c r="H5" s="3"/>
      <c r="I5" s="3" t="str">
        <f>+README!H5</f>
        <v>1.0</v>
      </c>
      <c r="J5" s="1"/>
      <c r="K5" s="1"/>
      <c r="L5" s="1"/>
      <c r="M5" s="20"/>
      <c r="N5" s="20"/>
      <c r="O5" s="20"/>
      <c r="P5" s="20"/>
      <c r="Q5" s="1"/>
      <c r="R5" s="1"/>
      <c r="S5" s="1"/>
      <c r="T5" s="1"/>
      <c r="U5" s="1"/>
      <c r="V5" s="1"/>
      <c r="W5" s="1"/>
      <c r="X5" s="1"/>
      <c r="Y5" s="1"/>
      <c r="Z5" s="1"/>
    </row>
    <row r="6" spans="1:26" ht="19.5" customHeight="1" x14ac:dyDescent="0.15">
      <c r="A6" s="1"/>
      <c r="B6" s="1"/>
      <c r="C6" s="1"/>
      <c r="D6" s="1"/>
      <c r="E6" s="1"/>
      <c r="F6" s="1"/>
      <c r="G6" s="2" t="s">
        <v>2</v>
      </c>
      <c r="H6" s="3"/>
      <c r="I6" s="4" t="s">
        <v>3</v>
      </c>
      <c r="J6" s="1"/>
      <c r="K6" s="1"/>
      <c r="L6" s="1"/>
      <c r="M6" s="20"/>
      <c r="N6" s="20"/>
      <c r="O6" s="20"/>
      <c r="P6" s="20"/>
      <c r="Q6" s="1"/>
      <c r="R6" s="1"/>
      <c r="S6" s="1"/>
      <c r="T6" s="1"/>
      <c r="U6" s="1"/>
      <c r="V6" s="1"/>
      <c r="W6" s="1"/>
      <c r="X6" s="1"/>
      <c r="Y6" s="1"/>
      <c r="Z6" s="1"/>
    </row>
    <row r="7" spans="1:26" ht="12.75" customHeight="1" x14ac:dyDescent="0.2">
      <c r="A7" s="1"/>
      <c r="B7" s="5"/>
      <c r="C7" s="5"/>
      <c r="D7" s="5"/>
      <c r="E7" s="5"/>
      <c r="F7" s="5"/>
      <c r="G7" s="5"/>
      <c r="H7" s="5"/>
      <c r="I7" s="5"/>
      <c r="J7" s="5"/>
      <c r="K7" s="5"/>
      <c r="L7" s="5"/>
      <c r="M7" s="20"/>
      <c r="N7" s="20"/>
      <c r="O7" s="20"/>
      <c r="P7" s="20"/>
      <c r="Q7" s="1"/>
      <c r="R7" s="1"/>
      <c r="S7" s="1"/>
      <c r="T7" s="1"/>
      <c r="U7" s="1"/>
      <c r="V7" s="1"/>
      <c r="W7" s="1"/>
      <c r="X7" s="1"/>
      <c r="Y7" s="1"/>
      <c r="Z7" s="1"/>
    </row>
    <row r="8" spans="1:26" ht="12.75" customHeight="1" x14ac:dyDescent="0.15">
      <c r="A8" s="1"/>
      <c r="B8" s="6"/>
      <c r="C8" s="6"/>
      <c r="D8" s="6"/>
      <c r="E8" s="6"/>
      <c r="F8" s="6"/>
      <c r="G8" s="6"/>
      <c r="H8" s="6"/>
      <c r="I8" s="6"/>
      <c r="J8" s="6"/>
      <c r="K8" s="6"/>
      <c r="L8" s="6"/>
      <c r="M8" s="20"/>
      <c r="N8" s="20"/>
      <c r="O8" s="20"/>
      <c r="P8" s="20"/>
      <c r="Q8" s="1"/>
      <c r="R8" s="1"/>
      <c r="S8" s="1"/>
      <c r="T8" s="1"/>
      <c r="U8" s="1"/>
      <c r="V8" s="1"/>
      <c r="W8" s="1"/>
      <c r="X8" s="1"/>
      <c r="Y8" s="1"/>
      <c r="Z8" s="1"/>
    </row>
    <row r="9" spans="1:26" ht="21" customHeight="1" x14ac:dyDescent="0.15">
      <c r="A9" s="1"/>
      <c r="B9" s="22" t="s">
        <v>31</v>
      </c>
      <c r="C9" s="23"/>
      <c r="D9" s="23"/>
      <c r="E9" s="23"/>
      <c r="F9" s="23"/>
      <c r="G9" s="23"/>
      <c r="H9" s="23"/>
      <c r="I9" s="23"/>
      <c r="J9" s="23"/>
      <c r="K9" s="23"/>
      <c r="L9" s="23"/>
      <c r="M9" s="20"/>
      <c r="N9" s="20"/>
      <c r="O9" s="20"/>
      <c r="P9" s="20"/>
      <c r="Q9" s="1"/>
      <c r="R9" s="1"/>
      <c r="S9" s="1"/>
      <c r="T9" s="1"/>
      <c r="U9" s="1"/>
      <c r="V9" s="1"/>
      <c r="W9" s="1"/>
      <c r="X9" s="1"/>
      <c r="Y9" s="1"/>
      <c r="Z9" s="1"/>
    </row>
    <row r="10" spans="1:26" ht="12.75" customHeight="1" x14ac:dyDescent="0.15">
      <c r="A10" s="1"/>
      <c r="B10" s="7"/>
      <c r="C10" s="7"/>
      <c r="D10" s="7"/>
      <c r="E10" s="7"/>
      <c r="F10" s="7"/>
      <c r="G10" s="7"/>
      <c r="H10" s="7"/>
      <c r="I10" s="7"/>
      <c r="J10" s="7"/>
      <c r="K10" s="7"/>
      <c r="L10" s="7"/>
      <c r="M10" s="20"/>
      <c r="N10" s="20"/>
      <c r="O10" s="20"/>
      <c r="P10" s="20"/>
      <c r="Q10" s="1"/>
      <c r="R10" s="1"/>
      <c r="S10" s="1"/>
      <c r="T10" s="1"/>
      <c r="U10" s="1"/>
      <c r="V10" s="1"/>
      <c r="W10" s="1"/>
      <c r="X10" s="1"/>
      <c r="Y10" s="1"/>
      <c r="Z10" s="1"/>
    </row>
    <row r="11" spans="1:26" ht="31.5" customHeight="1" x14ac:dyDescent="0.15">
      <c r="A11" s="1"/>
      <c r="B11" s="24" t="s">
        <v>32</v>
      </c>
      <c r="C11" s="25"/>
      <c r="D11" s="25"/>
      <c r="E11" s="25"/>
      <c r="F11" s="25"/>
      <c r="G11" s="25"/>
      <c r="H11" s="25"/>
      <c r="I11" s="25"/>
      <c r="J11" s="25"/>
      <c r="K11" s="25"/>
      <c r="L11" s="25"/>
      <c r="M11" s="20"/>
      <c r="N11" s="20"/>
      <c r="O11" s="20"/>
      <c r="P11" s="20"/>
      <c r="Q11" s="1"/>
      <c r="R11" s="1"/>
      <c r="S11" s="1"/>
      <c r="T11" s="1"/>
      <c r="U11" s="1"/>
      <c r="V11" s="1"/>
      <c r="W11" s="1"/>
      <c r="X11" s="1"/>
      <c r="Y11" s="1"/>
      <c r="Z11" s="1"/>
    </row>
    <row r="12" spans="1:26" ht="12.75" customHeight="1" x14ac:dyDescent="0.15">
      <c r="A12" s="1"/>
      <c r="B12" s="24"/>
      <c r="C12" s="25"/>
      <c r="D12" s="25"/>
      <c r="E12" s="25"/>
      <c r="F12" s="25"/>
      <c r="G12" s="25"/>
      <c r="H12" s="25"/>
      <c r="I12" s="25"/>
      <c r="J12" s="25"/>
      <c r="K12" s="25"/>
      <c r="L12" s="25"/>
      <c r="M12" s="20"/>
      <c r="N12" s="20"/>
      <c r="O12" s="20"/>
      <c r="P12" s="20"/>
      <c r="Q12" s="1"/>
      <c r="R12" s="1"/>
      <c r="S12" s="1"/>
      <c r="T12" s="1"/>
      <c r="U12" s="1"/>
      <c r="V12" s="1"/>
      <c r="W12" s="1"/>
      <c r="X12" s="1"/>
      <c r="Y12" s="1"/>
      <c r="Z12" s="1"/>
    </row>
    <row r="13" spans="1:26" ht="33.75" customHeight="1" x14ac:dyDescent="0.15">
      <c r="A13" s="3"/>
      <c r="B13" s="183" t="s">
        <v>33</v>
      </c>
      <c r="C13" s="184"/>
      <c r="D13" s="185"/>
      <c r="E13" s="26"/>
      <c r="F13" s="186" t="s">
        <v>34</v>
      </c>
      <c r="G13" s="184"/>
      <c r="H13" s="185"/>
      <c r="I13" s="27"/>
      <c r="J13" s="187" t="s">
        <v>35</v>
      </c>
      <c r="K13" s="184"/>
      <c r="L13" s="185"/>
      <c r="M13" s="20"/>
      <c r="N13" s="20"/>
      <c r="O13" s="20"/>
      <c r="P13" s="20"/>
      <c r="Q13" s="3"/>
      <c r="R13" s="3"/>
      <c r="S13" s="3"/>
      <c r="T13" s="3"/>
      <c r="U13" s="3"/>
      <c r="V13" s="3"/>
      <c r="W13" s="3"/>
      <c r="X13" s="3"/>
      <c r="Y13" s="3"/>
      <c r="Z13" s="3"/>
    </row>
    <row r="14" spans="1:26" ht="9" customHeight="1" x14ac:dyDescent="0.15">
      <c r="A14" s="3"/>
      <c r="B14" s="162"/>
      <c r="C14" s="163"/>
      <c r="D14" s="164"/>
      <c r="E14" s="26"/>
      <c r="F14" s="162"/>
      <c r="G14" s="163"/>
      <c r="H14" s="164"/>
      <c r="I14" s="27"/>
      <c r="J14" s="162"/>
      <c r="K14" s="163"/>
      <c r="L14" s="164"/>
      <c r="M14" s="20"/>
      <c r="N14" s="20"/>
      <c r="O14" s="20"/>
      <c r="P14" s="20"/>
      <c r="Q14" s="3"/>
      <c r="R14" s="3"/>
      <c r="S14" s="3"/>
      <c r="T14" s="3"/>
      <c r="U14" s="3"/>
      <c r="V14" s="3"/>
      <c r="W14" s="3"/>
      <c r="X14" s="3"/>
      <c r="Y14" s="3"/>
      <c r="Z14" s="3"/>
    </row>
    <row r="15" spans="1:26" ht="33.75" customHeight="1" x14ac:dyDescent="0.15">
      <c r="A15" s="3"/>
      <c r="B15" s="188" t="s">
        <v>36</v>
      </c>
      <c r="C15" s="184"/>
      <c r="D15" s="185"/>
      <c r="E15" s="28"/>
      <c r="F15" s="189" t="s">
        <v>37</v>
      </c>
      <c r="G15" s="184"/>
      <c r="H15" s="185"/>
      <c r="I15" s="29"/>
      <c r="J15" s="190" t="s">
        <v>38</v>
      </c>
      <c r="K15" s="184"/>
      <c r="L15" s="185"/>
      <c r="M15" s="20"/>
      <c r="N15" s="20"/>
      <c r="O15" s="20"/>
      <c r="P15" s="20"/>
      <c r="Q15" s="3"/>
      <c r="R15" s="3"/>
      <c r="S15" s="3"/>
      <c r="T15" s="3"/>
      <c r="U15" s="3"/>
      <c r="V15" s="3"/>
      <c r="W15" s="3"/>
      <c r="X15" s="3"/>
      <c r="Y15" s="3"/>
      <c r="Z15" s="3"/>
    </row>
    <row r="16" spans="1:26" ht="33.75" customHeight="1" x14ac:dyDescent="0.15">
      <c r="A16" s="3"/>
      <c r="B16" s="162"/>
      <c r="C16" s="163"/>
      <c r="D16" s="164"/>
      <c r="E16" s="28"/>
      <c r="F16" s="162"/>
      <c r="G16" s="163"/>
      <c r="H16" s="164"/>
      <c r="I16" s="29"/>
      <c r="J16" s="162"/>
      <c r="K16" s="163"/>
      <c r="L16" s="164"/>
      <c r="M16" s="20"/>
      <c r="N16" s="20"/>
      <c r="O16" s="20"/>
      <c r="P16" s="20"/>
      <c r="Q16" s="3"/>
      <c r="R16" s="3"/>
      <c r="S16" s="3"/>
      <c r="T16" s="3"/>
      <c r="U16" s="3"/>
      <c r="V16" s="3"/>
      <c r="W16" s="3"/>
      <c r="X16" s="3"/>
      <c r="Y16" s="3"/>
      <c r="Z16" s="3"/>
    </row>
    <row r="17" spans="1:26" ht="33.75" customHeight="1" x14ac:dyDescent="0.15">
      <c r="A17" s="1"/>
      <c r="B17" s="1"/>
      <c r="C17" s="30"/>
      <c r="D17" s="30"/>
      <c r="E17" s="30"/>
      <c r="F17" s="30"/>
      <c r="G17" s="30"/>
      <c r="H17" s="30"/>
      <c r="I17" s="30"/>
      <c r="J17" s="30"/>
      <c r="K17" s="30"/>
      <c r="L17" s="30"/>
      <c r="M17" s="20"/>
      <c r="N17" s="20"/>
      <c r="O17" s="20"/>
      <c r="P17" s="20"/>
      <c r="Q17" s="1"/>
      <c r="R17" s="1"/>
      <c r="S17" s="1"/>
      <c r="T17" s="1"/>
      <c r="U17" s="1"/>
      <c r="V17" s="1"/>
      <c r="W17" s="1"/>
      <c r="X17" s="1"/>
      <c r="Y17" s="1"/>
      <c r="Z17" s="1"/>
    </row>
    <row r="18" spans="1:26" ht="33.75" customHeight="1" x14ac:dyDescent="0.15">
      <c r="A18" s="1"/>
      <c r="B18" s="24" t="s">
        <v>39</v>
      </c>
      <c r="C18" s="30"/>
      <c r="D18" s="30"/>
      <c r="E18" s="30"/>
      <c r="F18" s="30"/>
      <c r="G18" s="30"/>
      <c r="H18" s="30"/>
      <c r="I18" s="1"/>
      <c r="J18" s="1"/>
      <c r="K18" s="1"/>
      <c r="L18" s="1"/>
      <c r="M18" s="20"/>
      <c r="N18" s="20"/>
      <c r="O18" s="20"/>
      <c r="P18" s="20"/>
      <c r="Q18" s="1"/>
      <c r="R18" s="1"/>
      <c r="S18" s="1"/>
      <c r="T18" s="1"/>
      <c r="U18" s="1"/>
      <c r="V18" s="1"/>
      <c r="W18" s="1"/>
      <c r="X18" s="1"/>
      <c r="Y18" s="1"/>
      <c r="Z18" s="1"/>
    </row>
    <row r="19" spans="1:26" ht="33.75" customHeight="1" x14ac:dyDescent="0.15">
      <c r="A19" s="1"/>
      <c r="B19" s="31"/>
      <c r="C19" s="32"/>
      <c r="D19" s="32"/>
      <c r="E19" s="32"/>
      <c r="F19" s="32"/>
      <c r="G19" s="32"/>
      <c r="H19" s="32"/>
      <c r="I19" s="33"/>
      <c r="J19" s="33"/>
      <c r="K19" s="33"/>
      <c r="L19" s="33"/>
      <c r="M19" s="20"/>
      <c r="N19" s="20"/>
      <c r="O19" s="20"/>
      <c r="P19" s="20"/>
      <c r="Q19" s="1"/>
      <c r="R19" s="1"/>
      <c r="S19" s="1"/>
      <c r="T19" s="1"/>
      <c r="U19" s="1"/>
      <c r="V19" s="1"/>
      <c r="W19" s="1"/>
      <c r="X19" s="1"/>
      <c r="Y19" s="1"/>
      <c r="Z19" s="1"/>
    </row>
    <row r="20" spans="1:26" ht="33.75" customHeight="1" x14ac:dyDescent="0.15">
      <c r="A20" s="1"/>
      <c r="B20" s="34" t="s">
        <v>40</v>
      </c>
      <c r="C20" s="191" t="s">
        <v>41</v>
      </c>
      <c r="D20" s="153"/>
      <c r="E20" s="153"/>
      <c r="F20" s="153"/>
      <c r="G20" s="153"/>
      <c r="H20" s="153"/>
      <c r="I20" s="153"/>
      <c r="J20" s="153"/>
      <c r="K20" s="153"/>
      <c r="L20" s="154"/>
      <c r="M20" s="20"/>
      <c r="N20" s="20"/>
      <c r="O20" s="20"/>
      <c r="P20" s="20"/>
      <c r="Q20" s="1"/>
      <c r="R20" s="1"/>
      <c r="S20" s="1"/>
      <c r="T20" s="1"/>
      <c r="U20" s="1"/>
      <c r="V20" s="1"/>
      <c r="W20" s="1"/>
      <c r="X20" s="1"/>
      <c r="Y20" s="1"/>
      <c r="Z20" s="1"/>
    </row>
    <row r="21" spans="1:26" ht="33.75" customHeight="1" x14ac:dyDescent="0.15">
      <c r="A21" s="1"/>
      <c r="B21" s="34" t="s">
        <v>42</v>
      </c>
      <c r="C21" s="192" t="s">
        <v>43</v>
      </c>
      <c r="D21" s="153"/>
      <c r="E21" s="153"/>
      <c r="F21" s="153"/>
      <c r="G21" s="153"/>
      <c r="H21" s="153"/>
      <c r="I21" s="153"/>
      <c r="J21" s="153"/>
      <c r="K21" s="153"/>
      <c r="L21" s="154"/>
      <c r="M21" s="20"/>
      <c r="N21" s="20"/>
      <c r="O21" s="20"/>
      <c r="P21" s="20"/>
      <c r="Q21" s="1"/>
      <c r="R21" s="1"/>
      <c r="S21" s="1"/>
      <c r="T21" s="1"/>
      <c r="U21" s="1"/>
      <c r="V21" s="1"/>
      <c r="W21" s="1"/>
      <c r="X21" s="1"/>
      <c r="Y21" s="1"/>
      <c r="Z21" s="1"/>
    </row>
    <row r="22" spans="1:26" ht="33.75" customHeight="1" x14ac:dyDescent="0.15">
      <c r="A22" s="1"/>
      <c r="B22" s="34" t="s">
        <v>44</v>
      </c>
      <c r="C22" s="192" t="s">
        <v>45</v>
      </c>
      <c r="D22" s="153"/>
      <c r="E22" s="153"/>
      <c r="F22" s="153"/>
      <c r="G22" s="153"/>
      <c r="H22" s="153"/>
      <c r="I22" s="153"/>
      <c r="J22" s="153"/>
      <c r="K22" s="153"/>
      <c r="L22" s="154"/>
      <c r="M22" s="20"/>
      <c r="N22" s="20"/>
      <c r="O22" s="20"/>
      <c r="P22" s="20"/>
      <c r="Q22" s="1"/>
      <c r="R22" s="1"/>
      <c r="S22" s="1"/>
      <c r="T22" s="1"/>
      <c r="U22" s="1"/>
      <c r="V22" s="1"/>
      <c r="W22" s="1"/>
      <c r="X22" s="1"/>
      <c r="Y22" s="1"/>
      <c r="Z22" s="1"/>
    </row>
    <row r="23" spans="1:26" ht="33.75" customHeight="1" x14ac:dyDescent="0.15">
      <c r="A23" s="1"/>
      <c r="B23" s="34" t="s">
        <v>46</v>
      </c>
      <c r="C23" s="191" t="s">
        <v>47</v>
      </c>
      <c r="D23" s="153"/>
      <c r="E23" s="153"/>
      <c r="F23" s="153"/>
      <c r="G23" s="153"/>
      <c r="H23" s="153"/>
      <c r="I23" s="153"/>
      <c r="J23" s="153"/>
      <c r="K23" s="153"/>
      <c r="L23" s="154"/>
      <c r="M23" s="20"/>
      <c r="N23" s="20"/>
      <c r="O23" s="20"/>
      <c r="P23" s="20"/>
      <c r="Q23" s="1"/>
      <c r="R23" s="1"/>
      <c r="S23" s="1"/>
      <c r="T23" s="1"/>
      <c r="U23" s="1"/>
      <c r="V23" s="1"/>
      <c r="W23" s="1"/>
      <c r="X23" s="1"/>
      <c r="Y23" s="1"/>
      <c r="Z23" s="1"/>
    </row>
    <row r="24" spans="1:26" ht="33.75" customHeight="1" x14ac:dyDescent="0.15">
      <c r="A24" s="1"/>
      <c r="B24" s="193" t="s">
        <v>48</v>
      </c>
      <c r="C24" s="184"/>
      <c r="D24" s="184"/>
      <c r="E24" s="184"/>
      <c r="F24" s="184"/>
      <c r="G24" s="184"/>
      <c r="H24" s="184"/>
      <c r="I24" s="184"/>
      <c r="J24" s="184"/>
      <c r="K24" s="184"/>
      <c r="L24" s="185"/>
      <c r="M24" s="20"/>
      <c r="N24" s="20"/>
      <c r="O24" s="20"/>
      <c r="P24" s="20"/>
      <c r="Q24" s="1"/>
      <c r="R24" s="1"/>
      <c r="S24" s="1"/>
      <c r="T24" s="1"/>
      <c r="U24" s="1"/>
      <c r="V24" s="1"/>
      <c r="W24" s="1"/>
      <c r="X24" s="1"/>
      <c r="Y24" s="1"/>
      <c r="Z24" s="1"/>
    </row>
    <row r="25" spans="1:26" ht="33.75" customHeight="1" x14ac:dyDescent="0.15">
      <c r="A25" s="1"/>
      <c r="B25" s="162"/>
      <c r="C25" s="163"/>
      <c r="D25" s="163"/>
      <c r="E25" s="163"/>
      <c r="F25" s="163"/>
      <c r="G25" s="163"/>
      <c r="H25" s="163"/>
      <c r="I25" s="163"/>
      <c r="J25" s="163"/>
      <c r="K25" s="163"/>
      <c r="L25" s="164"/>
      <c r="M25" s="20"/>
      <c r="N25" s="20"/>
      <c r="O25" s="20"/>
      <c r="P25" s="20"/>
      <c r="Q25" s="1"/>
      <c r="R25" s="1"/>
      <c r="S25" s="1"/>
      <c r="T25" s="1"/>
      <c r="U25" s="1"/>
      <c r="V25" s="1"/>
      <c r="W25" s="1"/>
      <c r="X25" s="1"/>
      <c r="Y25" s="1"/>
      <c r="Z25" s="1"/>
    </row>
    <row r="26" spans="1:26" ht="21.75" customHeight="1" x14ac:dyDescent="0.15">
      <c r="A26" s="1"/>
      <c r="B26" s="1"/>
      <c r="C26" s="1"/>
      <c r="D26" s="1"/>
      <c r="E26" s="1"/>
      <c r="F26" s="1"/>
      <c r="G26" s="1"/>
      <c r="H26" s="1"/>
      <c r="I26" s="1"/>
      <c r="J26" s="1"/>
      <c r="K26" s="1"/>
      <c r="L26" s="1"/>
      <c r="M26" s="20"/>
      <c r="N26" s="20"/>
      <c r="O26" s="20"/>
      <c r="P26" s="20"/>
      <c r="Q26" s="1"/>
      <c r="R26" s="1"/>
      <c r="S26" s="1"/>
      <c r="T26" s="1"/>
      <c r="U26" s="1"/>
      <c r="V26" s="1"/>
      <c r="W26" s="1"/>
      <c r="X26" s="1"/>
      <c r="Y26" s="1"/>
      <c r="Z26" s="1"/>
    </row>
    <row r="27" spans="1:26" ht="19.5" customHeight="1" x14ac:dyDescent="0.15">
      <c r="A27" s="1"/>
      <c r="B27" s="3"/>
      <c r="C27" s="3"/>
      <c r="D27" s="3"/>
      <c r="E27" s="3"/>
      <c r="F27" s="3"/>
      <c r="G27" s="3"/>
      <c r="H27" s="3"/>
      <c r="I27" s="3"/>
      <c r="J27" s="3"/>
      <c r="K27" s="3"/>
      <c r="L27" s="3"/>
      <c r="M27" s="3"/>
      <c r="N27" s="3"/>
      <c r="O27" s="3"/>
      <c r="P27" s="3"/>
      <c r="Q27" s="1"/>
      <c r="R27" s="1"/>
      <c r="S27" s="1"/>
      <c r="T27" s="1"/>
      <c r="U27" s="1"/>
      <c r="V27" s="1"/>
      <c r="W27" s="1"/>
      <c r="X27" s="1"/>
      <c r="Y27" s="1"/>
      <c r="Z27" s="1"/>
    </row>
    <row r="28" spans="1:26" ht="19.5" customHeight="1" x14ac:dyDescent="0.15">
      <c r="A28" s="1"/>
      <c r="B28" s="3"/>
      <c r="C28" s="3"/>
      <c r="D28" s="3"/>
      <c r="E28" s="3"/>
      <c r="F28" s="3"/>
      <c r="G28" s="3"/>
      <c r="H28" s="3"/>
      <c r="I28" s="3"/>
      <c r="J28" s="3"/>
      <c r="K28" s="3"/>
      <c r="L28" s="3"/>
      <c r="M28" s="3"/>
      <c r="N28" s="3"/>
      <c r="O28" s="3"/>
      <c r="P28" s="3"/>
      <c r="Q28" s="1"/>
      <c r="R28" s="1"/>
      <c r="S28" s="1"/>
      <c r="T28" s="1"/>
      <c r="U28" s="1"/>
      <c r="V28" s="1"/>
      <c r="W28" s="1"/>
      <c r="X28" s="1"/>
      <c r="Y28" s="1"/>
      <c r="Z28" s="1"/>
    </row>
    <row r="29" spans="1:26" ht="19.5" customHeight="1" x14ac:dyDescent="0.15">
      <c r="A29" s="1"/>
      <c r="B29" s="3"/>
      <c r="C29" s="3"/>
      <c r="D29" s="3"/>
      <c r="E29" s="3"/>
      <c r="F29" s="3"/>
      <c r="G29" s="3"/>
      <c r="H29" s="3"/>
      <c r="I29" s="3"/>
      <c r="J29" s="3"/>
      <c r="K29" s="3"/>
      <c r="L29" s="3"/>
      <c r="M29" s="3"/>
      <c r="N29" s="3"/>
      <c r="O29" s="3"/>
      <c r="P29" s="3"/>
      <c r="Q29" s="1"/>
      <c r="R29" s="1"/>
      <c r="S29" s="1"/>
      <c r="T29" s="1"/>
      <c r="U29" s="1"/>
      <c r="V29" s="1"/>
      <c r="W29" s="1"/>
      <c r="X29" s="1"/>
      <c r="Y29" s="1"/>
      <c r="Z29" s="1"/>
    </row>
    <row r="30" spans="1:26" ht="12.75" customHeight="1" x14ac:dyDescent="0.15">
      <c r="A30" s="1"/>
      <c r="B30" s="3"/>
      <c r="C30" s="3"/>
      <c r="D30" s="3"/>
      <c r="E30" s="3"/>
      <c r="F30" s="3"/>
      <c r="G30" s="3"/>
      <c r="H30" s="3"/>
      <c r="I30" s="3"/>
      <c r="J30" s="3"/>
      <c r="K30" s="3"/>
      <c r="L30" s="3"/>
      <c r="M30" s="3"/>
      <c r="N30" s="3"/>
      <c r="O30" s="3"/>
      <c r="P30" s="3"/>
      <c r="Q30" s="1"/>
      <c r="R30" s="1"/>
      <c r="S30" s="1"/>
      <c r="T30" s="1"/>
      <c r="U30" s="1"/>
      <c r="V30" s="1"/>
      <c r="W30" s="1"/>
      <c r="X30" s="1"/>
      <c r="Y30" s="1"/>
      <c r="Z30" s="1"/>
    </row>
    <row r="31" spans="1:26" ht="12.75" customHeight="1" x14ac:dyDescent="0.1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1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1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1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1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1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1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1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1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1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1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1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1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1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1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1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1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1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1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1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1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1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1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1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1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1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1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1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1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1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1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1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1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1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1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1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1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1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1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1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1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1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1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1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1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1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1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1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1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1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1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1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1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1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1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1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1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1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1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1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1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1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1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sheetData>
  <sheetProtection algorithmName="SHA-512" hashValue="XKF3FisXL2g1WU0nDwiexufX4BAz0or4UFBgSphX5YG8eWHP+UlkjjPxqDh/WwKhTzdB5AoecEiF2YJGxiSPTw==" saltValue="XMhqulZaU2Sz52KPYwkUnw==" spinCount="100000" sheet="1" objects="1" scenarios="1"/>
  <mergeCells count="12">
    <mergeCell ref="C20:L20"/>
    <mergeCell ref="C21:L21"/>
    <mergeCell ref="C22:L22"/>
    <mergeCell ref="B24:L25"/>
    <mergeCell ref="C23:L23"/>
    <mergeCell ref="G3:L3"/>
    <mergeCell ref="B13:D14"/>
    <mergeCell ref="F13:H14"/>
    <mergeCell ref="J13:L14"/>
    <mergeCell ref="B15:D16"/>
    <mergeCell ref="F15:H16"/>
    <mergeCell ref="J15:L16"/>
  </mergeCells>
  <hyperlinks>
    <hyperlink ref="I6" r:id="rId1" xr:uid="{00000000-0004-0000-0100-000000000000}"/>
  </hyperlinks>
  <pageMargins left="0.7" right="0.7" top="0.75" bottom="0.75" header="0" footer="0"/>
  <pageSetup orientation="landscape"/>
  <headerFooter>
    <oddFooter>&amp;C_x000D_#000000 Mott MacDonald Restricted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546E"/>
  </sheetPr>
  <dimension ref="B1:AX953"/>
  <sheetViews>
    <sheetView showGridLines="0" tabSelected="1" topLeftCell="A39" workbookViewId="0">
      <selection activeCell="F69" sqref="F69"/>
    </sheetView>
  </sheetViews>
  <sheetFormatPr baseColWidth="10" defaultColWidth="12.6640625" defaultRowHeight="15" customHeight="1" x14ac:dyDescent="0.15"/>
  <cols>
    <col min="1" max="1" width="2.33203125" customWidth="1"/>
    <col min="2" max="2" width="55.1640625" customWidth="1"/>
    <col min="3" max="3" width="3" customWidth="1"/>
    <col min="4" max="4" width="31.33203125" customWidth="1"/>
    <col min="5" max="5" width="2.6640625" customWidth="1"/>
    <col min="6" max="6" width="31.33203125" customWidth="1"/>
    <col min="7" max="7" width="2.6640625" customWidth="1"/>
    <col min="8" max="8" width="31.33203125" customWidth="1"/>
    <col min="9" max="9" width="2.6640625" customWidth="1"/>
    <col min="10" max="10" width="41.1640625" customWidth="1"/>
    <col min="11" max="12" width="14.33203125" customWidth="1"/>
    <col min="13" max="40" width="13.33203125" customWidth="1"/>
    <col min="41" max="50" width="9.1640625" customWidth="1"/>
  </cols>
  <sheetData>
    <row r="1" spans="2:40" ht="12.75" customHeight="1" x14ac:dyDescent="0.15"/>
    <row r="2" spans="2:40" ht="19.5" customHeight="1" x14ac:dyDescent="0.25">
      <c r="C2" s="35"/>
    </row>
    <row r="3" spans="2:40" ht="30" customHeight="1" x14ac:dyDescent="0.15">
      <c r="D3" s="36" t="str">
        <f>+README!F3</f>
        <v>Power Sector Target Setting Tool</v>
      </c>
      <c r="E3" s="37"/>
      <c r="F3" s="37"/>
    </row>
    <row r="4" spans="2:40" ht="19.5" customHeight="1" x14ac:dyDescent="0.15"/>
    <row r="5" spans="2:40" ht="19.5" customHeight="1" x14ac:dyDescent="0.15">
      <c r="D5" s="38" t="s">
        <v>1</v>
      </c>
      <c r="E5" s="37"/>
      <c r="F5" s="39" t="str">
        <f>+README!H5</f>
        <v>1.0</v>
      </c>
    </row>
    <row r="6" spans="2:40" ht="19.5" customHeight="1" x14ac:dyDescent="0.15">
      <c r="D6" s="38" t="s">
        <v>2</v>
      </c>
      <c r="E6" s="37"/>
      <c r="F6" s="151" t="s">
        <v>3</v>
      </c>
    </row>
    <row r="7" spans="2:40" ht="19.5" customHeight="1" x14ac:dyDescent="0.15"/>
    <row r="8" spans="2:40" ht="12.75" customHeight="1" x14ac:dyDescent="0.2">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row>
    <row r="9" spans="2:40" ht="19.5" customHeight="1" x14ac:dyDescent="0.2">
      <c r="B9" s="41"/>
    </row>
    <row r="10" spans="2:40" ht="19.5" customHeight="1" x14ac:dyDescent="0.15">
      <c r="B10" s="194" t="s">
        <v>49</v>
      </c>
      <c r="C10" s="160"/>
      <c r="D10" s="160"/>
      <c r="E10" s="160"/>
      <c r="F10" s="160"/>
    </row>
    <row r="11" spans="2:40" ht="19.5" customHeight="1" x14ac:dyDescent="0.15">
      <c r="B11" s="195" t="s">
        <v>50</v>
      </c>
      <c r="C11" s="160"/>
      <c r="D11" s="160"/>
      <c r="E11" s="160"/>
      <c r="F11" s="160"/>
      <c r="G11" s="160"/>
      <c r="H11" s="160"/>
    </row>
    <row r="12" spans="2:40" ht="19.5" customHeight="1" x14ac:dyDescent="0.15">
      <c r="B12" s="195" t="s">
        <v>51</v>
      </c>
      <c r="C12" s="160"/>
      <c r="D12" s="160"/>
      <c r="E12" s="160"/>
      <c r="F12" s="160"/>
      <c r="G12" s="160"/>
      <c r="H12" s="160"/>
    </row>
    <row r="13" spans="2:40" ht="19.5" customHeight="1" x14ac:dyDescent="0.15">
      <c r="B13" s="195" t="s">
        <v>52</v>
      </c>
      <c r="C13" s="160"/>
      <c r="D13" s="160"/>
      <c r="E13" s="160"/>
      <c r="F13" s="160"/>
      <c r="G13" s="160"/>
      <c r="H13" s="160"/>
    </row>
    <row r="14" spans="2:40" ht="19.5" customHeight="1" x14ac:dyDescent="0.15">
      <c r="B14" s="195" t="s">
        <v>53</v>
      </c>
      <c r="C14" s="160"/>
      <c r="D14" s="160"/>
      <c r="E14" s="160"/>
      <c r="F14" s="160"/>
    </row>
    <row r="15" spans="2:40" ht="19.5" customHeight="1" x14ac:dyDescent="0.2">
      <c r="B15" s="41"/>
    </row>
    <row r="16" spans="2:40" ht="12.75" customHeight="1" x14ac:dyDescent="0.2">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row>
    <row r="17" spans="2:20" ht="18" customHeight="1" x14ac:dyDescent="0.2">
      <c r="B17" s="41"/>
    </row>
    <row r="18" spans="2:20" ht="19.5" customHeight="1" x14ac:dyDescent="0.25">
      <c r="B18" s="41" t="s">
        <v>54</v>
      </c>
      <c r="D18" s="42"/>
    </row>
    <row r="19" spans="2:20" ht="12.75" customHeight="1" x14ac:dyDescent="0.15">
      <c r="D19" s="43"/>
      <c r="J19" s="44" t="s">
        <v>55</v>
      </c>
    </row>
    <row r="20" spans="2:20" ht="19.5" customHeight="1" x14ac:dyDescent="0.15">
      <c r="B20" s="45" t="s">
        <v>56</v>
      </c>
      <c r="D20" s="150"/>
      <c r="K20" s="44"/>
      <c r="R20" s="46"/>
      <c r="S20" s="46"/>
      <c r="T20" s="46"/>
    </row>
    <row r="21" spans="2:20" ht="19.5" customHeight="1" x14ac:dyDescent="0.15">
      <c r="B21" s="45" t="s">
        <v>57</v>
      </c>
      <c r="C21" s="47" t="str">
        <f t="shared" ref="C21:C29" si="0">""</f>
        <v/>
      </c>
      <c r="D21" s="48" t="s">
        <v>23</v>
      </c>
      <c r="E21" s="47"/>
      <c r="F21" s="49"/>
      <c r="J21" s="195" t="s">
        <v>58</v>
      </c>
      <c r="K21" s="160"/>
      <c r="L21" s="160"/>
      <c r="M21" s="160"/>
      <c r="N21" s="160"/>
      <c r="O21" s="160"/>
      <c r="P21" s="160"/>
      <c r="Q21" s="160"/>
      <c r="R21" s="160"/>
      <c r="S21" s="160"/>
      <c r="T21" s="46"/>
    </row>
    <row r="22" spans="2:20" ht="19.5" customHeight="1" x14ac:dyDescent="0.15">
      <c r="B22" s="45" t="s">
        <v>59</v>
      </c>
      <c r="C22" s="47" t="str">
        <f t="shared" si="0"/>
        <v/>
      </c>
      <c r="D22" s="48" t="str">
        <f>Lists!$A$2</f>
        <v>SBTi 1.5C</v>
      </c>
      <c r="E22" s="47" t="str">
        <f t="shared" ref="E22:E26" si="1">""</f>
        <v/>
      </c>
      <c r="F22" s="49" t="str">
        <f>IF($D$21=Lists!$N$3,"Not applicable","")</f>
        <v/>
      </c>
      <c r="J22" s="160"/>
      <c r="K22" s="160"/>
      <c r="L22" s="160"/>
      <c r="M22" s="160"/>
      <c r="N22" s="160"/>
      <c r="O22" s="160"/>
      <c r="P22" s="160"/>
      <c r="Q22" s="160"/>
      <c r="R22" s="160"/>
      <c r="S22" s="160"/>
      <c r="T22" s="46"/>
    </row>
    <row r="23" spans="2:20" ht="19.5" customHeight="1" x14ac:dyDescent="0.15">
      <c r="B23" s="50" t="s">
        <v>60</v>
      </c>
      <c r="C23" s="47" t="str">
        <f t="shared" si="0"/>
        <v/>
      </c>
      <c r="D23" s="48" t="s">
        <v>61</v>
      </c>
      <c r="E23" s="47" t="str">
        <f t="shared" si="1"/>
        <v/>
      </c>
      <c r="F23" s="49"/>
      <c r="J23" s="160"/>
      <c r="K23" s="160"/>
      <c r="L23" s="160"/>
      <c r="M23" s="160"/>
      <c r="N23" s="160"/>
      <c r="O23" s="160"/>
      <c r="P23" s="160"/>
      <c r="Q23" s="160"/>
      <c r="R23" s="160"/>
      <c r="S23" s="160"/>
      <c r="T23" s="46"/>
    </row>
    <row r="24" spans="2:20" ht="19.5" customHeight="1" x14ac:dyDescent="0.15">
      <c r="B24" s="50" t="s">
        <v>62</v>
      </c>
      <c r="C24" s="47" t="str">
        <f t="shared" si="0"/>
        <v/>
      </c>
      <c r="D24" s="149">
        <v>2021</v>
      </c>
      <c r="E24" s="47" t="str">
        <f t="shared" si="1"/>
        <v/>
      </c>
      <c r="F24" s="49" t="s">
        <v>63</v>
      </c>
      <c r="J24" s="160"/>
      <c r="K24" s="160"/>
      <c r="L24" s="160"/>
      <c r="M24" s="160"/>
      <c r="N24" s="160"/>
      <c r="O24" s="160"/>
      <c r="P24" s="160"/>
      <c r="Q24" s="160"/>
      <c r="R24" s="160"/>
      <c r="S24" s="160"/>
    </row>
    <row r="25" spans="2:20" ht="19.5" customHeight="1" x14ac:dyDescent="0.15">
      <c r="B25" s="51" t="s">
        <v>64</v>
      </c>
      <c r="C25" s="47" t="str">
        <f t="shared" si="0"/>
        <v/>
      </c>
      <c r="D25" s="150">
        <v>100000</v>
      </c>
      <c r="E25" s="47" t="str">
        <f t="shared" si="1"/>
        <v/>
      </c>
      <c r="F25" s="49" t="str">
        <f t="array" ref="F25">IF(ISTEXT($D$23)=TRUE,INDEX(Lists!$C$2:$C$44,MATCH($D$23,Lists!$B$2:$B$44,0)),"")</f>
        <v>MWh gross electricity or MWh gross electricity + heat</v>
      </c>
      <c r="J25" s="160"/>
      <c r="K25" s="160"/>
      <c r="L25" s="160"/>
      <c r="M25" s="160"/>
      <c r="N25" s="160"/>
      <c r="O25" s="160"/>
      <c r="P25" s="160"/>
      <c r="Q25" s="160"/>
      <c r="R25" s="160"/>
      <c r="S25" s="160"/>
    </row>
    <row r="26" spans="2:20" ht="19.5" customHeight="1" x14ac:dyDescent="0.15">
      <c r="B26" s="51" t="str">
        <f>IF(AND($D$21=Lists!$N$2,$D$23=Lists!$B$2),"Base year | Total emissions","Base year | Scope 1 emissions")</f>
        <v>Base year | Total emissions</v>
      </c>
      <c r="C26" s="47" t="str">
        <f t="shared" si="0"/>
        <v/>
      </c>
      <c r="D26" s="150">
        <v>50000</v>
      </c>
      <c r="E26" s="47" t="str">
        <f t="shared" si="1"/>
        <v/>
      </c>
      <c r="F26" s="49" t="str">
        <f t="array" ref="F26">IF(AND($D$21=Lists!$N$2,$D$23&lt;&gt;0,$D$26&lt;&gt;0,$D$25&lt;&gt;0),"tCO2e  (Intensity: "&amp;ROUND(D26*INDEX(Lists!$F$2:$F$50,MATCH(D$23,Lists!$B$2:$B$50,0))/D$25,2)&amp;"  "&amp;INDEX(Lists!$E$2:$E$50,MATCH(D$23,Lists!$B$2:$B$50,0))&amp;")","tCO2e")</f>
        <v>tCO2e  (Intensity: 0,5  tCO2/MWh)</v>
      </c>
      <c r="J26" s="47" t="s">
        <v>65</v>
      </c>
    </row>
    <row r="27" spans="2:20" ht="19.5" customHeight="1" x14ac:dyDescent="0.15">
      <c r="B27" s="50" t="s">
        <v>66</v>
      </c>
      <c r="C27" s="47" t="str">
        <f t="shared" si="0"/>
        <v/>
      </c>
      <c r="D27" s="149">
        <v>2030</v>
      </c>
      <c r="E27" s="47"/>
      <c r="F27" s="49" t="s">
        <v>67</v>
      </c>
      <c r="J27" s="44"/>
      <c r="R27" s="52"/>
      <c r="S27" s="52"/>
      <c r="T27" s="52"/>
    </row>
    <row r="28" spans="2:20" ht="19.5" customHeight="1" x14ac:dyDescent="0.15">
      <c r="B28" s="51" t="s">
        <v>68</v>
      </c>
      <c r="C28" s="47" t="str">
        <f t="shared" si="0"/>
        <v/>
      </c>
      <c r="D28" s="149" t="s">
        <v>69</v>
      </c>
      <c r="E28" s="47" t="str">
        <f t="shared" ref="E28:E29" si="2">""</f>
        <v/>
      </c>
      <c r="F28" s="49" t="str">
        <f>IF(ISTEXT($D$21)=TRUE,IF($D$21=Lists!$N$3,"","Dropdown"),"")</f>
        <v>Dropdown</v>
      </c>
      <c r="H28" s="53"/>
      <c r="J28" s="196"/>
      <c r="K28" s="160"/>
      <c r="L28" s="160"/>
      <c r="M28" s="160"/>
      <c r="N28" s="160"/>
      <c r="O28" s="160"/>
      <c r="P28" s="160"/>
      <c r="Q28" s="160"/>
      <c r="R28" s="46"/>
      <c r="S28" s="46"/>
      <c r="T28" s="46"/>
    </row>
    <row r="29" spans="2:20" ht="19.5" customHeight="1" x14ac:dyDescent="0.15">
      <c r="B29" s="51" t="str">
        <f>IF($D$28=Lists!L2,"No input required","Target year | Activity output")</f>
        <v>Target year | Activity output</v>
      </c>
      <c r="C29" s="47" t="str">
        <f t="shared" si="0"/>
        <v/>
      </c>
      <c r="D29" s="150">
        <v>100000</v>
      </c>
      <c r="E29" s="47" t="str">
        <f t="shared" si="2"/>
        <v/>
      </c>
      <c r="F29" s="49" t="str">
        <f>IF(ISTEXT($D$28)=TRUE,IF(OR($D$28=Lists!L$4),"% annual growth rate",IF(OR($D$28=Lists!L$3),$F$25,"Activity growth aligned with sector")),"")</f>
        <v>MWh gross electricity or MWh gross electricity + heat</v>
      </c>
      <c r="J29" s="160"/>
      <c r="K29" s="160"/>
      <c r="L29" s="160"/>
      <c r="M29" s="160"/>
      <c r="N29" s="160"/>
      <c r="O29" s="160"/>
      <c r="P29" s="160"/>
      <c r="Q29" s="160"/>
    </row>
    <row r="30" spans="2:20" ht="18.75" customHeight="1" x14ac:dyDescent="0.15">
      <c r="B30" s="50" t="s">
        <v>70</v>
      </c>
      <c r="D30" s="197" t="s">
        <v>71</v>
      </c>
      <c r="E30" s="198"/>
      <c r="F30" s="199" t="s">
        <v>72</v>
      </c>
      <c r="G30" s="198"/>
    </row>
    <row r="31" spans="2:20" ht="19.5" customHeight="1" x14ac:dyDescent="0.15">
      <c r="B31" s="54" t="s">
        <v>73</v>
      </c>
      <c r="D31" s="200">
        <v>0</v>
      </c>
      <c r="E31" s="201"/>
      <c r="F31" s="202">
        <v>100</v>
      </c>
      <c r="G31" s="203"/>
      <c r="H31" s="49" t="str">
        <f>"% of generation (Check: Total = "&amp; D31+F31&amp; " %)"</f>
        <v>% of generation (Check: Total = 100 %)</v>
      </c>
    </row>
    <row r="32" spans="2:20" ht="19.5" hidden="1" customHeight="1" x14ac:dyDescent="0.15">
      <c r="B32" s="51" t="s">
        <v>74</v>
      </c>
      <c r="D32" s="202"/>
      <c r="E32" s="203"/>
      <c r="F32" s="49"/>
      <c r="G32" s="49"/>
      <c r="H32" s="49"/>
    </row>
    <row r="33" spans="2:40" ht="12.75" customHeight="1" x14ac:dyDescent="0.15">
      <c r="D33" s="55"/>
      <c r="F33" s="56"/>
    </row>
    <row r="34" spans="2:40" ht="12.75" customHeight="1" x14ac:dyDescent="0.2">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row>
    <row r="35" spans="2:40" ht="12.75" customHeight="1" x14ac:dyDescent="0.15">
      <c r="D35" s="55"/>
      <c r="F35" s="56"/>
      <c r="S35" s="57"/>
    </row>
    <row r="36" spans="2:40" ht="19.5" customHeight="1" x14ac:dyDescent="0.2">
      <c r="B36" s="41" t="s">
        <v>75</v>
      </c>
    </row>
    <row r="37" spans="2:40" ht="19.5" customHeight="1" x14ac:dyDescent="0.2">
      <c r="B37" s="41"/>
    </row>
    <row r="38" spans="2:40" ht="19.5" customHeight="1" x14ac:dyDescent="0.2">
      <c r="B38" s="41" t="str">
        <f>CONCATENATE("SDA sectoral data:  ",D23)</f>
        <v>SDA sectoral data:  Power</v>
      </c>
      <c r="D38" s="41"/>
      <c r="F38" s="57"/>
    </row>
    <row r="39" spans="2:40" ht="19.5" customHeight="1" x14ac:dyDescent="0.15">
      <c r="B39" s="58"/>
      <c r="F39" s="57"/>
    </row>
    <row r="40" spans="2:40" ht="19.5" customHeight="1" x14ac:dyDescent="0.15">
      <c r="F40" s="59" t="str">
        <f>CONCATENATE(" Sectoral data (",'Target Setting Tool'!D22,")")</f>
        <v xml:space="preserve"> Sectoral data (SBTi 1.5C)</v>
      </c>
    </row>
    <row r="41" spans="2:40" ht="19.5" customHeight="1" x14ac:dyDescent="0.15"/>
    <row r="42" spans="2:40" ht="19.5" customHeight="1" x14ac:dyDescent="0.15"/>
    <row r="43" spans="2:40" ht="19.5" customHeight="1" x14ac:dyDescent="0.15"/>
    <row r="44" spans="2:40" ht="19.5" customHeight="1" x14ac:dyDescent="0.15"/>
    <row r="45" spans="2:40" ht="19.5" customHeight="1" x14ac:dyDescent="0.15"/>
    <row r="46" spans="2:40" ht="19.5" customHeight="1" x14ac:dyDescent="0.15"/>
    <row r="47" spans="2:40" ht="19.5" customHeight="1" x14ac:dyDescent="0.15"/>
    <row r="48" spans="2:40" ht="19.5" customHeight="1" x14ac:dyDescent="0.15"/>
    <row r="49" spans="2:40" ht="19.5" customHeight="1" x14ac:dyDescent="0.15"/>
    <row r="50" spans="2:40" ht="19.5" customHeight="1" x14ac:dyDescent="0.15"/>
    <row r="51" spans="2:40" ht="19.5" customHeight="1" x14ac:dyDescent="0.15"/>
    <row r="52" spans="2:40" ht="19.5" customHeight="1" x14ac:dyDescent="0.15"/>
    <row r="53" spans="2:40" ht="19.5" customHeight="1" x14ac:dyDescent="0.15"/>
    <row r="54" spans="2:40" ht="19.5" customHeight="1" x14ac:dyDescent="0.15"/>
    <row r="55" spans="2:40" ht="19.5" customHeight="1" x14ac:dyDescent="0.15"/>
    <row r="56" spans="2:40" ht="19.5" customHeight="1" x14ac:dyDescent="0.2">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row>
    <row r="57" spans="2:40" ht="19.5" customHeight="1" x14ac:dyDescent="0.15"/>
    <row r="58" spans="2:40" ht="19.5" customHeight="1" x14ac:dyDescent="0.2">
      <c r="B58" s="41" t="s">
        <v>76</v>
      </c>
    </row>
    <row r="59" spans="2:40" ht="19.5" customHeight="1" x14ac:dyDescent="0.15"/>
    <row r="60" spans="2:40" ht="19.5" customHeight="1" x14ac:dyDescent="0.2">
      <c r="B60" s="41" t="str">
        <f>IF($D$22=Lists!$A$2,"SBTi 1.5C scenario","IEA ETP B2DS scenario")</f>
        <v>SBTi 1.5C scenario</v>
      </c>
    </row>
    <row r="61" spans="2:40" ht="19.5" customHeight="1" x14ac:dyDescent="0.2">
      <c r="B61" s="60" t="s">
        <v>77</v>
      </c>
    </row>
    <row r="62" spans="2:40" ht="19.5" customHeight="1" x14ac:dyDescent="0.15">
      <c r="B62" s="44"/>
      <c r="D62" s="61" t="str">
        <f>+CONCATENATE("Base year ","(",D24,")")</f>
        <v>Base year (2021)</v>
      </c>
      <c r="E62" s="62"/>
      <c r="F62" s="61" t="str">
        <f>+CONCATENATE("Target year ","(",D27,")")</f>
        <v>Target year (2030)</v>
      </c>
      <c r="G62" s="37"/>
      <c r="H62" s="61" t="s">
        <v>78</v>
      </c>
      <c r="I62" s="37"/>
      <c r="J62" s="63" t="s">
        <v>79</v>
      </c>
    </row>
    <row r="63" spans="2:40" ht="19.5" customHeight="1" x14ac:dyDescent="0.15">
      <c r="B63" s="45" t="s">
        <v>80</v>
      </c>
      <c r="D63" s="64">
        <f>IF(D26="","",D26)</f>
        <v>50000</v>
      </c>
      <c r="E63" s="65"/>
      <c r="F63" s="64">
        <f>+IF(AND(D26="",D25=""),"",HLOOKUP('Target Setting Tool'!D27,Calculations!D1:AN36,ROW(Calculations!A30)))</f>
        <v>7023.0196237902246</v>
      </c>
      <c r="G63" s="47"/>
      <c r="H63" s="66">
        <f t="shared" ref="H63:H64" si="3">IF(F63&lt;=0,100%,IF(AND(D63="",F63=""),"",1-F63/D63))</f>
        <v>0.85953960752419545</v>
      </c>
      <c r="I63" s="47"/>
      <c r="J63" s="64">
        <v>0</v>
      </c>
      <c r="L63" s="204" t="s">
        <v>81</v>
      </c>
      <c r="M63" s="177"/>
      <c r="N63" s="177"/>
      <c r="O63" s="178"/>
      <c r="P63" s="205" t="str">
        <f t="array" ref="P63">IF(OR(ISBLANK($D$20:$D$26),ISBLANK($D$27:$D$29)),"Enter data in Section 1",$D$20&amp;" commits to reduce CO2 emissions "&amp;(ROUNDUP(TRUNC($H$63,4),3)*100)&amp;"%"&amp;" by "&amp;$D$27&amp;" from a "&amp;$D$24&amp;" base year.")</f>
        <v>Enter data in Section 1</v>
      </c>
      <c r="Q63" s="206"/>
      <c r="R63" s="206"/>
      <c r="S63" s="206"/>
      <c r="T63" s="206"/>
      <c r="U63" s="206"/>
      <c r="V63" s="206"/>
      <c r="W63" s="206"/>
      <c r="X63" s="206"/>
      <c r="Y63" s="207"/>
    </row>
    <row r="64" spans="2:40" ht="19.5" customHeight="1" x14ac:dyDescent="0.15">
      <c r="B64" s="12" t="s">
        <v>82</v>
      </c>
      <c r="D64" s="64">
        <f>IF(D26="","",D26)</f>
        <v>50000</v>
      </c>
      <c r="E64" s="65"/>
      <c r="F64" s="67">
        <f>+IF(AND(D26="",D25=""),"",HLOOKUP('Target Setting Tool'!D27,Calculations!D1:AN43,ROW(Calculations!A40)))</f>
        <v>7023.0196237902246</v>
      </c>
      <c r="G64" s="47"/>
      <c r="H64" s="66">
        <f t="shared" si="3"/>
        <v>0.85953960752419545</v>
      </c>
      <c r="I64" s="47"/>
      <c r="J64" s="68">
        <f>+IF(AND(D26="",D25=""),"",HLOOKUP('Target Setting Tool'!D27,Calculations!D1:AN43,ROW(Calculations!A43)))</f>
        <v>0</v>
      </c>
      <c r="L64" s="209" t="s">
        <v>81</v>
      </c>
      <c r="M64" s="153"/>
      <c r="N64" s="153"/>
      <c r="O64" s="154"/>
      <c r="P64" s="205" t="str">
        <f t="array" ref="P64">IF(OR(ISBLANK($D$20:$D$26),ISBLANK($D$27:$D$29)),"Enter data in Section 1",$D$20&amp;" commits to reduce CO2 emissions "&amp;(ROUNDUP(TRUNC($H$64,4),3)*100)&amp;"%"&amp;" by "&amp;$D$27&amp;" from a "&amp;$D$24&amp;" base year.")</f>
        <v>Enter data in Section 1</v>
      </c>
      <c r="Q64" s="206"/>
      <c r="R64" s="206"/>
      <c r="S64" s="206"/>
      <c r="T64" s="206"/>
      <c r="U64" s="206"/>
      <c r="V64" s="206"/>
      <c r="W64" s="206"/>
      <c r="X64" s="206"/>
      <c r="Y64" s="207"/>
    </row>
    <row r="65" spans="2:25" ht="19.5" customHeight="1" x14ac:dyDescent="0.15">
      <c r="B65" s="69"/>
      <c r="D65" s="70"/>
      <c r="E65" s="70"/>
      <c r="F65" s="70"/>
      <c r="G65" s="47"/>
      <c r="H65" s="71"/>
      <c r="I65" s="47"/>
    </row>
    <row r="66" spans="2:25" ht="19.5" customHeight="1" x14ac:dyDescent="0.15">
      <c r="B66" s="45" t="s">
        <v>83</v>
      </c>
      <c r="D66" s="72">
        <f>(+IF(AND(D26="",D25=""),"",HLOOKUP('Target Setting Tool'!D24,Calculations!D1:AX29,ROW(Calculations!A29))))*1000</f>
        <v>500</v>
      </c>
      <c r="E66" s="73"/>
      <c r="F66" s="72">
        <f>(+IF(AND(D26="",D25=""),"",HLOOKUP('Target Setting Tool'!D27,Calculations!D1:AN29,ROW(Calculations!A29))))*1000</f>
        <v>70.230196237902248</v>
      </c>
      <c r="G66" s="47"/>
      <c r="H66" s="66">
        <f t="shared" ref="H66:H67" si="4">IF(F66&lt;=0,100%,IF(AND(D66="",F66=""),"",1-F66/D66))</f>
        <v>0.85953960752419545</v>
      </c>
      <c r="I66" s="47"/>
      <c r="J66" s="64">
        <v>0</v>
      </c>
      <c r="L66" s="204" t="s">
        <v>84</v>
      </c>
      <c r="M66" s="177"/>
      <c r="N66" s="177"/>
      <c r="O66" s="178"/>
      <c r="P66" s="205" t="str">
        <f t="array" ref="P66">IF(OR(ISBLANK($D$20:$D$26),ISBLANK($D$27:$D$29)),"Enter data in Section 1",$D$20&amp;" commits to reduce emissions intensity "&amp;(ROUNDUP(TRUNC($H$66,4),3)*100)&amp;"%"&amp;" by "&amp;$D$27&amp;" from a "&amp;$D$24&amp;" base year.")</f>
        <v>Enter data in Section 1</v>
      </c>
      <c r="Q66" s="206"/>
      <c r="R66" s="206"/>
      <c r="S66" s="206"/>
      <c r="T66" s="206"/>
      <c r="U66" s="206"/>
      <c r="V66" s="206"/>
      <c r="W66" s="206"/>
      <c r="X66" s="206"/>
      <c r="Y66" s="207"/>
    </row>
    <row r="67" spans="2:25" ht="19.5" customHeight="1" x14ac:dyDescent="0.15">
      <c r="B67" s="12" t="s">
        <v>85</v>
      </c>
      <c r="D67" s="74">
        <f>(+IF(AND(D26="",D25=""),"",HLOOKUP('Target Setting Tool'!D24,Calculations!D1:AX29,ROW(Calculations!A29))))*1000</f>
        <v>500</v>
      </c>
      <c r="E67" s="73"/>
      <c r="F67" s="74">
        <f>(+IF(AND(D26="",D25=""),"",HLOOKUP('Target Setting Tool'!D27,Calculations!D1:AN44,ROW(Calculations!A39))))*1000</f>
        <v>70.230196237902248</v>
      </c>
      <c r="G67" s="47"/>
      <c r="H67" s="66">
        <f t="shared" si="4"/>
        <v>0.85953960752419545</v>
      </c>
      <c r="I67" s="47"/>
      <c r="J67" s="68">
        <f>(+IF(AND(D26="",D25=""),"",HLOOKUP('Target Setting Tool'!D27,Calculations!D1:AN43,ROW(Calculations!A43))))*1000</f>
        <v>0</v>
      </c>
      <c r="L67" s="209" t="s">
        <v>84</v>
      </c>
      <c r="M67" s="153"/>
      <c r="N67" s="153"/>
      <c r="O67" s="154"/>
      <c r="P67" s="205" t="str">
        <f t="array" ref="P67">IF(OR(ISBLANK($D$20:$D$26),ISBLANK($D$27:$D$29)),"Enter data in Section 1",$D$20&amp;" commits to reduce emissions intensity "&amp;(ROUNDUP(TRUNC($H$67,4),3)*100)&amp;"%"&amp;" by "&amp;$D$27&amp;" from a "&amp;$D$24&amp;" base year.")</f>
        <v>Enter data in Section 1</v>
      </c>
      <c r="Q67" s="206"/>
      <c r="R67" s="206"/>
      <c r="S67" s="206"/>
      <c r="T67" s="206"/>
      <c r="U67" s="206"/>
      <c r="V67" s="206"/>
      <c r="W67" s="206"/>
      <c r="X67" s="206"/>
      <c r="Y67" s="207"/>
    </row>
    <row r="68" spans="2:25" ht="19.5" customHeight="1" x14ac:dyDescent="0.15">
      <c r="B68" s="47"/>
    </row>
    <row r="69" spans="2:25" ht="19.5" customHeight="1" x14ac:dyDescent="0.15">
      <c r="B69" s="12" t="s">
        <v>86</v>
      </c>
      <c r="D69" s="75">
        <f>D25</f>
        <v>100000</v>
      </c>
      <c r="E69" s="76"/>
      <c r="F69" s="75">
        <f>F63/F66*1000</f>
        <v>100000</v>
      </c>
    </row>
    <row r="70" spans="2:25" ht="19.5" customHeight="1" x14ac:dyDescent="0.15">
      <c r="B70" s="47"/>
    </row>
    <row r="71" spans="2:25" ht="19.5" customHeight="1" x14ac:dyDescent="0.15">
      <c r="B71" s="47"/>
      <c r="D71" s="61">
        <v>2050</v>
      </c>
    </row>
    <row r="72" spans="2:25" ht="19.5" customHeight="1" x14ac:dyDescent="0.15">
      <c r="B72" s="45" t="s">
        <v>87</v>
      </c>
      <c r="D72" s="77">
        <f>Calculations!AN46</f>
        <v>269950.30150416784</v>
      </c>
      <c r="H72" s="78"/>
    </row>
    <row r="73" spans="2:25" ht="19.5" customHeight="1" x14ac:dyDescent="0.15">
      <c r="B73" s="12" t="s">
        <v>88</v>
      </c>
      <c r="D73" s="77">
        <f>Calculations!AN47</f>
        <v>269950.30150416784</v>
      </c>
    </row>
    <row r="74" spans="2:25" ht="19.5" customHeight="1" x14ac:dyDescent="0.15">
      <c r="B74" s="47"/>
      <c r="D74" s="70"/>
    </row>
    <row r="75" spans="2:25" ht="19.5" customHeight="1" x14ac:dyDescent="0.15"/>
    <row r="76" spans="2:25" ht="19.5" customHeight="1" x14ac:dyDescent="0.15"/>
    <row r="77" spans="2:25" ht="19.5" customHeight="1" x14ac:dyDescent="0.15"/>
    <row r="78" spans="2:25" ht="19.5" customHeight="1" x14ac:dyDescent="0.15"/>
    <row r="79" spans="2:25" ht="19.5" customHeight="1" x14ac:dyDescent="0.15"/>
    <row r="80" spans="2:25"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spans="2:50" ht="19.5" customHeight="1" x14ac:dyDescent="0.15">
      <c r="J97" s="71"/>
    </row>
    <row r="98" spans="2:50" ht="12.75" customHeight="1" x14ac:dyDescent="0.2">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row>
    <row r="99" spans="2:50" ht="19.5" customHeight="1" x14ac:dyDescent="0.15"/>
    <row r="100" spans="2:50" ht="19.5" customHeight="1" x14ac:dyDescent="0.2">
      <c r="B100" s="41" t="s">
        <v>89</v>
      </c>
    </row>
    <row r="101" spans="2:50" ht="19.5" customHeight="1" x14ac:dyDescent="0.15"/>
    <row r="102" spans="2:50" ht="19.5" customHeight="1" x14ac:dyDescent="0.15"/>
    <row r="103" spans="2:50" ht="19.5" customHeight="1" x14ac:dyDescent="0.15">
      <c r="J103" s="61">
        <f>'Target Setting Tool'!$D$24</f>
        <v>2021</v>
      </c>
      <c r="K103" s="61">
        <f t="shared" ref="K103:AN103" si="5">IF(J103&lt;2050,J103+1,"")</f>
        <v>2022</v>
      </c>
      <c r="L103" s="61">
        <f t="shared" si="5"/>
        <v>2023</v>
      </c>
      <c r="M103" s="61">
        <f t="shared" si="5"/>
        <v>2024</v>
      </c>
      <c r="N103" s="61">
        <f t="shared" si="5"/>
        <v>2025</v>
      </c>
      <c r="O103" s="61">
        <f t="shared" si="5"/>
        <v>2026</v>
      </c>
      <c r="P103" s="61">
        <f t="shared" si="5"/>
        <v>2027</v>
      </c>
      <c r="Q103" s="61">
        <f t="shared" si="5"/>
        <v>2028</v>
      </c>
      <c r="R103" s="61">
        <f t="shared" si="5"/>
        <v>2029</v>
      </c>
      <c r="S103" s="61">
        <f t="shared" si="5"/>
        <v>2030</v>
      </c>
      <c r="T103" s="61">
        <f t="shared" si="5"/>
        <v>2031</v>
      </c>
      <c r="U103" s="61">
        <f t="shared" si="5"/>
        <v>2032</v>
      </c>
      <c r="V103" s="61">
        <f t="shared" si="5"/>
        <v>2033</v>
      </c>
      <c r="W103" s="61">
        <f t="shared" si="5"/>
        <v>2034</v>
      </c>
      <c r="X103" s="61">
        <f t="shared" si="5"/>
        <v>2035</v>
      </c>
      <c r="Y103" s="61">
        <f t="shared" si="5"/>
        <v>2036</v>
      </c>
      <c r="Z103" s="61">
        <f t="shared" si="5"/>
        <v>2037</v>
      </c>
      <c r="AA103" s="61">
        <f t="shared" si="5"/>
        <v>2038</v>
      </c>
      <c r="AB103" s="61">
        <f t="shared" si="5"/>
        <v>2039</v>
      </c>
      <c r="AC103" s="61">
        <f t="shared" si="5"/>
        <v>2040</v>
      </c>
      <c r="AD103" s="61">
        <f t="shared" si="5"/>
        <v>2041</v>
      </c>
      <c r="AE103" s="61">
        <f t="shared" si="5"/>
        <v>2042</v>
      </c>
      <c r="AF103" s="61">
        <f t="shared" si="5"/>
        <v>2043</v>
      </c>
      <c r="AG103" s="61">
        <f t="shared" si="5"/>
        <v>2044</v>
      </c>
      <c r="AH103" s="61">
        <f t="shared" si="5"/>
        <v>2045</v>
      </c>
      <c r="AI103" s="61">
        <f t="shared" si="5"/>
        <v>2046</v>
      </c>
      <c r="AJ103" s="61">
        <f t="shared" si="5"/>
        <v>2047</v>
      </c>
      <c r="AK103" s="61">
        <f t="shared" si="5"/>
        <v>2048</v>
      </c>
      <c r="AL103" s="61">
        <f t="shared" si="5"/>
        <v>2049</v>
      </c>
      <c r="AM103" s="61">
        <f t="shared" si="5"/>
        <v>2050</v>
      </c>
      <c r="AN103" s="61" t="str">
        <f t="shared" si="5"/>
        <v/>
      </c>
    </row>
    <row r="104" spans="2:50" ht="19.5" customHeight="1" x14ac:dyDescent="0.15">
      <c r="D104" s="210" t="str">
        <f>IF($D$21=Lists!$N$2,+CONCATENATE("SDA - ",Calculations!$B$4," | SBTi 1.5C"),"select a SDA sector")</f>
        <v>SDA - Power | SBTi 1.5C</v>
      </c>
      <c r="F104" s="208" t="str">
        <f>Calculations!B46</f>
        <v>Cumulative SDA Company power related emissions (TBi) (tCO2)</v>
      </c>
      <c r="G104" s="177"/>
      <c r="H104" s="178"/>
      <c r="J104" s="79">
        <f>IF(AND($D$21=Lists!$N$2,$D$25&gt;0,$D$26&gt;0,J103&lt;&gt;""),HLOOKUP(J$103,Calculations!$B$1:$AX$69,ROW(Calculations!$B$46)),"")</f>
        <v>50000</v>
      </c>
      <c r="K104" s="79">
        <f>IF(AND($D$21=Lists!$N$2,$D$25&gt;0,$D$26&gt;0,K103&lt;&gt;""),HLOOKUP(K$103,Calculations!$B$1:$AX$69,ROW(Calculations!$B$46)),"")</f>
        <v>92949.085421327502</v>
      </c>
      <c r="L104" s="79">
        <f>IF(AND($D$21=Lists!$N$2,$D$25&gt;0,$D$26&gt;0,L103&lt;&gt;""),HLOOKUP(L$103,Calculations!$B$1:$AX$69,ROW(Calculations!$B$46)),"")</f>
        <v>129066.88232819704</v>
      </c>
      <c r="M104" s="79">
        <f>IF(AND($D$21=Lists!$N$2,$D$25&gt;0,$D$26&gt;0,M103&lt;&gt;""),HLOOKUP(M$103,Calculations!$B$1:$AX$69,ROW(Calculations!$B$46)),"")</f>
        <v>158562.91258647115</v>
      </c>
      <c r="N104" s="79">
        <f>IF(AND($D$21=Lists!$N$2,$D$25&gt;0,$D$26&gt;0,N103&lt;&gt;""),HLOOKUP(N$103,Calculations!$B$1:$AX$69,ROW(Calculations!$B$46)),"")</f>
        <v>181637.20431216084</v>
      </c>
      <c r="O104" s="79">
        <f>IF(AND($D$21=Lists!$N$2,$D$25&gt;0,$D$26&gt;0,O103&lt;&gt;""),HLOOKUP(O$103,Calculations!$B$1:$AX$69,ROW(Calculations!$B$46)),"")</f>
        <v>200899.84803418795</v>
      </c>
      <c r="P104" s="79">
        <f>IF(AND($D$21=Lists!$N$2,$D$25&gt;0,$D$26&gt;0,P103&lt;&gt;""),HLOOKUP(P$103,Calculations!$B$1:$AX$69,ROW(Calculations!$B$46)),"")</f>
        <v>216691.89873234424</v>
      </c>
      <c r="Q104" s="79">
        <f>IF(AND($D$21=Lists!$N$2,$D$25&gt;0,$D$26&gt;0,Q103&lt;&gt;""),HLOOKUP(Q$103,Calculations!$B$1:$AX$69,ROW(Calculations!$B$46)),"")</f>
        <v>229310.5967054404</v>
      </c>
      <c r="R104" s="79">
        <f>IF(AND($D$21=Lists!$N$2,$D$25&gt;0,$D$26&gt;0,R103&lt;&gt;""),HLOOKUP(R$103,Calculations!$B$1:$AX$69,ROW(Calculations!$B$46)),"")</f>
        <v>239016.5644332997</v>
      </c>
      <c r="S104" s="79">
        <f>IF(AND($D$21=Lists!$N$2,$D$25&gt;0,$D$26&gt;0,S103&lt;&gt;""),HLOOKUP(S$103,Calculations!$B$1:$AX$69,ROW(Calculations!$B$46)),"")</f>
        <v>246039.58405708993</v>
      </c>
      <c r="T104" s="79">
        <f>IF(AND($D$21=Lists!$N$2,$D$25&gt;0,$D$26&gt;0,T103&lt;&gt;""),HLOOKUP(T$103,Calculations!$B$1:$AX$69,ROW(Calculations!$B$46)),"")</f>
        <v>251779.51858387006</v>
      </c>
      <c r="U104" s="79">
        <f>IF(AND($D$21=Lists!$N$2,$D$25&gt;0,$D$26&gt;0,U103&lt;&gt;""),HLOOKUP(U$103,Calculations!$B$1:$AX$69,ROW(Calculations!$B$46)),"")</f>
        <v>256341.22772009575</v>
      </c>
      <c r="V104" s="79">
        <f>IF(AND($D$21=Lists!$N$2,$D$25&gt;0,$D$26&gt;0,V103&lt;&gt;""),HLOOKUP(V$103,Calculations!$B$1:$AX$69,ROW(Calculations!$B$46)),"")</f>
        <v>259817.22137632253</v>
      </c>
      <c r="W104" s="79">
        <f>IF(AND($D$21=Lists!$N$2,$D$25&gt;0,$D$26&gt;0,W103&lt;&gt;""),HLOOKUP(W$103,Calculations!$B$1:$AX$69,ROW(Calculations!$B$46)),"")</f>
        <v>262289.52572984708</v>
      </c>
      <c r="X104" s="79">
        <f>IF(AND($D$21=Lists!$N$2,$D$25&gt;0,$D$26&gt;0,X103&lt;&gt;""),HLOOKUP(X$103,Calculations!$B$1:$AX$69,ROW(Calculations!$B$46)),"")</f>
        <v>263831.20966255019</v>
      </c>
      <c r="Y104" s="79">
        <f>IF(AND($D$21=Lists!$N$2,$D$25&gt;0,$D$26&gt;0,Y103&lt;&gt;""),HLOOKUP(Y$103,Calculations!$B$1:$AX$69,ROW(Calculations!$B$46)),"")</f>
        <v>265105.90481452201</v>
      </c>
      <c r="Z104" s="79">
        <f>IF(AND($D$21=Lists!$N$2,$D$25&gt;0,$D$26&gt;0,Z103&lt;&gt;""),HLOOKUP(Z$103,Calculations!$B$1:$AX$69,ROW(Calculations!$B$46)),"")</f>
        <v>266132.68382058654</v>
      </c>
      <c r="AA104" s="79">
        <f>IF(AND($D$21=Lists!$N$2,$D$25&gt;0,$D$26&gt;0,AA103&lt;&gt;""),HLOOKUP(AA$103,Calculations!$B$1:$AX$69,ROW(Calculations!$B$46)),"")</f>
        <v>266928.64608383446</v>
      </c>
      <c r="AB104" s="79">
        <f>IF(AND($D$21=Lists!$N$2,$D$25&gt;0,$D$26&gt;0,AB103&lt;&gt;""),HLOOKUP(AB$103,Calculations!$B$1:$AX$69,ROW(Calculations!$B$46)),"")</f>
        <v>267509.18089903815</v>
      </c>
      <c r="AC104" s="79">
        <f>IF(AND($D$21=Lists!$N$2,$D$25&gt;0,$D$26&gt;0,AC103&lt;&gt;""),HLOOKUP(AC$103,Calculations!$B$1:$AX$69,ROW(Calculations!$B$46)),"")</f>
        <v>267888.18813277088</v>
      </c>
      <c r="AD104" s="79">
        <f>IF(AND($D$21=Lists!$N$2,$D$25&gt;0,$D$26&gt;0,AD103&lt;&gt;""),HLOOKUP(AD$103,Calculations!$B$1:$AX$69,ROW(Calculations!$B$46)),"")</f>
        <v>268227.37019402947</v>
      </c>
      <c r="AE104" s="79">
        <f>IF(AND($D$21=Lists!$N$2,$D$25&gt;0,$D$26&gt;0,AE103&lt;&gt;""),HLOOKUP(AE$103,Calculations!$B$1:$AX$69,ROW(Calculations!$B$46)),"")</f>
        <v>268529.66632627998</v>
      </c>
      <c r="AF104" s="79">
        <f>IF(AND($D$21=Lists!$N$2,$D$25&gt;0,$D$26&gt;0,AF103&lt;&gt;""),HLOOKUP(AF$103,Calculations!$B$1:$AX$69,ROW(Calculations!$B$46)),"")</f>
        <v>268797.70196277386</v>
      </c>
      <c r="AG104" s="79">
        <f>IF(AND($D$21=Lists!$N$2,$D$25&gt;0,$D$26&gt;0,AG103&lt;&gt;""),HLOOKUP(AG$103,Calculations!$B$1:$AX$69,ROW(Calculations!$B$46)),"")</f>
        <v>269033.83186356293</v>
      </c>
      <c r="AH104" s="79">
        <f>IF(AND($D$21=Lists!$N$2,$D$25&gt;0,$D$26&gt;0,AH103&lt;&gt;""),HLOOKUP(AH$103,Calculations!$B$1:$AX$69,ROW(Calculations!$B$46)),"")</f>
        <v>269240.17608664167</v>
      </c>
      <c r="AI104" s="79">
        <f>IF(AND($D$21=Lists!$N$2,$D$25&gt;0,$D$26&gt;0,AI103&lt;&gt;""),HLOOKUP(AI$103,Calculations!$B$1:$AX$69,ROW(Calculations!$B$46)),"")</f>
        <v>269423.23598367017</v>
      </c>
      <c r="AJ104" s="79">
        <f>IF(AND($D$21=Lists!$N$2,$D$25&gt;0,$D$26&gt;0,AJ103&lt;&gt;""),HLOOKUP(AJ$103,Calculations!$B$1:$AX$69,ROW(Calculations!$B$46)),"")</f>
        <v>269584.49298138061</v>
      </c>
      <c r="AK104" s="79">
        <f>IF(AND($D$21=Lists!$N$2,$D$25&gt;0,$D$26&gt;0,AK103&lt;&gt;""),HLOOKUP(AK$103,Calculations!$B$1:$AX$69,ROW(Calculations!$B$46)),"")</f>
        <v>269725.29148538795</v>
      </c>
      <c r="AL104" s="79">
        <f>IF(AND($D$21=Lists!$N$2,$D$25&gt;0,$D$26&gt;0,AL103&lt;&gt;""),HLOOKUP(AL$103,Calculations!$B$1:$AX$69,ROW(Calculations!$B$46)),"")</f>
        <v>269846.85527272575</v>
      </c>
      <c r="AM104" s="79">
        <f>IF(AND($D$21=Lists!$N$2,$D$25&gt;0,$D$26&gt;0,AM103&lt;&gt;""),HLOOKUP(AM$103,Calculations!$B$1:$AX$69,ROW(Calculations!$B$46)),"")</f>
        <v>269950.30150416784</v>
      </c>
      <c r="AN104" s="79" t="str">
        <f>IF(AND($D$21=Lists!$N$2,$D$25&gt;0,$D$26&gt;0,AN103&lt;&gt;""),HLOOKUP(AN$103,Calculations!$B$1:$AX$69,ROW(Calculations!$B$46)),"")</f>
        <v/>
      </c>
    </row>
    <row r="105" spans="2:50" ht="19.5" customHeight="1" x14ac:dyDescent="0.15">
      <c r="D105" s="211"/>
      <c r="F105" s="208" t="str">
        <f>Calculations!B47</f>
        <v>Cumulative SDA Linear Convergence Company power related emissions (TBi) (tCO2)</v>
      </c>
      <c r="G105" s="177"/>
      <c r="H105" s="178"/>
      <c r="J105" s="79">
        <f>IF(AND($D$21=Lists!$N$2,$D$25&gt;0,$D$26&gt;0,J104&lt;&gt;""),HLOOKUP(J$103,Calculations!$B$1:$AX$69,ROW(Calculations!$B$47)),"")</f>
        <v>50000</v>
      </c>
      <c r="K105" s="79">
        <f>IF(AND($D$21=Lists!$N$2,$D$25&gt;0,$D$26&gt;0,K104&lt;&gt;""),HLOOKUP(K$103,Calculations!$B$1:$AX$69,ROW(Calculations!$B$47)),"")</f>
        <v>92949.085421327502</v>
      </c>
      <c r="L105" s="79">
        <f>IF(AND($D$21=Lists!$N$2,$D$25&gt;0,$D$26&gt;0,L104&lt;&gt;""),HLOOKUP(L$103,Calculations!$B$1:$AX$69,ROW(Calculations!$B$47)),"")</f>
        <v>129066.88232819704</v>
      </c>
      <c r="M105" s="79">
        <f>IF(AND($D$21=Lists!$N$2,$D$25&gt;0,$D$26&gt;0,M104&lt;&gt;""),HLOOKUP(M$103,Calculations!$B$1:$AX$69,ROW(Calculations!$B$47)),"")</f>
        <v>158562.91258647115</v>
      </c>
      <c r="N105" s="79">
        <f>IF(AND($D$21=Lists!$N$2,$D$25&gt;0,$D$26&gt;0,N104&lt;&gt;""),HLOOKUP(N$103,Calculations!$B$1:$AX$69,ROW(Calculations!$B$47)),"")</f>
        <v>181637.20431216084</v>
      </c>
      <c r="O105" s="79">
        <f>IF(AND($D$21=Lists!$N$2,$D$25&gt;0,$D$26&gt;0,O104&lt;&gt;""),HLOOKUP(O$103,Calculations!$B$1:$AX$69,ROW(Calculations!$B$47)),"")</f>
        <v>200899.84803418795</v>
      </c>
      <c r="P105" s="79">
        <f>IF(AND($D$21=Lists!$N$2,$D$25&gt;0,$D$26&gt;0,P104&lt;&gt;""),HLOOKUP(P$103,Calculations!$B$1:$AX$69,ROW(Calculations!$B$47)),"")</f>
        <v>216691.89873234424</v>
      </c>
      <c r="Q105" s="79">
        <f>IF(AND($D$21=Lists!$N$2,$D$25&gt;0,$D$26&gt;0,Q104&lt;&gt;""),HLOOKUP(Q$103,Calculations!$B$1:$AX$69,ROW(Calculations!$B$47)),"")</f>
        <v>229310.5967054404</v>
      </c>
      <c r="R105" s="79">
        <f>IF(AND($D$21=Lists!$N$2,$D$25&gt;0,$D$26&gt;0,R104&lt;&gt;""),HLOOKUP(R$103,Calculations!$B$1:$AX$69,ROW(Calculations!$B$47)),"")</f>
        <v>239016.5644332997</v>
      </c>
      <c r="S105" s="79">
        <f>IF(AND($D$21=Lists!$N$2,$D$25&gt;0,$D$26&gt;0,S104&lt;&gt;""),HLOOKUP(S$103,Calculations!$B$1:$AX$69,ROW(Calculations!$B$47)),"")</f>
        <v>246039.58405708993</v>
      </c>
      <c r="T105" s="79">
        <f>IF(AND($D$21=Lists!$N$2,$D$25&gt;0,$D$26&gt;0,T104&lt;&gt;""),HLOOKUP(T$103,Calculations!$B$1:$AX$69,ROW(Calculations!$B$47)),"")</f>
        <v>251779.51858387006</v>
      </c>
      <c r="U105" s="79">
        <f>IF(AND($D$21=Lists!$N$2,$D$25&gt;0,$D$26&gt;0,U104&lt;&gt;""),HLOOKUP(U$103,Calculations!$B$1:$AX$69,ROW(Calculations!$B$47)),"")</f>
        <v>256341.22772009575</v>
      </c>
      <c r="V105" s="79">
        <f>IF(AND($D$21=Lists!$N$2,$D$25&gt;0,$D$26&gt;0,V104&lt;&gt;""),HLOOKUP(V$103,Calculations!$B$1:$AX$69,ROW(Calculations!$B$47)),"")</f>
        <v>259817.22137632253</v>
      </c>
      <c r="W105" s="79">
        <f>IF(AND($D$21=Lists!$N$2,$D$25&gt;0,$D$26&gt;0,W104&lt;&gt;""),HLOOKUP(W$103,Calculations!$B$1:$AX$69,ROW(Calculations!$B$47)),"")</f>
        <v>262289.52572984708</v>
      </c>
      <c r="X105" s="79">
        <f>IF(AND($D$21=Lists!$N$2,$D$25&gt;0,$D$26&gt;0,X104&lt;&gt;""),HLOOKUP(X$103,Calculations!$B$1:$AX$69,ROW(Calculations!$B$47)),"")</f>
        <v>263831.20966255019</v>
      </c>
      <c r="Y105" s="79">
        <f>IF(AND($D$21=Lists!$N$2,$D$25&gt;0,$D$26&gt;0,Y104&lt;&gt;""),HLOOKUP(Y$103,Calculations!$B$1:$AX$69,ROW(Calculations!$B$47)),"")</f>
        <v>265105.90481452201</v>
      </c>
      <c r="Z105" s="79">
        <f>IF(AND($D$21=Lists!$N$2,$D$25&gt;0,$D$26&gt;0,Z104&lt;&gt;""),HLOOKUP(Z$103,Calculations!$B$1:$AX$69,ROW(Calculations!$B$47)),"")</f>
        <v>266132.68382058654</v>
      </c>
      <c r="AA105" s="79">
        <f>IF(AND($D$21=Lists!$N$2,$D$25&gt;0,$D$26&gt;0,AA104&lt;&gt;""),HLOOKUP(AA$103,Calculations!$B$1:$AX$69,ROW(Calculations!$B$47)),"")</f>
        <v>266928.64608383446</v>
      </c>
      <c r="AB105" s="79">
        <f>IF(AND($D$21=Lists!$N$2,$D$25&gt;0,$D$26&gt;0,AB104&lt;&gt;""),HLOOKUP(AB$103,Calculations!$B$1:$AX$69,ROW(Calculations!$B$47)),"")</f>
        <v>267509.18089903815</v>
      </c>
      <c r="AC105" s="79">
        <f>IF(AND($D$21=Lists!$N$2,$D$25&gt;0,$D$26&gt;0,AC104&lt;&gt;""),HLOOKUP(AC$103,Calculations!$B$1:$AX$69,ROW(Calculations!$B$47)),"")</f>
        <v>267888.18813277088</v>
      </c>
      <c r="AD105" s="79">
        <f>IF(AND($D$21=Lists!$N$2,$D$25&gt;0,$D$26&gt;0,AD104&lt;&gt;""),HLOOKUP(AD$103,Calculations!$B$1:$AX$69,ROW(Calculations!$B$47)),"")</f>
        <v>268227.37019402947</v>
      </c>
      <c r="AE105" s="79">
        <f>IF(AND($D$21=Lists!$N$2,$D$25&gt;0,$D$26&gt;0,AE104&lt;&gt;""),HLOOKUP(AE$103,Calculations!$B$1:$AX$69,ROW(Calculations!$B$47)),"")</f>
        <v>268529.66632627998</v>
      </c>
      <c r="AF105" s="79">
        <f>IF(AND($D$21=Lists!$N$2,$D$25&gt;0,$D$26&gt;0,AF104&lt;&gt;""),HLOOKUP(AF$103,Calculations!$B$1:$AX$69,ROW(Calculations!$B$47)),"")</f>
        <v>268797.70196277386</v>
      </c>
      <c r="AG105" s="79">
        <f>IF(AND($D$21=Lists!$N$2,$D$25&gt;0,$D$26&gt;0,AG104&lt;&gt;""),HLOOKUP(AG$103,Calculations!$B$1:$AX$69,ROW(Calculations!$B$47)),"")</f>
        <v>269033.83186356293</v>
      </c>
      <c r="AH105" s="79">
        <f>IF(AND($D$21=Lists!$N$2,$D$25&gt;0,$D$26&gt;0,AH104&lt;&gt;""),HLOOKUP(AH$103,Calculations!$B$1:$AX$69,ROW(Calculations!$B$47)),"")</f>
        <v>269240.17608664167</v>
      </c>
      <c r="AI105" s="79">
        <f>IF(AND($D$21=Lists!$N$2,$D$25&gt;0,$D$26&gt;0,AI104&lt;&gt;""),HLOOKUP(AI$103,Calculations!$B$1:$AX$69,ROW(Calculations!$B$47)),"")</f>
        <v>269423.23598367017</v>
      </c>
      <c r="AJ105" s="79">
        <f>IF(AND($D$21=Lists!$N$2,$D$25&gt;0,$D$26&gt;0,AJ104&lt;&gt;""),HLOOKUP(AJ$103,Calculations!$B$1:$AX$69,ROW(Calculations!$B$47)),"")</f>
        <v>269584.49298138061</v>
      </c>
      <c r="AK105" s="79">
        <f>IF(AND($D$21=Lists!$N$2,$D$25&gt;0,$D$26&gt;0,AK104&lt;&gt;""),HLOOKUP(AK$103,Calculations!$B$1:$AX$69,ROW(Calculations!$B$47)),"")</f>
        <v>269725.29148538795</v>
      </c>
      <c r="AL105" s="79">
        <f>IF(AND($D$21=Lists!$N$2,$D$25&gt;0,$D$26&gt;0,AL104&lt;&gt;""),HLOOKUP(AL$103,Calculations!$B$1:$AX$69,ROW(Calculations!$B$47)),"")</f>
        <v>269846.85527272575</v>
      </c>
      <c r="AM105" s="79">
        <f>IF(AND($D$21=Lists!$N$2,$D$25&gt;0,$D$26&gt;0,AM104&lt;&gt;""),HLOOKUP(AM$103,Calculations!$B$1:$AX$69,ROW(Calculations!$B$47)),"")</f>
        <v>269950.30150416784</v>
      </c>
      <c r="AN105" s="79" t="str">
        <f>IF(AND($D$21=Lists!$N$2,$D$25&gt;0,$D$26&gt;0,AN104&lt;&gt;""),HLOOKUP(AN$103,Calculations!$B$1:$AX$69,ROW(Calculations!$B$47)),"")</f>
        <v/>
      </c>
    </row>
    <row r="106" spans="2:50" ht="19.5" customHeight="1" x14ac:dyDescent="0.15">
      <c r="D106" s="211"/>
      <c r="F106" s="213"/>
      <c r="G106" s="214"/>
      <c r="H106" s="214"/>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row>
    <row r="107" spans="2:50" ht="19.5" customHeight="1" x14ac:dyDescent="0.15">
      <c r="D107" s="211"/>
      <c r="F107" s="215" t="str">
        <f t="shared" ref="F107:F108" si="6">+B66</f>
        <v>Power intensity target using SDA pathway (kg CO2/MWh)</v>
      </c>
      <c r="G107" s="206"/>
      <c r="H107" s="207"/>
      <c r="J107" s="81">
        <f>IF(AND($D$21=Lists!$N$2,$D$25&gt;0,$D$26&gt;0,J103&lt;&gt;""),HLOOKUP(J$103,Calculations!$B$1:$AX$71,ROW(Calculations!$B$70)),"")</f>
        <v>500</v>
      </c>
      <c r="K107" s="81">
        <f>IF(AND($D$21=Lists!$N$2,$D$25&gt;0,$D$26&gt;0,K103&lt;&gt;""),HLOOKUP(K$103,Calculations!$B$1:$AX$71,ROW(Calculations!$B$70)),"")</f>
        <v>429.4908542132751</v>
      </c>
      <c r="L107" s="81">
        <f>IF(AND($D$21=Lists!$N$2,$D$25&gt;0,$D$26&gt;0,L103&lt;&gt;""),HLOOKUP(L$103,Calculations!$B$1:$AX$71,ROW(Calculations!$B$70)),"")</f>
        <v>361.17796906869535</v>
      </c>
      <c r="M107" s="81">
        <f>IF(AND($D$21=Lists!$N$2,$D$25&gt;0,$D$26&gt;0,M103&lt;&gt;""),HLOOKUP(M$103,Calculations!$B$1:$AX$71,ROW(Calculations!$B$70)),"")</f>
        <v>294.96030258274118</v>
      </c>
      <c r="N107" s="81">
        <f>IF(AND($D$21=Lists!$N$2,$D$25&gt;0,$D$26&gt;0,N103&lt;&gt;""),HLOOKUP(N$103,Calculations!$B$1:$AX$71,ROW(Calculations!$B$70)),"")</f>
        <v>230.74291725689682</v>
      </c>
      <c r="O107" s="81">
        <f>IF(AND($D$21=Lists!$N$2,$D$25&gt;0,$D$26&gt;0,O103&lt;&gt;""),HLOOKUP(O$103,Calculations!$B$1:$AX$71,ROW(Calculations!$B$70)),"")</f>
        <v>192.62643722027107</v>
      </c>
      <c r="P107" s="81">
        <f>IF(AND($D$21=Lists!$N$2,$D$25&gt;0,$D$26&gt;0,P103&lt;&gt;""),HLOOKUP(P$103,Calculations!$B$1:$AX$71,ROW(Calculations!$B$70)),"")</f>
        <v>157.92050698156308</v>
      </c>
      <c r="Q107" s="81">
        <f>IF(AND($D$21=Lists!$N$2,$D$25&gt;0,$D$26&gt;0,Q103&lt;&gt;""),HLOOKUP(Q$103,Calculations!$B$1:$AX$71,ROW(Calculations!$B$70)),"")</f>
        <v>126.1869797309615</v>
      </c>
      <c r="R107" s="81">
        <f>IF(AND($D$21=Lists!$N$2,$D$25&gt;0,$D$26&gt;0,R103&lt;&gt;""),HLOOKUP(R$103,Calculations!$B$1:$AX$71,ROW(Calculations!$B$70)),"")</f>
        <v>97.059677278593057</v>
      </c>
      <c r="S107" s="81">
        <f>IF(AND($D$21=Lists!$N$2,$D$25&gt;0,$D$26&gt;0,S103&lt;&gt;""),HLOOKUP(S$103,Calculations!$B$1:$AX$71,ROW(Calculations!$B$70)),"")</f>
        <v>70.230196237902248</v>
      </c>
      <c r="T107" s="81">
        <f>IF(AND($D$21=Lists!$N$2,$D$25&gt;0,$D$26&gt;0,T103&lt;&gt;""),HLOOKUP(T$103,Calculations!$B$1:$AX$71,ROW(Calculations!$B$70)),"")</f>
        <v>57.39934526780128</v>
      </c>
      <c r="U107" s="81">
        <f>IF(AND($D$21=Lists!$N$2,$D$25&gt;0,$D$26&gt;0,U103&lt;&gt;""),HLOOKUP(U$103,Calculations!$B$1:$AX$71,ROW(Calculations!$B$70)),"")</f>
        <v>45.617091362256772</v>
      </c>
      <c r="V107" s="81">
        <f>IF(AND($D$21=Lists!$N$2,$D$25&gt;0,$D$26&gt;0,V103&lt;&gt;""),HLOOKUP(V$103,Calculations!$B$1:$AX$71,ROW(Calculations!$B$70)),"")</f>
        <v>34.759936562267924</v>
      </c>
      <c r="W107" s="81">
        <f>IF(AND($D$21=Lists!$N$2,$D$25&gt;0,$D$26&gt;0,W103&lt;&gt;""),HLOOKUP(W$103,Calculations!$B$1:$AX$71,ROW(Calculations!$B$70)),"")</f>
        <v>24.723043535245505</v>
      </c>
      <c r="X107" s="81">
        <f>IF(AND($D$21=Lists!$N$2,$D$25&gt;0,$D$26&gt;0,X103&lt;&gt;""),HLOOKUP(X$103,Calculations!$B$1:$AX$71,ROW(Calculations!$B$70)),"")</f>
        <v>15.416839327031031</v>
      </c>
      <c r="Y107" s="81">
        <f>IF(AND($D$21=Lists!$N$2,$D$25&gt;0,$D$26&gt;0,Y103&lt;&gt;""),HLOOKUP(Y$103,Calculations!$B$1:$AX$71,ROW(Calculations!$B$70)),"")</f>
        <v>12.746951519718534</v>
      </c>
      <c r="Z107" s="81">
        <f>IF(AND($D$21=Lists!$N$2,$D$25&gt;0,$D$26&gt;0,Z103&lt;&gt;""),HLOOKUP(Z$103,Calculations!$B$1:$AX$71,ROW(Calculations!$B$70)),"")</f>
        <v>10.26779006064532</v>
      </c>
      <c r="AA107" s="81">
        <f>IF(AND($D$21=Lists!$N$2,$D$25&gt;0,$D$26&gt;0,AA103&lt;&gt;""),HLOOKUP(AA$103,Calculations!$B$1:$AX$71,ROW(Calculations!$B$70)),"")</f>
        <v>7.9596226324791015</v>
      </c>
      <c r="AB107" s="81">
        <f>IF(AND($D$21=Lists!$N$2,$D$25&gt;0,$D$26&gt;0,AB103&lt;&gt;""),HLOOKUP(AB$103,Calculations!$B$1:$AX$71,ROW(Calculations!$B$70)),"")</f>
        <v>5.8053481520369346</v>
      </c>
      <c r="AC107" s="81">
        <f>IF(AND($D$21=Lists!$N$2,$D$25&gt;0,$D$26&gt;0,AC103&lt;&gt;""),HLOOKUP(AC$103,Calculations!$B$1:$AX$71,ROW(Calculations!$B$70)),"")</f>
        <v>3.7900723373272558</v>
      </c>
      <c r="AD107" s="81">
        <f>IF(AND($D$21=Lists!$N$2,$D$25&gt;0,$D$26&gt;0,AD103&lt;&gt;""),HLOOKUP(AD$103,Calculations!$B$1:$AX$71,ROW(Calculations!$B$70)),"")</f>
        <v>3.3918206125861574</v>
      </c>
      <c r="AE107" s="81">
        <f>IF(AND($D$21=Lists!$N$2,$D$25&gt;0,$D$26&gt;0,AE103&lt;&gt;""),HLOOKUP(AE$103,Calculations!$B$1:$AX$71,ROW(Calculations!$B$70)),"")</f>
        <v>3.0229613225050982</v>
      </c>
      <c r="AF107" s="81">
        <f>IF(AND($D$21=Lists!$N$2,$D$25&gt;0,$D$26&gt;0,AF103&lt;&gt;""),HLOOKUP(AF$103,Calculations!$B$1:$AX$71,ROW(Calculations!$B$70)),"")</f>
        <v>2.6803563649388837</v>
      </c>
      <c r="AG107" s="81">
        <f>IF(AND($D$21=Lists!$N$2,$D$25&gt;0,$D$26&gt;0,AG103&lt;&gt;""),HLOOKUP(AG$103,Calculations!$B$1:$AX$71,ROW(Calculations!$B$70)),"")</f>
        <v>2.3612990078907545</v>
      </c>
      <c r="AH107" s="81">
        <f>IF(AND($D$21=Lists!$N$2,$D$25&gt;0,$D$26&gt;0,AH103&lt;&gt;""),HLOOKUP(AH$103,Calculations!$B$1:$AX$71,ROW(Calculations!$B$70)),"")</f>
        <v>2.0634422307877425</v>
      </c>
      <c r="AI107" s="81">
        <f>IF(AND($D$21=Lists!$N$2,$D$25&gt;0,$D$26&gt;0,AI103&lt;&gt;""),HLOOKUP(AI$103,Calculations!$B$1:$AX$71,ROW(Calculations!$B$70)),"")</f>
        <v>1.8305989702847654</v>
      </c>
      <c r="AJ107" s="81">
        <f>IF(AND($D$21=Lists!$N$2,$D$25&gt;0,$D$26&gt;0,AJ103&lt;&gt;""),HLOOKUP(AJ$103,Calculations!$B$1:$AX$71,ROW(Calculations!$B$70)),"")</f>
        <v>1.6125699771044206</v>
      </c>
      <c r="AK107" s="81">
        <f>IF(AND($D$21=Lists!$N$2,$D$25&gt;0,$D$26&gt;0,AK103&lt;&gt;""),HLOOKUP(AK$103,Calculations!$B$1:$AX$71,ROW(Calculations!$B$70)),"")</f>
        <v>1.4079850400734655</v>
      </c>
      <c r="AL107" s="81">
        <f>IF(AND($D$21=Lists!$N$2,$D$25&gt;0,$D$26&gt;0,AL103&lt;&gt;""),HLOOKUP(AL$103,Calculations!$B$1:$AX$71,ROW(Calculations!$B$70)),"")</f>
        <v>1.2156378733779005</v>
      </c>
      <c r="AM107" s="81">
        <f>IF(AND($D$21=Lists!$N$2,$D$25&gt;0,$D$26&gt;0,AM103&lt;&gt;""),HLOOKUP(AM$103,Calculations!$B$1:$AX$71,ROW(Calculations!$B$70)),"")</f>
        <v>1.0344623144212035</v>
      </c>
      <c r="AN107" s="81" t="str">
        <f>IF(AND($D$21=Lists!$N$2,$D$25&gt;0,$D$26&gt;0,AN103&lt;&gt;""),HLOOKUP(AN$103,Calculations!$B$1:$AX$71,ROW(Calculations!$B$70)),"")</f>
        <v/>
      </c>
    </row>
    <row r="108" spans="2:50" ht="19.5" customHeight="1" x14ac:dyDescent="0.15">
      <c r="D108" s="211"/>
      <c r="F108" s="208" t="str">
        <f t="shared" si="6"/>
        <v>Power intensity target using SDA Linear Convergence pathway (kg CO2/MWh)</v>
      </c>
      <c r="G108" s="177"/>
      <c r="H108" s="178"/>
      <c r="J108" s="81">
        <f>IF(AND($D$21=Lists!$N$2,$D$25&gt;0,$D$26&gt;0,J104&lt;&gt;""),HLOOKUP(J$103,Calculations!$B$1:$AX$71,ROW(Calculations!$B$71)),"")</f>
        <v>500</v>
      </c>
      <c r="K108" s="81">
        <f>IF(AND($D$21=Lists!$N$2,$D$25&gt;0,$D$26&gt;0,K104&lt;&gt;""),HLOOKUP(K$103,Calculations!$B$1:$AX$71,ROW(Calculations!$B$71)),"")</f>
        <v>429.4908542132751</v>
      </c>
      <c r="L108" s="81">
        <f>IF(AND($D$21=Lists!$N$2,$D$25&gt;0,$D$26&gt;0,L104&lt;&gt;""),HLOOKUP(L$103,Calculations!$B$1:$AX$71,ROW(Calculations!$B$71)),"")</f>
        <v>361.17796906869535</v>
      </c>
      <c r="M108" s="81">
        <f>IF(AND($D$21=Lists!$N$2,$D$25&gt;0,$D$26&gt;0,M104&lt;&gt;""),HLOOKUP(M$103,Calculations!$B$1:$AX$71,ROW(Calculations!$B$71)),"")</f>
        <v>294.96030258274118</v>
      </c>
      <c r="N108" s="81">
        <f>IF(AND($D$21=Lists!$N$2,$D$25&gt;0,$D$26&gt;0,N104&lt;&gt;""),HLOOKUP(N$103,Calculations!$B$1:$AX$71,ROW(Calculations!$B$71)),"")</f>
        <v>230.74291725689682</v>
      </c>
      <c r="O108" s="81">
        <f>IF(AND($D$21=Lists!$N$2,$D$25&gt;0,$D$26&gt;0,O104&lt;&gt;""),HLOOKUP(O$103,Calculations!$B$1:$AX$71,ROW(Calculations!$B$71)),"")</f>
        <v>192.62643722027107</v>
      </c>
      <c r="P108" s="81">
        <f>IF(AND($D$21=Lists!$N$2,$D$25&gt;0,$D$26&gt;0,P104&lt;&gt;""),HLOOKUP(P$103,Calculations!$B$1:$AX$71,ROW(Calculations!$B$71)),"")</f>
        <v>157.92050698156308</v>
      </c>
      <c r="Q108" s="81">
        <f>IF(AND($D$21=Lists!$N$2,$D$25&gt;0,$D$26&gt;0,Q104&lt;&gt;""),HLOOKUP(Q$103,Calculations!$B$1:$AX$71,ROW(Calculations!$B$71)),"")</f>
        <v>126.1869797309615</v>
      </c>
      <c r="R108" s="81">
        <f>IF(AND($D$21=Lists!$N$2,$D$25&gt;0,$D$26&gt;0,R104&lt;&gt;""),HLOOKUP(R$103,Calculations!$B$1:$AX$71,ROW(Calculations!$B$71)),"")</f>
        <v>97.059677278593057</v>
      </c>
      <c r="S108" s="81">
        <f>IF(AND($D$21=Lists!$N$2,$D$25&gt;0,$D$26&gt;0,S104&lt;&gt;""),HLOOKUP(S$103,Calculations!$B$1:$AX$71,ROW(Calculations!$B$71)),"")</f>
        <v>70.230196237902248</v>
      </c>
      <c r="T108" s="81">
        <f>IF(AND($D$21=Lists!$N$2,$D$25&gt;0,$D$26&gt;0,T104&lt;&gt;""),HLOOKUP(T$103,Calculations!$B$1:$AX$71,ROW(Calculations!$B$71)),"")</f>
        <v>57.39934526780128</v>
      </c>
      <c r="U108" s="81">
        <f>IF(AND($D$21=Lists!$N$2,$D$25&gt;0,$D$26&gt;0,U104&lt;&gt;""),HLOOKUP(U$103,Calculations!$B$1:$AX$71,ROW(Calculations!$B$71)),"")</f>
        <v>45.617091362256772</v>
      </c>
      <c r="V108" s="81">
        <f>IF(AND($D$21=Lists!$N$2,$D$25&gt;0,$D$26&gt;0,V104&lt;&gt;""),HLOOKUP(V$103,Calculations!$B$1:$AX$71,ROW(Calculations!$B$71)),"")</f>
        <v>34.759936562267924</v>
      </c>
      <c r="W108" s="81">
        <f>IF(AND($D$21=Lists!$N$2,$D$25&gt;0,$D$26&gt;0,W104&lt;&gt;""),HLOOKUP(W$103,Calculations!$B$1:$AX$71,ROW(Calculations!$B$71)),"")</f>
        <v>24.723043535245505</v>
      </c>
      <c r="X108" s="81">
        <f>IF(AND($D$21=Lists!$N$2,$D$25&gt;0,$D$26&gt;0,X104&lt;&gt;""),HLOOKUP(X$103,Calculations!$B$1:$AX$71,ROW(Calculations!$B$71)),"")</f>
        <v>15.416839327031031</v>
      </c>
      <c r="Y108" s="81">
        <f>IF(AND($D$21=Lists!$N$2,$D$25&gt;0,$D$26&gt;0,Y104&lt;&gt;""),HLOOKUP(Y$103,Calculations!$B$1:$AX$71,ROW(Calculations!$B$71)),"")</f>
        <v>12.746951519718534</v>
      </c>
      <c r="Z108" s="81">
        <f>IF(AND($D$21=Lists!$N$2,$D$25&gt;0,$D$26&gt;0,Z104&lt;&gt;""),HLOOKUP(Z$103,Calculations!$B$1:$AX$71,ROW(Calculations!$B$71)),"")</f>
        <v>10.26779006064532</v>
      </c>
      <c r="AA108" s="81">
        <f>IF(AND($D$21=Lists!$N$2,$D$25&gt;0,$D$26&gt;0,AA104&lt;&gt;""),HLOOKUP(AA$103,Calculations!$B$1:$AX$71,ROW(Calculations!$B$71)),"")</f>
        <v>7.9596226324791015</v>
      </c>
      <c r="AB108" s="81">
        <f>IF(AND($D$21=Lists!$N$2,$D$25&gt;0,$D$26&gt;0,AB104&lt;&gt;""),HLOOKUP(AB$103,Calculations!$B$1:$AX$71,ROW(Calculations!$B$71)),"")</f>
        <v>5.8053481520369346</v>
      </c>
      <c r="AC108" s="81">
        <f>IF(AND($D$21=Lists!$N$2,$D$25&gt;0,$D$26&gt;0,AC104&lt;&gt;""),HLOOKUP(AC$103,Calculations!$B$1:$AX$71,ROW(Calculations!$B$71)),"")</f>
        <v>3.7900723373272558</v>
      </c>
      <c r="AD108" s="81">
        <f>IF(AND($D$21=Lists!$N$2,$D$25&gt;0,$D$26&gt;0,AD104&lt;&gt;""),HLOOKUP(AD$103,Calculations!$B$1:$AX$71,ROW(Calculations!$B$71)),"")</f>
        <v>3.3918206125861574</v>
      </c>
      <c r="AE108" s="81">
        <f>IF(AND($D$21=Lists!$N$2,$D$25&gt;0,$D$26&gt;0,AE104&lt;&gt;""),HLOOKUP(AE$103,Calculations!$B$1:$AX$71,ROW(Calculations!$B$71)),"")</f>
        <v>3.0229613225050982</v>
      </c>
      <c r="AF108" s="81">
        <f>IF(AND($D$21=Lists!$N$2,$D$25&gt;0,$D$26&gt;0,AF104&lt;&gt;""),HLOOKUP(AF$103,Calculations!$B$1:$AX$71,ROW(Calculations!$B$71)),"")</f>
        <v>2.6803563649388837</v>
      </c>
      <c r="AG108" s="81">
        <f>IF(AND($D$21=Lists!$N$2,$D$25&gt;0,$D$26&gt;0,AG104&lt;&gt;""),HLOOKUP(AG$103,Calculations!$B$1:$AX$71,ROW(Calculations!$B$71)),"")</f>
        <v>2.3612990078907545</v>
      </c>
      <c r="AH108" s="81">
        <f>IF(AND($D$21=Lists!$N$2,$D$25&gt;0,$D$26&gt;0,AH104&lt;&gt;""),HLOOKUP(AH$103,Calculations!$B$1:$AX$71,ROW(Calculations!$B$71)),"")</f>
        <v>2.0634422307877425</v>
      </c>
      <c r="AI108" s="81">
        <f>IF(AND($D$21=Lists!$N$2,$D$25&gt;0,$D$26&gt;0,AI104&lt;&gt;""),HLOOKUP(AI$103,Calculations!$B$1:$AX$71,ROW(Calculations!$B$71)),"")</f>
        <v>1.8305989702847654</v>
      </c>
      <c r="AJ108" s="81">
        <f>IF(AND($D$21=Lists!$N$2,$D$25&gt;0,$D$26&gt;0,AJ104&lt;&gt;""),HLOOKUP(AJ$103,Calculations!$B$1:$AX$71,ROW(Calculations!$B$71)),"")</f>
        <v>1.6125699771044206</v>
      </c>
      <c r="AK108" s="81">
        <f>IF(AND($D$21=Lists!$N$2,$D$25&gt;0,$D$26&gt;0,AK104&lt;&gt;""),HLOOKUP(AK$103,Calculations!$B$1:$AX$71,ROW(Calculations!$B$71)),"")</f>
        <v>1.4079850400734655</v>
      </c>
      <c r="AL108" s="81">
        <f>IF(AND($D$21=Lists!$N$2,$D$25&gt;0,$D$26&gt;0,AL104&lt;&gt;""),HLOOKUP(AL$103,Calculations!$B$1:$AX$71,ROW(Calculations!$B$71)),"")</f>
        <v>1.2156378733779005</v>
      </c>
      <c r="AM108" s="81">
        <f>IF(AND($D$21=Lists!$N$2,$D$25&gt;0,$D$26&gt;0,AM104&lt;&gt;""),HLOOKUP(AM$103,Calculations!$B$1:$AX$71,ROW(Calculations!$B$71)),"")</f>
        <v>1.0344623144212035</v>
      </c>
      <c r="AN108" s="81" t="str">
        <f>IF(AND($D$21=Lists!$N$2,$D$25&gt;0,$D$26&gt;0,AN104&lt;&gt;""),HLOOKUP(AN$103,Calculations!$B$1:$AX$71,ROW(Calculations!$B$71)),"")</f>
        <v/>
      </c>
    </row>
    <row r="109" spans="2:50" ht="19.5" customHeight="1" x14ac:dyDescent="0.15">
      <c r="D109" s="211"/>
      <c r="X109" s="82"/>
      <c r="Y109" s="82"/>
      <c r="Z109" s="82"/>
      <c r="AA109" s="82"/>
      <c r="AB109" s="82"/>
      <c r="AC109" s="82"/>
      <c r="AD109" s="82"/>
      <c r="AE109" s="83"/>
      <c r="AF109" s="83"/>
      <c r="AG109" s="83"/>
      <c r="AH109" s="83"/>
      <c r="AI109" s="83"/>
      <c r="AJ109" s="83"/>
      <c r="AK109" s="83"/>
      <c r="AL109" s="83"/>
      <c r="AM109" s="83"/>
      <c r="AN109" s="83"/>
      <c r="AU109" s="83"/>
      <c r="AV109" s="83"/>
      <c r="AW109" s="83"/>
      <c r="AX109" s="83"/>
    </row>
    <row r="110" spans="2:50" ht="19.5" customHeight="1" x14ac:dyDescent="0.15">
      <c r="D110" s="211"/>
      <c r="F110" s="208" t="str">
        <f>Calculations!B80</f>
        <v>Sector Low-carbon electricity technology share (Tsy) (%)</v>
      </c>
      <c r="G110" s="177"/>
      <c r="H110" s="178"/>
      <c r="J110" s="79">
        <f>IF(AND($D$21=Lists!$N$2,$D$25&gt;0,$D$26&gt;0,J103&lt;&gt;""),HLOOKUP(J$103,Calculations!$B$1:$AX$69,ROW(Calculations!$B$56)),"")</f>
        <v>0</v>
      </c>
      <c r="K110" s="79">
        <f>IF(AND($D$21=Lists!$N$2,$D$25&gt;0,$D$26&gt;0,K103&lt;&gt;""),HLOOKUP(K$103,Calculations!$B$1:$AX$69,ROW(Calculations!$B$56)),"")</f>
        <v>10.739337089401516</v>
      </c>
      <c r="L110" s="79">
        <f>IF(AND($D$21=Lists!$N$2,$D$25&gt;0,$D$26&gt;0,L103&lt;&gt;""),HLOOKUP(L$103,Calculations!$B$1:$AX$69,ROW(Calculations!$B$56)),"")</f>
        <v>21.478674178803033</v>
      </c>
      <c r="M110" s="79">
        <f>IF(AND($D$21=Lists!$N$2,$D$25&gt;0,$D$26&gt;0,M103&lt;&gt;""),HLOOKUP(M$103,Calculations!$B$1:$AX$69,ROW(Calculations!$B$56)),"")</f>
        <v>32.218011268204549</v>
      </c>
      <c r="N110" s="79">
        <f>IF(AND($D$21=Lists!$N$2,$D$25&gt;0,$D$26&gt;0,N103&lt;&gt;""),HLOOKUP(N$103,Calculations!$B$1:$AX$69,ROW(Calculations!$B$56)),"")</f>
        <v>42.957348357606044</v>
      </c>
      <c r="O110" s="79">
        <f>IF(AND($D$21=Lists!$N$2,$D$25&gt;0,$D$26&gt;0,O103&lt;&gt;""),HLOOKUP(O$103,Calculations!$B$1:$AX$69,ROW(Calculations!$B$56)),"")</f>
        <v>50.021774494171019</v>
      </c>
      <c r="P110" s="79">
        <f>IF(AND($D$21=Lists!$N$2,$D$25&gt;0,$D$26&gt;0,P103&lt;&gt;""),HLOOKUP(P$103,Calculations!$B$1:$AX$69,ROW(Calculations!$B$56)),"")</f>
        <v>57.086200630736002</v>
      </c>
      <c r="Q110" s="79">
        <f>IF(AND($D$21=Lists!$N$2,$D$25&gt;0,$D$26&gt;0,Q103&lt;&gt;""),HLOOKUP(Q$103,Calculations!$B$1:$AX$69,ROW(Calculations!$B$56)),"")</f>
        <v>64.150626767300977</v>
      </c>
      <c r="R110" s="79">
        <f>IF(AND($D$21=Lists!$N$2,$D$25&gt;0,$D$26&gt;0,R103&lt;&gt;""),HLOOKUP(R$103,Calculations!$B$1:$AX$69,ROW(Calculations!$B$56)),"")</f>
        <v>71.215052903865967</v>
      </c>
      <c r="S110" s="79">
        <f>IF(AND($D$21=Lists!$N$2,$D$25&gt;0,$D$26&gt;0,S103&lt;&gt;""),HLOOKUP(S$103,Calculations!$B$1:$AX$69,ROW(Calculations!$B$56)),"")</f>
        <v>78.279479040430886</v>
      </c>
      <c r="T110" s="79">
        <f>IF(AND($D$21=Lists!$N$2,$D$25&gt;0,$D$26&gt;0,T103&lt;&gt;""),HLOOKUP(T$103,Calculations!$B$1:$AX$69,ROW(Calculations!$B$56)),"")</f>
        <v>81.553778895148994</v>
      </c>
      <c r="U110" s="79">
        <f>IF(AND($D$21=Lists!$N$2,$D$25&gt;0,$D$26&gt;0,U103&lt;&gt;""),HLOOKUP(U$103,Calculations!$B$1:$AX$69,ROW(Calculations!$B$56)),"")</f>
        <v>84.828078749867103</v>
      </c>
      <c r="V110" s="79">
        <f>IF(AND($D$21=Lists!$N$2,$D$25&gt;0,$D$26&gt;0,V103&lt;&gt;""),HLOOKUP(V$103,Calculations!$B$1:$AX$69,ROW(Calculations!$B$56)),"")</f>
        <v>88.102378604585226</v>
      </c>
      <c r="W110" s="79">
        <f>IF(AND($D$21=Lists!$N$2,$D$25&gt;0,$D$26&gt;0,W103&lt;&gt;""),HLOOKUP(W$103,Calculations!$B$1:$AX$69,ROW(Calculations!$B$56)),"")</f>
        <v>91.376678459303335</v>
      </c>
      <c r="X110" s="79">
        <f>IF(AND($D$21=Lists!$N$2,$D$25&gt;0,$D$26&gt;0,X103&lt;&gt;""),HLOOKUP(X$103,Calculations!$B$1:$AX$69,ROW(Calculations!$B$56)),"")</f>
        <v>94.650978314021458</v>
      </c>
      <c r="Y110" s="79">
        <f>IF(AND($D$21=Lists!$N$2,$D$25&gt;0,$D$26&gt;0,Y103&lt;&gt;""),HLOOKUP(Y$103,Calculations!$B$1:$AX$69,ROW(Calculations!$B$56)),"")</f>
        <v>95.595603075723758</v>
      </c>
      <c r="Z110" s="79">
        <f>IF(AND($D$21=Lists!$N$2,$D$25&gt;0,$D$26&gt;0,Z103&lt;&gt;""),HLOOKUP(Z$103,Calculations!$B$1:$AX$69,ROW(Calculations!$B$56)),"")</f>
        <v>96.540227837426045</v>
      </c>
      <c r="AA110" s="79">
        <f>IF(AND($D$21=Lists!$N$2,$D$25&gt;0,$D$26&gt;0,AA103&lt;&gt;""),HLOOKUP(AA$103,Calculations!$B$1:$AX$69,ROW(Calculations!$B$56)),"")</f>
        <v>97.484852599128345</v>
      </c>
      <c r="AB110" s="79">
        <f>IF(AND($D$21=Lists!$N$2,$D$25&gt;0,$D$26&gt;0,AB103&lt;&gt;""),HLOOKUP(AB$103,Calculations!$B$1:$AX$69,ROW(Calculations!$B$56)),"")</f>
        <v>98.429477360830631</v>
      </c>
      <c r="AC110" s="79">
        <f>IF(AND($D$21=Lists!$N$2,$D$25&gt;0,$D$26&gt;0,AC103&lt;&gt;""),HLOOKUP(AC$103,Calculations!$B$1:$AX$69,ROW(Calculations!$B$56)),"")</f>
        <v>99.374102122532875</v>
      </c>
      <c r="AD110" s="79">
        <f>IF(AND($D$21=Lists!$N$2,$D$25&gt;0,$D$26&gt;0,AD103&lt;&gt;""),HLOOKUP(AD$103,Calculations!$B$1:$AX$69,ROW(Calculations!$B$56)),"")</f>
        <v>99.38784340030476</v>
      </c>
      <c r="AE110" s="79">
        <f>IF(AND($D$21=Lists!$N$2,$D$25&gt;0,$D$26&gt;0,AE103&lt;&gt;""),HLOOKUP(AE$103,Calculations!$B$1:$AX$69,ROW(Calculations!$B$56)),"")</f>
        <v>99.401584678076631</v>
      </c>
      <c r="AF110" s="79">
        <f>IF(AND($D$21=Lists!$N$2,$D$25&gt;0,$D$26&gt;0,AF103&lt;&gt;""),HLOOKUP(AF$103,Calculations!$B$1:$AX$69,ROW(Calculations!$B$56)),"")</f>
        <v>99.415325955848516</v>
      </c>
      <c r="AG110" s="79">
        <f>IF(AND($D$21=Lists!$N$2,$D$25&gt;0,$D$26&gt;0,AG103&lt;&gt;""),HLOOKUP(AG$103,Calculations!$B$1:$AX$69,ROW(Calculations!$B$56)),"")</f>
        <v>99.429067233620387</v>
      </c>
      <c r="AH110" s="79">
        <f>IF(AND($D$21=Lists!$N$2,$D$25&gt;0,$D$26&gt;0,AH103&lt;&gt;""),HLOOKUP(AH$103,Calculations!$B$1:$AX$69,ROW(Calculations!$B$56)),"")</f>
        <v>99.442808511392215</v>
      </c>
      <c r="AI110" s="79">
        <f>IF(AND($D$21=Lists!$N$2,$D$25&gt;0,$D$26&gt;0,AI103&lt;&gt;""),HLOOKUP(AI$103,Calculations!$B$1:$AX$69,ROW(Calculations!$B$56)),"")</f>
        <v>99.441046809113757</v>
      </c>
      <c r="AJ110" s="79">
        <f>IF(AND($D$21=Lists!$N$2,$D$25&gt;0,$D$26&gt;0,AJ103&lt;&gt;""),HLOOKUP(AJ$103,Calculations!$B$1:$AX$69,ROW(Calculations!$B$56)),"")</f>
        <v>99.439285106835314</v>
      </c>
      <c r="AK110" s="79">
        <f>IF(AND($D$21=Lists!$N$2,$D$25&gt;0,$D$26&gt;0,AK103&lt;&gt;""),HLOOKUP(AK$103,Calculations!$B$1:$AX$69,ROW(Calculations!$B$56)),"")</f>
        <v>99.437523404556856</v>
      </c>
      <c r="AL110" s="79">
        <f>IF(AND($D$21=Lists!$N$2,$D$25&gt;0,$D$26&gt;0,AL103&lt;&gt;""),HLOOKUP(AL$103,Calculations!$B$1:$AX$69,ROW(Calculations!$B$56)),"")</f>
        <v>99.435761702278398</v>
      </c>
      <c r="AM110" s="79">
        <f>IF(AND($D$21=Lists!$N$2,$D$25&gt;0,$D$26&gt;0,AM103&lt;&gt;""),HLOOKUP(AM$103,Calculations!$B$1:$AX$69,ROW(Calculations!$B$56)),"")</f>
        <v>99.433999999999997</v>
      </c>
      <c r="AN110" s="79" t="str">
        <f>IF(AND($D$21=Lists!$N$2,$D$25&gt;0,$D$26&gt;0,AN103&lt;&gt;""),HLOOKUP(AN$103,Calculations!$B$1:$AX$69,ROW(Calculations!$B$56)),"")</f>
        <v/>
      </c>
    </row>
    <row r="111" spans="2:50" ht="19.5" customHeight="1" x14ac:dyDescent="0.15">
      <c r="D111" s="212"/>
      <c r="F111" s="208" t="str">
        <f>Calculations!B81</f>
        <v>Sector year Unabated FF technology share (Tsy) (%)</v>
      </c>
      <c r="G111" s="177"/>
      <c r="H111" s="178"/>
      <c r="J111" s="79">
        <f>IF(AND($D$21=Lists!$N$2,$D$25&gt;0,$D$26&gt;0,J103&lt;&gt;""),HLOOKUP(J$103,Calculations!$B$1:$AX$69,ROW(Calculations!$B$57)),"")</f>
        <v>100</v>
      </c>
      <c r="K111" s="79">
        <f>IF(AND($D$21=Lists!$N$2,$D$25&gt;0,$D$26&gt;0,K103&lt;&gt;""),HLOOKUP(K$103,Calculations!$B$1:$AX$69,ROW(Calculations!$B$57)),"")</f>
        <v>89.260662910598484</v>
      </c>
      <c r="L111" s="79">
        <f>IF(AND($D$21=Lists!$N$2,$D$25&gt;0,$D$26&gt;0,L103&lt;&gt;""),HLOOKUP(L$103,Calculations!$B$1:$AX$69,ROW(Calculations!$B$57)),"")</f>
        <v>78.521325821196967</v>
      </c>
      <c r="M111" s="79">
        <f>IF(AND($D$21=Lists!$N$2,$D$25&gt;0,$D$26&gt;0,M103&lt;&gt;""),HLOOKUP(M$103,Calculations!$B$1:$AX$69,ROW(Calculations!$B$57)),"")</f>
        <v>67.781988731795451</v>
      </c>
      <c r="N111" s="79">
        <f>IF(AND($D$21=Lists!$N$2,$D$25&gt;0,$D$26&gt;0,N103&lt;&gt;""),HLOOKUP(N$103,Calculations!$B$1:$AX$69,ROW(Calculations!$B$57)),"")</f>
        <v>57.042651642393956</v>
      </c>
      <c r="O111" s="79">
        <f>IF(AND($D$21=Lists!$N$2,$D$25&gt;0,$D$26&gt;0,O103&lt;&gt;""),HLOOKUP(O$103,Calculations!$B$1:$AX$69,ROW(Calculations!$B$57)),"")</f>
        <v>49.978225505828995</v>
      </c>
      <c r="P111" s="79">
        <f>IF(AND($D$21=Lists!$N$2,$D$25&gt;0,$D$26&gt;0,P103&lt;&gt;""),HLOOKUP(P$103,Calculations!$B$1:$AX$69,ROW(Calculations!$B$57)),"")</f>
        <v>42.913799369264026</v>
      </c>
      <c r="Q111" s="79">
        <f>IF(AND($D$21=Lists!$N$2,$D$25&gt;0,$D$26&gt;0,Q103&lt;&gt;""),HLOOKUP(Q$103,Calculations!$B$1:$AX$69,ROW(Calculations!$B$57)),"")</f>
        <v>35.849373232699058</v>
      </c>
      <c r="R111" s="79">
        <f>IF(AND($D$21=Lists!$N$2,$D$25&gt;0,$D$26&gt;0,R103&lt;&gt;""),HLOOKUP(R$103,Calculations!$B$1:$AX$69,ROW(Calculations!$B$57)),"")</f>
        <v>28.78494709613409</v>
      </c>
      <c r="S111" s="79">
        <f>IF(AND($D$21=Lists!$N$2,$D$25&gt;0,$D$26&gt;0,S103&lt;&gt;""),HLOOKUP(S$103,Calculations!$B$1:$AX$69,ROW(Calculations!$B$57)),"")</f>
        <v>21.720520959569114</v>
      </c>
      <c r="T111" s="79">
        <f>IF(AND($D$21=Lists!$N$2,$D$25&gt;0,$D$26&gt;0,T103&lt;&gt;""),HLOOKUP(T$103,Calculations!$B$1:$AX$69,ROW(Calculations!$B$57)),"")</f>
        <v>18.446221104850995</v>
      </c>
      <c r="U111" s="79">
        <f>IF(AND($D$21=Lists!$N$2,$D$25&gt;0,$D$26&gt;0,U103&lt;&gt;""),HLOOKUP(U$103,Calculations!$B$1:$AX$69,ROW(Calculations!$B$57)),"")</f>
        <v>15.171921250132879</v>
      </c>
      <c r="V111" s="79">
        <f>IF(AND($D$21=Lists!$N$2,$D$25&gt;0,$D$26&gt;0,V103&lt;&gt;""),HLOOKUP(V$103,Calculations!$B$1:$AX$69,ROW(Calculations!$B$57)),"")</f>
        <v>11.897621395414763</v>
      </c>
      <c r="W111" s="79">
        <f>IF(AND($D$21=Lists!$N$2,$D$25&gt;0,$D$26&gt;0,W103&lt;&gt;""),HLOOKUP(W$103,Calculations!$B$1:$AX$69,ROW(Calculations!$B$57)),"")</f>
        <v>8.623321540696649</v>
      </c>
      <c r="X111" s="79">
        <f>IF(AND($D$21=Lists!$N$2,$D$25&gt;0,$D$26&gt;0,X103&lt;&gt;""),HLOOKUP(X$103,Calculations!$B$1:$AX$69,ROW(Calculations!$B$57)),"")</f>
        <v>5.3490216859785358</v>
      </c>
      <c r="Y111" s="79">
        <f>IF(AND($D$21=Lists!$N$2,$D$25&gt;0,$D$26&gt;0,Y103&lt;&gt;""),HLOOKUP(Y$103,Calculations!$B$1:$AX$69,ROW(Calculations!$B$57)),"")</f>
        <v>4.4043969242762531</v>
      </c>
      <c r="Z111" s="79">
        <f>IF(AND($D$21=Lists!$N$2,$D$25&gt;0,$D$26&gt;0,Z103&lt;&gt;""),HLOOKUP(Z$103,Calculations!$B$1:$AX$69,ROW(Calculations!$B$57)),"")</f>
        <v>3.4597721625739708</v>
      </c>
      <c r="AA111" s="79">
        <f>IF(AND($D$21=Lists!$N$2,$D$25&gt;0,$D$26&gt;0,AA103&lt;&gt;""),HLOOKUP(AA$103,Calculations!$B$1:$AX$69,ROW(Calculations!$B$57)),"")</f>
        <v>2.5151474008716881</v>
      </c>
      <c r="AB111" s="79">
        <f>IF(AND($D$21=Lists!$N$2,$D$25&gt;0,$D$26&gt;0,AB103&lt;&gt;""),HLOOKUP(AB$103,Calculations!$B$1:$AX$69,ROW(Calculations!$B$57)),"")</f>
        <v>1.5705226391694056</v>
      </c>
      <c r="AC111" s="79">
        <f>IF(AND($D$21=Lists!$N$2,$D$25&gt;0,$D$26&gt;0,AC103&lt;&gt;""),HLOOKUP(AC$103,Calculations!$B$1:$AX$69,ROW(Calculations!$B$57)),"")</f>
        <v>0.62589787746712244</v>
      </c>
      <c r="AD111" s="79">
        <f>IF(AND($D$21=Lists!$N$2,$D$25&gt;0,$D$26&gt;0,AD103&lt;&gt;""),HLOOKUP(AD$103,Calculations!$B$1:$AX$69,ROW(Calculations!$B$57)),"")</f>
        <v>0.61215659969525493</v>
      </c>
      <c r="AE111" s="79">
        <f>IF(AND($D$21=Lists!$N$2,$D$25&gt;0,$D$26&gt;0,AE103&lt;&gt;""),HLOOKUP(AE$103,Calculations!$B$1:$AX$69,ROW(Calculations!$B$57)),"")</f>
        <v>0.59841532192338731</v>
      </c>
      <c r="AF111" s="79">
        <f>IF(AND($D$21=Lists!$N$2,$D$25&gt;0,$D$26&gt;0,AF103&lt;&gt;""),HLOOKUP(AF$103,Calculations!$B$1:$AX$69,ROW(Calculations!$B$57)),"")</f>
        <v>0.5846740441515198</v>
      </c>
      <c r="AG111" s="79">
        <f>IF(AND($D$21=Lists!$N$2,$D$25&gt;0,$D$26&gt;0,AG103&lt;&gt;""),HLOOKUP(AG$103,Calculations!$B$1:$AX$69,ROW(Calculations!$B$57)),"")</f>
        <v>0.57093276637965218</v>
      </c>
      <c r="AH111" s="79">
        <f>IF(AND($D$21=Lists!$N$2,$D$25&gt;0,$D$26&gt;0,AH103&lt;&gt;""),HLOOKUP(AH$103,Calculations!$B$1:$AX$69,ROW(Calculations!$B$57)),"")</f>
        <v>0.55719148860778489</v>
      </c>
      <c r="AI111" s="79">
        <f>IF(AND($D$21=Lists!$N$2,$D$25&gt;0,$D$26&gt;0,AI103&lt;&gt;""),HLOOKUP(AI$103,Calculations!$B$1:$AX$69,ROW(Calculations!$B$57)),"")</f>
        <v>0.55895319088622841</v>
      </c>
      <c r="AJ111" s="79">
        <f>IF(AND($D$21=Lists!$N$2,$D$25&gt;0,$D$26&gt;0,AJ103&lt;&gt;""),HLOOKUP(AJ$103,Calculations!$B$1:$AX$69,ROW(Calculations!$B$57)),"")</f>
        <v>0.56071489316467205</v>
      </c>
      <c r="AK111" s="79">
        <f>IF(AND($D$21=Lists!$N$2,$D$25&gt;0,$D$26&gt;0,AK103&lt;&gt;""),HLOOKUP(AK$103,Calculations!$B$1:$AX$69,ROW(Calculations!$B$57)),"")</f>
        <v>0.56247659544311557</v>
      </c>
      <c r="AL111" s="79">
        <f>IF(AND($D$21=Lists!$N$2,$D$25&gt;0,$D$26&gt;0,AL103&lt;&gt;""),HLOOKUP(AL$103,Calculations!$B$1:$AX$69,ROW(Calculations!$B$57)),"")</f>
        <v>0.56423829772155909</v>
      </c>
      <c r="AM111" s="79">
        <f>IF(AND($D$21=Lists!$N$2,$D$25&gt;0,$D$26&gt;0,AM103&lt;&gt;""),HLOOKUP(AM$103,Calculations!$B$1:$AX$69,ROW(Calculations!$B$57)),"")</f>
        <v>0.5660000000000025</v>
      </c>
      <c r="AN111" s="79" t="str">
        <f>IF(AND($D$21=Lists!$N$2,$D$25&gt;0,$D$26&gt;0,AN103&lt;&gt;""),HLOOKUP(AN$103,Calculations!$B$1:$AX$69,ROW(Calculations!$B$57)),"")</f>
        <v/>
      </c>
    </row>
    <row r="112" spans="2:50" ht="19.5" customHeight="1" x14ac:dyDescent="0.15"/>
    <row r="113" spans="10:35" ht="19.5" customHeight="1" x14ac:dyDescent="0.15"/>
    <row r="114" spans="10:35" ht="19.5" customHeight="1" x14ac:dyDescent="0.15"/>
    <row r="115" spans="10:35" ht="19.5" customHeight="1" x14ac:dyDescent="0.15">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row>
    <row r="116" spans="10:35" ht="19.5" customHeight="1" x14ac:dyDescent="0.1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row>
    <row r="117" spans="10:35" ht="19.5" customHeight="1" x14ac:dyDescent="0.15">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76"/>
      <c r="AI117" s="76"/>
    </row>
    <row r="118" spans="10:35" ht="12.75" customHeight="1" x14ac:dyDescent="0.15"/>
    <row r="119" spans="10:35" ht="12.75" customHeight="1" x14ac:dyDescent="0.15"/>
    <row r="120" spans="10:35" ht="12.75" customHeight="1" x14ac:dyDescent="0.15"/>
    <row r="121" spans="10:35" ht="12.75" customHeight="1" x14ac:dyDescent="0.15"/>
    <row r="122" spans="10:35" ht="12.75" customHeight="1" x14ac:dyDescent="0.15"/>
    <row r="123" spans="10:35" ht="12.75" customHeight="1" x14ac:dyDescent="0.15"/>
    <row r="124" spans="10:35" ht="12.75" customHeight="1" x14ac:dyDescent="0.15"/>
    <row r="125" spans="10:35" ht="12.75" customHeight="1" x14ac:dyDescent="0.15"/>
    <row r="126" spans="10:35" ht="12.75" customHeight="1" x14ac:dyDescent="0.15"/>
    <row r="127" spans="10:35" ht="12.75" customHeight="1" x14ac:dyDescent="0.15"/>
    <row r="128" spans="10:35"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2.75" customHeight="1" x14ac:dyDescent="0.15"/>
    <row r="144" ht="12.75" customHeight="1" x14ac:dyDescent="0.15"/>
    <row r="145" ht="12.75" customHeight="1" x14ac:dyDescent="0.15"/>
    <row r="146" ht="12.75" customHeight="1" x14ac:dyDescent="0.15"/>
    <row r="147" ht="12.75" customHeight="1" x14ac:dyDescent="0.15"/>
    <row r="148" ht="12.75" customHeight="1" x14ac:dyDescent="0.15"/>
    <row r="149" ht="12.75" customHeight="1" x14ac:dyDescent="0.15"/>
    <row r="150" ht="12.75" customHeight="1" x14ac:dyDescent="0.15"/>
    <row r="151" ht="12.75" customHeight="1" x14ac:dyDescent="0.15"/>
    <row r="152" ht="12.75" customHeight="1" x14ac:dyDescent="0.15"/>
    <row r="153" ht="12.75" customHeight="1" x14ac:dyDescent="0.15"/>
    <row r="154" ht="12.75" customHeight="1" x14ac:dyDescent="0.15"/>
    <row r="155" ht="12.75" customHeight="1" x14ac:dyDescent="0.15"/>
    <row r="156" ht="12.75" customHeight="1" x14ac:dyDescent="0.15"/>
    <row r="157" ht="12.75" customHeight="1" x14ac:dyDescent="0.15"/>
    <row r="158" ht="12.75" customHeight="1" x14ac:dyDescent="0.15"/>
    <row r="159" ht="12.75" customHeight="1" x14ac:dyDescent="0.15"/>
    <row r="160" ht="12.75" customHeight="1" x14ac:dyDescent="0.15"/>
    <row r="161" ht="12.75" customHeight="1" x14ac:dyDescent="0.15"/>
    <row r="162" ht="12.75" customHeight="1" x14ac:dyDescent="0.15"/>
    <row r="163" ht="12.75" customHeight="1" x14ac:dyDescent="0.15"/>
    <row r="164" ht="12.75" customHeight="1" x14ac:dyDescent="0.15"/>
    <row r="165" ht="12.75" customHeight="1" x14ac:dyDescent="0.15"/>
    <row r="166" ht="12.75" customHeight="1" x14ac:dyDescent="0.15"/>
    <row r="167" ht="12.75" customHeight="1" x14ac:dyDescent="0.15"/>
    <row r="168" ht="12.75" customHeight="1" x14ac:dyDescent="0.15"/>
    <row r="169" ht="12.75" customHeight="1" x14ac:dyDescent="0.15"/>
    <row r="170" ht="12.75" customHeight="1" x14ac:dyDescent="0.15"/>
    <row r="171" ht="12.75" customHeight="1" x14ac:dyDescent="0.15"/>
    <row r="172" ht="12.75" customHeight="1" x14ac:dyDescent="0.15"/>
    <row r="173" ht="12.75" customHeight="1" x14ac:dyDescent="0.15"/>
    <row r="174" ht="12.75" customHeight="1" x14ac:dyDescent="0.15"/>
    <row r="175" ht="12.75" customHeight="1" x14ac:dyDescent="0.15"/>
    <row r="176" ht="12.75" customHeight="1" x14ac:dyDescent="0.15"/>
    <row r="177" ht="12.75" customHeight="1" x14ac:dyDescent="0.15"/>
    <row r="178" ht="12.75" customHeight="1" x14ac:dyDescent="0.15"/>
    <row r="179" ht="12.75" customHeight="1" x14ac:dyDescent="0.15"/>
    <row r="180" ht="12.75" customHeight="1" x14ac:dyDescent="0.15"/>
    <row r="181" ht="12.75" customHeight="1" x14ac:dyDescent="0.15"/>
    <row r="182" ht="12.75" customHeight="1" x14ac:dyDescent="0.15"/>
    <row r="183" ht="12.75" customHeight="1" x14ac:dyDescent="0.15"/>
    <row r="184" ht="12.75" customHeight="1" x14ac:dyDescent="0.15"/>
    <row r="185" ht="12.75" customHeight="1" x14ac:dyDescent="0.15"/>
    <row r="186" ht="12.75" customHeight="1" x14ac:dyDescent="0.15"/>
    <row r="187" ht="12.75" customHeight="1" x14ac:dyDescent="0.15"/>
    <row r="188" ht="12.75" customHeight="1" x14ac:dyDescent="0.15"/>
    <row r="189" ht="12.75" customHeight="1" x14ac:dyDescent="0.15"/>
    <row r="190" ht="12.75" customHeight="1" x14ac:dyDescent="0.15"/>
    <row r="191" ht="12.75" customHeight="1" x14ac:dyDescent="0.15"/>
    <row r="192" ht="12.75" customHeight="1" x14ac:dyDescent="0.15"/>
    <row r="193" ht="12.75" customHeight="1" x14ac:dyDescent="0.15"/>
    <row r="194" ht="12.75" customHeight="1" x14ac:dyDescent="0.15"/>
    <row r="195" ht="12.75" customHeight="1" x14ac:dyDescent="0.15"/>
    <row r="196" ht="12.75" customHeight="1" x14ac:dyDescent="0.15"/>
    <row r="197" ht="12.75" customHeight="1" x14ac:dyDescent="0.15"/>
    <row r="198" ht="12.75" customHeight="1" x14ac:dyDescent="0.15"/>
    <row r="199" ht="12.75" customHeight="1" x14ac:dyDescent="0.15"/>
    <row r="200" ht="12.75" customHeight="1" x14ac:dyDescent="0.15"/>
    <row r="201" ht="12.75" customHeight="1" x14ac:dyDescent="0.15"/>
    <row r="202" ht="12.75" customHeight="1" x14ac:dyDescent="0.15"/>
    <row r="203" ht="12.75" customHeight="1" x14ac:dyDescent="0.15"/>
    <row r="204" ht="12.75" customHeight="1" x14ac:dyDescent="0.15"/>
    <row r="205" ht="12.75" customHeight="1" x14ac:dyDescent="0.15"/>
    <row r="206" ht="12.75" customHeight="1" x14ac:dyDescent="0.15"/>
    <row r="207" ht="12.75" customHeight="1" x14ac:dyDescent="0.15"/>
    <row r="208" ht="12.75" customHeight="1" x14ac:dyDescent="0.15"/>
    <row r="209" ht="12.75" customHeight="1" x14ac:dyDescent="0.15"/>
    <row r="210" ht="12.75" customHeight="1" x14ac:dyDescent="0.15"/>
    <row r="211" ht="12.75" customHeight="1" x14ac:dyDescent="0.15"/>
    <row r="212" ht="12.75" customHeight="1" x14ac:dyDescent="0.15"/>
    <row r="213" ht="12.75" customHeight="1" x14ac:dyDescent="0.15"/>
    <row r="214" ht="12.75" customHeight="1" x14ac:dyDescent="0.15"/>
    <row r="215" ht="12.75" customHeight="1" x14ac:dyDescent="0.15"/>
    <row r="216" ht="12.75" customHeight="1" x14ac:dyDescent="0.15"/>
    <row r="217" ht="12.75" customHeight="1" x14ac:dyDescent="0.15"/>
    <row r="218" ht="12.75" customHeight="1" x14ac:dyDescent="0.15"/>
    <row r="219" ht="12.75" customHeight="1" x14ac:dyDescent="0.15"/>
    <row r="220" ht="12.75" customHeight="1" x14ac:dyDescent="0.15"/>
    <row r="221" ht="12.75" customHeight="1" x14ac:dyDescent="0.15"/>
    <row r="222" ht="12.75" customHeight="1" x14ac:dyDescent="0.15"/>
    <row r="223" ht="12.75" customHeight="1" x14ac:dyDescent="0.15"/>
    <row r="224" ht="12.75" customHeight="1" x14ac:dyDescent="0.15"/>
    <row r="225" ht="12.75" customHeight="1" x14ac:dyDescent="0.15"/>
    <row r="226" ht="12.75" customHeight="1" x14ac:dyDescent="0.15"/>
    <row r="227" ht="12.75" customHeight="1" x14ac:dyDescent="0.15"/>
    <row r="228" ht="12.75" customHeight="1" x14ac:dyDescent="0.15"/>
    <row r="229" ht="12.75" customHeight="1" x14ac:dyDescent="0.15"/>
    <row r="230" ht="12.75" customHeight="1" x14ac:dyDescent="0.15"/>
    <row r="231" ht="12.75" customHeight="1" x14ac:dyDescent="0.15"/>
    <row r="232" ht="12.75" customHeight="1" x14ac:dyDescent="0.15"/>
    <row r="233" ht="12.75" customHeight="1" x14ac:dyDescent="0.15"/>
    <row r="234" ht="12.75" customHeight="1" x14ac:dyDescent="0.15"/>
    <row r="235" ht="12.75" customHeight="1" x14ac:dyDescent="0.15"/>
    <row r="236" ht="12.75" customHeight="1" x14ac:dyDescent="0.15"/>
    <row r="237" ht="12.75" customHeight="1" x14ac:dyDescent="0.15"/>
    <row r="238" ht="12.75" customHeight="1" x14ac:dyDescent="0.15"/>
    <row r="239" ht="12.75" customHeight="1" x14ac:dyDescent="0.15"/>
    <row r="240" ht="12.75" customHeight="1" x14ac:dyDescent="0.15"/>
    <row r="241" ht="12.75" customHeight="1" x14ac:dyDescent="0.15"/>
    <row r="242" ht="12.75" customHeight="1" x14ac:dyDescent="0.15"/>
    <row r="243" ht="12.75" customHeight="1" x14ac:dyDescent="0.15"/>
    <row r="244" ht="12.75" customHeight="1" x14ac:dyDescent="0.15"/>
    <row r="245" ht="12.75" customHeight="1" x14ac:dyDescent="0.15"/>
    <row r="246" ht="12.75" customHeight="1" x14ac:dyDescent="0.15"/>
    <row r="247" ht="12.75" customHeight="1" x14ac:dyDescent="0.15"/>
    <row r="248" ht="12.75" customHeight="1" x14ac:dyDescent="0.15"/>
    <row r="249" ht="12.75" customHeight="1" x14ac:dyDescent="0.15"/>
    <row r="250" ht="12.75" customHeight="1" x14ac:dyDescent="0.15"/>
    <row r="251" ht="12.75" customHeight="1" x14ac:dyDescent="0.15"/>
    <row r="252" ht="12.75" customHeight="1" x14ac:dyDescent="0.15"/>
    <row r="253" ht="12.75" customHeight="1" x14ac:dyDescent="0.15"/>
    <row r="254" ht="12.75" customHeight="1" x14ac:dyDescent="0.15"/>
    <row r="255" ht="12.75" customHeight="1" x14ac:dyDescent="0.15"/>
    <row r="256" ht="12.75" customHeight="1" x14ac:dyDescent="0.15"/>
    <row r="257" ht="12.75" customHeight="1" x14ac:dyDescent="0.15"/>
    <row r="258" ht="12.75" customHeight="1" x14ac:dyDescent="0.15"/>
    <row r="259" ht="12.75" customHeight="1" x14ac:dyDescent="0.15"/>
    <row r="260" ht="12.75" customHeight="1" x14ac:dyDescent="0.15"/>
    <row r="261" ht="12.75" customHeight="1" x14ac:dyDescent="0.15"/>
    <row r="262" ht="12.75" customHeight="1" x14ac:dyDescent="0.15"/>
    <row r="263" ht="12.75" customHeight="1" x14ac:dyDescent="0.15"/>
    <row r="264" ht="12.75" customHeight="1" x14ac:dyDescent="0.15"/>
    <row r="265" ht="12.75" customHeight="1" x14ac:dyDescent="0.15"/>
    <row r="266" ht="12.75" customHeight="1" x14ac:dyDescent="0.15"/>
    <row r="267" ht="12.75" customHeight="1" x14ac:dyDescent="0.15"/>
    <row r="268" ht="12.75" customHeight="1" x14ac:dyDescent="0.15"/>
    <row r="269" ht="12.75" customHeight="1" x14ac:dyDescent="0.15"/>
    <row r="270" ht="12.75" customHeight="1" x14ac:dyDescent="0.15"/>
    <row r="271" ht="12.75" customHeight="1" x14ac:dyDescent="0.15"/>
    <row r="272" ht="12.75" customHeight="1" x14ac:dyDescent="0.15"/>
    <row r="273" ht="12.75" customHeight="1" x14ac:dyDescent="0.15"/>
    <row r="274" ht="12.75" customHeight="1" x14ac:dyDescent="0.15"/>
    <row r="275" ht="12.75" customHeight="1" x14ac:dyDescent="0.15"/>
    <row r="276" ht="12.75" customHeight="1" x14ac:dyDescent="0.15"/>
    <row r="277" ht="12.75" customHeight="1" x14ac:dyDescent="0.15"/>
    <row r="278" ht="12.75" customHeight="1" x14ac:dyDescent="0.15"/>
    <row r="279" ht="12.75" customHeight="1" x14ac:dyDescent="0.15"/>
    <row r="280" ht="12.75" customHeight="1" x14ac:dyDescent="0.15"/>
    <row r="281" ht="12.75" customHeight="1" x14ac:dyDescent="0.15"/>
    <row r="282" ht="12.75" customHeight="1" x14ac:dyDescent="0.15"/>
    <row r="283" ht="12.75" customHeight="1" x14ac:dyDescent="0.15"/>
    <row r="284" ht="12.75" customHeight="1" x14ac:dyDescent="0.15"/>
    <row r="285" ht="12.75" customHeight="1" x14ac:dyDescent="0.15"/>
    <row r="286" ht="12.75" customHeight="1" x14ac:dyDescent="0.15"/>
    <row r="287" ht="12.75" customHeight="1" x14ac:dyDescent="0.15"/>
    <row r="288" ht="12.75" customHeight="1" x14ac:dyDescent="0.15"/>
    <row r="289" ht="12.75" customHeight="1" x14ac:dyDescent="0.15"/>
    <row r="290" ht="12.75" customHeight="1" x14ac:dyDescent="0.15"/>
    <row r="291" ht="12.75" customHeight="1" x14ac:dyDescent="0.15"/>
    <row r="292" ht="12.75" customHeight="1" x14ac:dyDescent="0.15"/>
    <row r="293" ht="12.75" customHeight="1" x14ac:dyDescent="0.15"/>
    <row r="294" ht="12.75" customHeight="1" x14ac:dyDescent="0.15"/>
    <row r="295" ht="12.75" customHeight="1" x14ac:dyDescent="0.15"/>
    <row r="296" ht="12.75" customHeight="1" x14ac:dyDescent="0.15"/>
    <row r="297" ht="12.75" customHeight="1" x14ac:dyDescent="0.15"/>
    <row r="298" ht="12.75" customHeight="1" x14ac:dyDescent="0.15"/>
    <row r="299" ht="12.75" customHeight="1" x14ac:dyDescent="0.15"/>
    <row r="300" ht="12.75" customHeight="1" x14ac:dyDescent="0.15"/>
    <row r="301" ht="12.75" customHeight="1" x14ac:dyDescent="0.15"/>
    <row r="302" ht="12.75" customHeight="1" x14ac:dyDescent="0.15"/>
    <row r="303" ht="12.75" customHeight="1" x14ac:dyDescent="0.15"/>
    <row r="304" ht="12.75" customHeight="1" x14ac:dyDescent="0.15"/>
    <row r="305" ht="12.75" customHeight="1" x14ac:dyDescent="0.15"/>
    <row r="306" ht="12.75" customHeight="1" x14ac:dyDescent="0.15"/>
    <row r="307" ht="12.75" customHeight="1" x14ac:dyDescent="0.15"/>
    <row r="308" ht="12.75" customHeight="1" x14ac:dyDescent="0.15"/>
    <row r="309" ht="12.75" customHeight="1" x14ac:dyDescent="0.15"/>
    <row r="310" ht="12.75" customHeight="1" x14ac:dyDescent="0.15"/>
    <row r="311" ht="12.75" customHeight="1" x14ac:dyDescent="0.15"/>
    <row r="312" ht="12.75" customHeight="1" x14ac:dyDescent="0.15"/>
    <row r="313" ht="12.75" customHeight="1" x14ac:dyDescent="0.15"/>
    <row r="314" ht="12.75" customHeight="1" x14ac:dyDescent="0.15"/>
    <row r="315" ht="12.75" customHeight="1" x14ac:dyDescent="0.15"/>
    <row r="316" ht="12.75" customHeight="1" x14ac:dyDescent="0.15"/>
    <row r="317" ht="12.75" customHeight="1" x14ac:dyDescent="0.15"/>
    <row r="318" ht="12.75" customHeight="1" x14ac:dyDescent="0.15"/>
    <row r="319" ht="12.75" customHeight="1" x14ac:dyDescent="0.15"/>
    <row r="320" ht="12.75" customHeight="1" x14ac:dyDescent="0.15"/>
    <row r="321" ht="12.75" customHeight="1" x14ac:dyDescent="0.15"/>
    <row r="322" ht="12.75" customHeight="1" x14ac:dyDescent="0.15"/>
    <row r="323" ht="12.75" customHeight="1" x14ac:dyDescent="0.15"/>
    <row r="324" ht="12.75" customHeight="1" x14ac:dyDescent="0.15"/>
    <row r="325" ht="12.75" customHeight="1" x14ac:dyDescent="0.15"/>
    <row r="326" ht="12.75" customHeight="1" x14ac:dyDescent="0.15"/>
    <row r="327" ht="12.75" customHeight="1" x14ac:dyDescent="0.15"/>
    <row r="328" ht="12.75" customHeight="1" x14ac:dyDescent="0.15"/>
    <row r="329" ht="12.75" customHeight="1" x14ac:dyDescent="0.15"/>
    <row r="330" ht="12.75" customHeight="1" x14ac:dyDescent="0.15"/>
    <row r="331" ht="12.75" customHeight="1" x14ac:dyDescent="0.15"/>
    <row r="332" ht="12.75" customHeight="1" x14ac:dyDescent="0.15"/>
    <row r="333" ht="12.75" customHeight="1" x14ac:dyDescent="0.15"/>
    <row r="334" ht="12.75" customHeight="1" x14ac:dyDescent="0.15"/>
    <row r="335" ht="12.75" customHeight="1" x14ac:dyDescent="0.15"/>
    <row r="336" ht="12.75" customHeight="1" x14ac:dyDescent="0.15"/>
    <row r="337" ht="12.75" customHeight="1" x14ac:dyDescent="0.15"/>
    <row r="338" ht="12.75" customHeight="1" x14ac:dyDescent="0.15"/>
    <row r="339" ht="12.75" customHeight="1" x14ac:dyDescent="0.15"/>
    <row r="340" ht="12.75" customHeight="1" x14ac:dyDescent="0.15"/>
    <row r="341" ht="12.75" customHeight="1" x14ac:dyDescent="0.15"/>
    <row r="342" ht="12.75" customHeight="1" x14ac:dyDescent="0.15"/>
    <row r="343" ht="12.75" customHeight="1" x14ac:dyDescent="0.15"/>
    <row r="344" ht="12.75" customHeight="1" x14ac:dyDescent="0.15"/>
    <row r="345" ht="12.75" customHeight="1" x14ac:dyDescent="0.15"/>
    <row r="346" ht="12.75" customHeight="1" x14ac:dyDescent="0.15"/>
    <row r="347" ht="12.75" customHeight="1" x14ac:dyDescent="0.15"/>
    <row r="348" ht="12.75" customHeight="1" x14ac:dyDescent="0.15"/>
    <row r="349" ht="12.75" customHeight="1" x14ac:dyDescent="0.15"/>
    <row r="350" ht="12.75" customHeight="1" x14ac:dyDescent="0.15"/>
    <row r="351" ht="12.75" customHeight="1" x14ac:dyDescent="0.15"/>
    <row r="352" ht="12.75" customHeight="1" x14ac:dyDescent="0.15"/>
    <row r="353" ht="12.75" customHeight="1" x14ac:dyDescent="0.15"/>
    <row r="354" ht="12.75" customHeight="1" x14ac:dyDescent="0.15"/>
    <row r="355" ht="12.75" customHeight="1" x14ac:dyDescent="0.15"/>
    <row r="356" ht="12.75" customHeight="1" x14ac:dyDescent="0.15"/>
    <row r="357" ht="12.75" customHeight="1" x14ac:dyDescent="0.15"/>
    <row r="358" ht="12.75" customHeight="1" x14ac:dyDescent="0.15"/>
    <row r="359" ht="12.75" customHeight="1" x14ac:dyDescent="0.15"/>
    <row r="360" ht="12.75" customHeight="1" x14ac:dyDescent="0.15"/>
    <row r="361" ht="12.75" customHeight="1" x14ac:dyDescent="0.15"/>
    <row r="362" ht="12.75" customHeight="1" x14ac:dyDescent="0.15"/>
    <row r="363" ht="12.75" customHeight="1" x14ac:dyDescent="0.15"/>
    <row r="364" ht="12.75" customHeight="1" x14ac:dyDescent="0.15"/>
    <row r="365" ht="12.75" customHeight="1" x14ac:dyDescent="0.15"/>
    <row r="366" ht="12.75" customHeight="1" x14ac:dyDescent="0.15"/>
    <row r="367" ht="12.75" customHeight="1" x14ac:dyDescent="0.15"/>
    <row r="368" ht="12.75" customHeight="1" x14ac:dyDescent="0.15"/>
    <row r="369" ht="12.75" customHeight="1" x14ac:dyDescent="0.15"/>
    <row r="370" ht="12.75" customHeight="1" x14ac:dyDescent="0.15"/>
    <row r="371" ht="12.75" customHeight="1" x14ac:dyDescent="0.15"/>
    <row r="372" ht="12.75" customHeight="1" x14ac:dyDescent="0.15"/>
    <row r="373" ht="12.75" customHeight="1" x14ac:dyDescent="0.15"/>
    <row r="374" ht="12.75" customHeight="1" x14ac:dyDescent="0.15"/>
    <row r="375" ht="12.75" customHeight="1" x14ac:dyDescent="0.15"/>
    <row r="376" ht="12.75" customHeight="1" x14ac:dyDescent="0.15"/>
    <row r="377" ht="12.75" customHeight="1" x14ac:dyDescent="0.15"/>
    <row r="378" ht="12.75" customHeight="1" x14ac:dyDescent="0.15"/>
    <row r="379" ht="12.75" customHeight="1" x14ac:dyDescent="0.15"/>
    <row r="380" ht="12.75" customHeight="1" x14ac:dyDescent="0.15"/>
    <row r="381" ht="12.75" customHeight="1" x14ac:dyDescent="0.15"/>
    <row r="382" ht="12.75" customHeight="1" x14ac:dyDescent="0.15"/>
    <row r="383" ht="12.75" customHeight="1" x14ac:dyDescent="0.15"/>
    <row r="384" ht="12.75" customHeight="1" x14ac:dyDescent="0.15"/>
    <row r="385" ht="12.75" customHeight="1" x14ac:dyDescent="0.15"/>
    <row r="386" ht="12.75" customHeight="1" x14ac:dyDescent="0.15"/>
    <row r="387" ht="12.75" customHeight="1" x14ac:dyDescent="0.15"/>
    <row r="388" ht="12.75" customHeight="1" x14ac:dyDescent="0.15"/>
    <row r="389" ht="12.75" customHeight="1" x14ac:dyDescent="0.15"/>
    <row r="390" ht="12.75" customHeight="1" x14ac:dyDescent="0.15"/>
    <row r="391" ht="12.75" customHeight="1" x14ac:dyDescent="0.15"/>
    <row r="392" ht="12.75" customHeight="1" x14ac:dyDescent="0.15"/>
    <row r="393" ht="12.75" customHeight="1" x14ac:dyDescent="0.15"/>
    <row r="394" ht="12.75" customHeight="1" x14ac:dyDescent="0.15"/>
    <row r="395" ht="12.75" customHeight="1" x14ac:dyDescent="0.15"/>
    <row r="396" ht="12.75" customHeight="1" x14ac:dyDescent="0.15"/>
    <row r="397" ht="12.75" customHeight="1" x14ac:dyDescent="0.15"/>
    <row r="398" ht="12.75" customHeight="1" x14ac:dyDescent="0.15"/>
    <row r="399" ht="12.75" customHeight="1" x14ac:dyDescent="0.15"/>
    <row r="400" ht="12.75" customHeight="1" x14ac:dyDescent="0.15"/>
    <row r="401" ht="12.75" customHeight="1" x14ac:dyDescent="0.15"/>
    <row r="402" ht="12.75" customHeight="1" x14ac:dyDescent="0.15"/>
    <row r="403" ht="12.75" customHeight="1" x14ac:dyDescent="0.15"/>
    <row r="404" ht="12.75" customHeight="1" x14ac:dyDescent="0.15"/>
    <row r="405" ht="12.75" customHeight="1" x14ac:dyDescent="0.15"/>
    <row r="406" ht="12.75" customHeight="1" x14ac:dyDescent="0.15"/>
    <row r="407" ht="12.75" customHeight="1" x14ac:dyDescent="0.15"/>
    <row r="408" ht="12.75" customHeight="1" x14ac:dyDescent="0.15"/>
    <row r="409" ht="12.75" customHeight="1" x14ac:dyDescent="0.15"/>
    <row r="410" ht="12.75" customHeight="1" x14ac:dyDescent="0.15"/>
    <row r="411" ht="12.75" customHeight="1" x14ac:dyDescent="0.15"/>
    <row r="412" ht="12.75" customHeight="1" x14ac:dyDescent="0.15"/>
    <row r="413" ht="12.75" customHeight="1" x14ac:dyDescent="0.15"/>
    <row r="414" ht="12.75" customHeight="1" x14ac:dyDescent="0.15"/>
    <row r="415" ht="12.75" customHeight="1" x14ac:dyDescent="0.15"/>
    <row r="416" ht="12.75" customHeight="1" x14ac:dyDescent="0.15"/>
    <row r="417" ht="12.75" customHeight="1" x14ac:dyDescent="0.15"/>
    <row r="418" ht="12.75" customHeight="1" x14ac:dyDescent="0.15"/>
    <row r="419" ht="12.75" customHeight="1" x14ac:dyDescent="0.15"/>
    <row r="420" ht="12.75" customHeight="1" x14ac:dyDescent="0.15"/>
    <row r="421" ht="12.75" customHeight="1" x14ac:dyDescent="0.15"/>
    <row r="422" ht="12.75" customHeight="1" x14ac:dyDescent="0.15"/>
    <row r="423" ht="12.75" customHeight="1" x14ac:dyDescent="0.15"/>
    <row r="424" ht="12.75" customHeight="1" x14ac:dyDescent="0.15"/>
    <row r="425" ht="12.75" customHeight="1" x14ac:dyDescent="0.15"/>
    <row r="426" ht="12.75" customHeight="1" x14ac:dyDescent="0.15"/>
    <row r="427" ht="12.75" customHeight="1" x14ac:dyDescent="0.15"/>
    <row r="428" ht="12.75" customHeight="1" x14ac:dyDescent="0.15"/>
    <row r="429" ht="12.75" customHeight="1" x14ac:dyDescent="0.15"/>
    <row r="430" ht="12.75" customHeight="1" x14ac:dyDescent="0.15"/>
    <row r="431" ht="12.75" customHeight="1" x14ac:dyDescent="0.15"/>
    <row r="432" ht="12.75" customHeight="1" x14ac:dyDescent="0.15"/>
    <row r="433" ht="12.75" customHeight="1" x14ac:dyDescent="0.15"/>
    <row r="434" ht="12.75" customHeight="1" x14ac:dyDescent="0.15"/>
    <row r="435" ht="12.75" customHeight="1" x14ac:dyDescent="0.15"/>
    <row r="436" ht="12.75" customHeight="1" x14ac:dyDescent="0.15"/>
    <row r="437" ht="12.75" customHeight="1" x14ac:dyDescent="0.15"/>
    <row r="438" ht="12.75" customHeight="1" x14ac:dyDescent="0.15"/>
    <row r="439" ht="12.75" customHeight="1" x14ac:dyDescent="0.15"/>
    <row r="440" ht="12.75" customHeight="1" x14ac:dyDescent="0.15"/>
    <row r="441" ht="12.75" customHeight="1" x14ac:dyDescent="0.15"/>
    <row r="442" ht="12.75" customHeight="1" x14ac:dyDescent="0.15"/>
    <row r="443" ht="12.75" customHeight="1" x14ac:dyDescent="0.15"/>
    <row r="444" ht="12.75" customHeight="1" x14ac:dyDescent="0.15"/>
    <row r="445" ht="12.75" customHeight="1" x14ac:dyDescent="0.15"/>
    <row r="446" ht="12.75" customHeight="1" x14ac:dyDescent="0.15"/>
    <row r="447" ht="12.75" customHeight="1" x14ac:dyDescent="0.15"/>
    <row r="448" ht="12.75" customHeight="1" x14ac:dyDescent="0.15"/>
    <row r="449" ht="12.75" customHeight="1" x14ac:dyDescent="0.15"/>
    <row r="450" ht="12.75" customHeight="1" x14ac:dyDescent="0.15"/>
    <row r="451" ht="12.75" customHeight="1" x14ac:dyDescent="0.15"/>
    <row r="452" ht="12.75" customHeight="1" x14ac:dyDescent="0.15"/>
    <row r="453" ht="12.75" customHeight="1" x14ac:dyDescent="0.15"/>
    <row r="454" ht="12.75" customHeight="1" x14ac:dyDescent="0.15"/>
    <row r="455" ht="12.75" customHeight="1" x14ac:dyDescent="0.15"/>
    <row r="456" ht="12.75" customHeight="1" x14ac:dyDescent="0.15"/>
    <row r="457" ht="12.75" customHeight="1" x14ac:dyDescent="0.15"/>
    <row r="458" ht="12.75" customHeight="1" x14ac:dyDescent="0.15"/>
    <row r="459" ht="12.75" customHeight="1" x14ac:dyDescent="0.15"/>
    <row r="460" ht="12.75" customHeight="1" x14ac:dyDescent="0.15"/>
    <row r="461" ht="12.75" customHeight="1" x14ac:dyDescent="0.15"/>
    <row r="462" ht="12.75" customHeight="1" x14ac:dyDescent="0.15"/>
    <row r="463" ht="12.75" customHeight="1" x14ac:dyDescent="0.15"/>
    <row r="464" ht="12.75" customHeight="1" x14ac:dyDescent="0.15"/>
    <row r="465" ht="12.75" customHeight="1" x14ac:dyDescent="0.15"/>
    <row r="466" ht="12.75" customHeight="1" x14ac:dyDescent="0.15"/>
    <row r="467" ht="12.75" customHeight="1" x14ac:dyDescent="0.15"/>
    <row r="468" ht="12.75" customHeight="1" x14ac:dyDescent="0.15"/>
    <row r="469" ht="12.75" customHeight="1" x14ac:dyDescent="0.15"/>
    <row r="470" ht="12.75" customHeight="1" x14ac:dyDescent="0.15"/>
    <row r="471" ht="12.75" customHeight="1" x14ac:dyDescent="0.15"/>
    <row r="472" ht="12.75" customHeight="1" x14ac:dyDescent="0.15"/>
    <row r="473" ht="12.75" customHeight="1" x14ac:dyDescent="0.15"/>
    <row r="474" ht="12.75" customHeight="1" x14ac:dyDescent="0.15"/>
    <row r="475" ht="12.75" customHeight="1" x14ac:dyDescent="0.15"/>
    <row r="476" ht="12.75" customHeight="1" x14ac:dyDescent="0.15"/>
    <row r="477" ht="12.75" customHeight="1" x14ac:dyDescent="0.15"/>
    <row r="478" ht="12.75" customHeight="1" x14ac:dyDescent="0.15"/>
    <row r="479" ht="12.75" customHeight="1" x14ac:dyDescent="0.15"/>
    <row r="480" ht="12.75" customHeight="1" x14ac:dyDescent="0.15"/>
    <row r="481" ht="12.75" customHeight="1" x14ac:dyDescent="0.15"/>
    <row r="482" ht="12.75" customHeight="1" x14ac:dyDescent="0.15"/>
    <row r="483" ht="12.75" customHeight="1" x14ac:dyDescent="0.15"/>
    <row r="484" ht="12.75" customHeight="1" x14ac:dyDescent="0.15"/>
    <row r="485" ht="12.75" customHeight="1" x14ac:dyDescent="0.15"/>
    <row r="486" ht="12.75" customHeight="1" x14ac:dyDescent="0.15"/>
    <row r="487" ht="12.75" customHeight="1" x14ac:dyDescent="0.15"/>
    <row r="488" ht="12.75" customHeight="1" x14ac:dyDescent="0.15"/>
    <row r="489" ht="12.75" customHeight="1" x14ac:dyDescent="0.15"/>
    <row r="490" ht="12.75" customHeight="1" x14ac:dyDescent="0.15"/>
    <row r="491" ht="12.75" customHeight="1" x14ac:dyDescent="0.15"/>
    <row r="492" ht="12.75" customHeight="1" x14ac:dyDescent="0.15"/>
    <row r="493" ht="12.75" customHeight="1" x14ac:dyDescent="0.15"/>
    <row r="494" ht="12.75" customHeight="1" x14ac:dyDescent="0.15"/>
    <row r="495" ht="12.75" customHeight="1" x14ac:dyDescent="0.15"/>
    <row r="496" ht="12.75" customHeight="1" x14ac:dyDescent="0.15"/>
    <row r="497" ht="12.75" customHeight="1" x14ac:dyDescent="0.15"/>
    <row r="498" ht="12.75" customHeight="1" x14ac:dyDescent="0.15"/>
    <row r="499" ht="12.75" customHeight="1" x14ac:dyDescent="0.15"/>
    <row r="500" ht="12.75" customHeight="1" x14ac:dyDescent="0.15"/>
    <row r="501" ht="12.75" customHeight="1" x14ac:dyDescent="0.15"/>
    <row r="502" ht="12.75" customHeight="1" x14ac:dyDescent="0.15"/>
    <row r="503" ht="12.75" customHeight="1" x14ac:dyDescent="0.15"/>
    <row r="504" ht="12.75" customHeight="1" x14ac:dyDescent="0.15"/>
    <row r="505" ht="12.75" customHeight="1" x14ac:dyDescent="0.15"/>
    <row r="506" ht="12.75" customHeight="1" x14ac:dyDescent="0.15"/>
    <row r="507" ht="12.75" customHeight="1" x14ac:dyDescent="0.15"/>
    <row r="508" ht="12.75" customHeight="1" x14ac:dyDescent="0.15"/>
    <row r="509" ht="12.75" customHeight="1" x14ac:dyDescent="0.15"/>
    <row r="510" ht="12.75" customHeight="1" x14ac:dyDescent="0.15"/>
    <row r="511" ht="12.75" customHeight="1" x14ac:dyDescent="0.15"/>
    <row r="512" ht="12.75" customHeight="1" x14ac:dyDescent="0.15"/>
    <row r="513" ht="12.75" customHeight="1" x14ac:dyDescent="0.15"/>
    <row r="514" ht="12.75" customHeight="1" x14ac:dyDescent="0.15"/>
    <row r="515" ht="12.75" customHeight="1" x14ac:dyDescent="0.15"/>
    <row r="516" ht="12.75" customHeight="1" x14ac:dyDescent="0.15"/>
    <row r="517" ht="12.75" customHeight="1" x14ac:dyDescent="0.15"/>
    <row r="518" ht="12.75" customHeight="1" x14ac:dyDescent="0.15"/>
    <row r="519" ht="12.75" customHeight="1" x14ac:dyDescent="0.15"/>
    <row r="520" ht="12.75" customHeight="1" x14ac:dyDescent="0.15"/>
    <row r="521" ht="12.75" customHeight="1" x14ac:dyDescent="0.15"/>
    <row r="522" ht="12.75" customHeight="1" x14ac:dyDescent="0.15"/>
    <row r="523" ht="12.75" customHeight="1" x14ac:dyDescent="0.15"/>
    <row r="524" ht="12.75" customHeight="1" x14ac:dyDescent="0.15"/>
    <row r="525" ht="12.75" customHeight="1" x14ac:dyDescent="0.15"/>
    <row r="526" ht="12.75" customHeight="1" x14ac:dyDescent="0.15"/>
    <row r="527" ht="12.75" customHeight="1" x14ac:dyDescent="0.15"/>
    <row r="528" ht="12.75" customHeight="1" x14ac:dyDescent="0.15"/>
    <row r="529" ht="12.75" customHeight="1" x14ac:dyDescent="0.15"/>
    <row r="530" ht="12.75" customHeight="1" x14ac:dyDescent="0.15"/>
    <row r="531" ht="12.75" customHeight="1" x14ac:dyDescent="0.15"/>
    <row r="532" ht="12.75" customHeight="1" x14ac:dyDescent="0.15"/>
    <row r="533" ht="12.75" customHeight="1" x14ac:dyDescent="0.15"/>
    <row r="534" ht="12.75" customHeight="1" x14ac:dyDescent="0.15"/>
    <row r="535" ht="12.75" customHeight="1" x14ac:dyDescent="0.15"/>
    <row r="536" ht="12.75" customHeight="1" x14ac:dyDescent="0.15"/>
    <row r="537" ht="12.75" customHeight="1" x14ac:dyDescent="0.15"/>
    <row r="538" ht="12.75" customHeight="1" x14ac:dyDescent="0.15"/>
    <row r="539" ht="12.75" customHeight="1" x14ac:dyDescent="0.15"/>
    <row r="540" ht="12.75" customHeight="1" x14ac:dyDescent="0.15"/>
    <row r="541" ht="12.75" customHeight="1" x14ac:dyDescent="0.15"/>
    <row r="542" ht="12.75" customHeight="1" x14ac:dyDescent="0.15"/>
    <row r="543" ht="12.75" customHeight="1" x14ac:dyDescent="0.15"/>
    <row r="544" ht="12.75" customHeight="1" x14ac:dyDescent="0.15"/>
    <row r="545" ht="12.75" customHeight="1" x14ac:dyDescent="0.15"/>
    <row r="546" ht="12.75" customHeight="1" x14ac:dyDescent="0.15"/>
    <row r="547" ht="12.75" customHeight="1" x14ac:dyDescent="0.15"/>
    <row r="548" ht="12.75" customHeight="1" x14ac:dyDescent="0.15"/>
    <row r="549" ht="12.75" customHeight="1" x14ac:dyDescent="0.15"/>
    <row r="550" ht="12.75" customHeight="1" x14ac:dyDescent="0.15"/>
    <row r="551" ht="12.75" customHeight="1" x14ac:dyDescent="0.15"/>
    <row r="552" ht="12.75" customHeight="1" x14ac:dyDescent="0.15"/>
    <row r="553" ht="12.75" customHeight="1" x14ac:dyDescent="0.15"/>
    <row r="554" ht="12.75" customHeight="1" x14ac:dyDescent="0.15"/>
    <row r="555" ht="12.75" customHeight="1" x14ac:dyDescent="0.15"/>
    <row r="556" ht="12.75" customHeight="1" x14ac:dyDescent="0.15"/>
    <row r="557" ht="12.75" customHeight="1" x14ac:dyDescent="0.15"/>
    <row r="558" ht="12.75" customHeight="1" x14ac:dyDescent="0.15"/>
    <row r="559" ht="12.75" customHeight="1" x14ac:dyDescent="0.15"/>
    <row r="560" ht="12.75" customHeight="1" x14ac:dyDescent="0.15"/>
    <row r="561" ht="12.75" customHeight="1" x14ac:dyDescent="0.15"/>
    <row r="562" ht="12.75" customHeight="1" x14ac:dyDescent="0.15"/>
    <row r="563" ht="12.75" customHeight="1" x14ac:dyDescent="0.15"/>
    <row r="564" ht="12.75" customHeight="1" x14ac:dyDescent="0.15"/>
    <row r="565" ht="12.75" customHeight="1" x14ac:dyDescent="0.15"/>
    <row r="566" ht="12.75" customHeight="1" x14ac:dyDescent="0.15"/>
    <row r="567" ht="12.75" customHeight="1" x14ac:dyDescent="0.15"/>
    <row r="568" ht="12.75" customHeight="1" x14ac:dyDescent="0.15"/>
    <row r="569" ht="12.75" customHeight="1" x14ac:dyDescent="0.15"/>
    <row r="570" ht="12.75" customHeight="1" x14ac:dyDescent="0.15"/>
    <row r="571" ht="12.75" customHeight="1" x14ac:dyDescent="0.15"/>
    <row r="572" ht="12.75" customHeight="1" x14ac:dyDescent="0.15"/>
    <row r="573" ht="12.75" customHeight="1" x14ac:dyDescent="0.15"/>
    <row r="574" ht="12.75" customHeight="1" x14ac:dyDescent="0.15"/>
    <row r="575" ht="12.75" customHeight="1" x14ac:dyDescent="0.15"/>
    <row r="576" ht="12.75" customHeight="1" x14ac:dyDescent="0.15"/>
    <row r="577" ht="12.75" customHeight="1" x14ac:dyDescent="0.15"/>
    <row r="578" ht="12.75" customHeight="1" x14ac:dyDescent="0.15"/>
    <row r="579" ht="12.75" customHeight="1" x14ac:dyDescent="0.15"/>
    <row r="580" ht="12.75" customHeight="1" x14ac:dyDescent="0.15"/>
    <row r="581" ht="12.75" customHeight="1" x14ac:dyDescent="0.15"/>
    <row r="582" ht="12.75" customHeight="1" x14ac:dyDescent="0.15"/>
    <row r="583" ht="12.75" customHeight="1" x14ac:dyDescent="0.15"/>
    <row r="584" ht="12.75" customHeight="1" x14ac:dyDescent="0.15"/>
    <row r="585" ht="12.75" customHeight="1" x14ac:dyDescent="0.15"/>
    <row r="586" ht="12.75" customHeight="1" x14ac:dyDescent="0.15"/>
    <row r="587" ht="12.75" customHeight="1" x14ac:dyDescent="0.15"/>
    <row r="588" ht="12.75" customHeight="1" x14ac:dyDescent="0.15"/>
    <row r="589" ht="12.75" customHeight="1" x14ac:dyDescent="0.15"/>
    <row r="590" ht="12.75" customHeight="1" x14ac:dyDescent="0.15"/>
    <row r="591" ht="12.75" customHeight="1" x14ac:dyDescent="0.15"/>
    <row r="592" ht="12.75" customHeight="1" x14ac:dyDescent="0.15"/>
    <row r="593" ht="12.75" customHeight="1" x14ac:dyDescent="0.15"/>
    <row r="594" ht="12.75" customHeight="1" x14ac:dyDescent="0.15"/>
    <row r="595" ht="12.75" customHeight="1" x14ac:dyDescent="0.15"/>
    <row r="596" ht="12.75" customHeight="1" x14ac:dyDescent="0.15"/>
    <row r="597" ht="12.75" customHeight="1" x14ac:dyDescent="0.15"/>
    <row r="598" ht="12.75" customHeight="1" x14ac:dyDescent="0.15"/>
    <row r="599" ht="12.75" customHeight="1" x14ac:dyDescent="0.15"/>
    <row r="600" ht="12.75" customHeight="1" x14ac:dyDescent="0.15"/>
    <row r="601" ht="12.75" customHeight="1" x14ac:dyDescent="0.15"/>
    <row r="602" ht="12.75" customHeight="1" x14ac:dyDescent="0.15"/>
    <row r="603" ht="12.75" customHeight="1" x14ac:dyDescent="0.15"/>
    <row r="604" ht="12.75" customHeight="1" x14ac:dyDescent="0.15"/>
    <row r="605" ht="12.75" customHeight="1" x14ac:dyDescent="0.15"/>
    <row r="606" ht="12.75" customHeight="1" x14ac:dyDescent="0.15"/>
    <row r="607" ht="12.75" customHeight="1" x14ac:dyDescent="0.15"/>
    <row r="608" ht="12.75" customHeight="1" x14ac:dyDescent="0.15"/>
    <row r="609" ht="12.75" customHeight="1" x14ac:dyDescent="0.15"/>
    <row r="610" ht="12.75" customHeight="1" x14ac:dyDescent="0.15"/>
    <row r="611" ht="12.75" customHeight="1" x14ac:dyDescent="0.15"/>
    <row r="612" ht="12.75" customHeight="1" x14ac:dyDescent="0.15"/>
    <row r="613" ht="12.75" customHeight="1" x14ac:dyDescent="0.15"/>
    <row r="614" ht="12.75" customHeight="1" x14ac:dyDescent="0.15"/>
    <row r="615" ht="12.75" customHeight="1" x14ac:dyDescent="0.15"/>
    <row r="616" ht="12.75" customHeight="1" x14ac:dyDescent="0.15"/>
    <row r="617" ht="12.75" customHeight="1" x14ac:dyDescent="0.15"/>
    <row r="618" ht="12.75" customHeight="1" x14ac:dyDescent="0.15"/>
    <row r="619" ht="12.75" customHeight="1" x14ac:dyDescent="0.15"/>
    <row r="620" ht="12.75" customHeight="1" x14ac:dyDescent="0.15"/>
    <row r="621" ht="12.75" customHeight="1" x14ac:dyDescent="0.15"/>
    <row r="622" ht="12.75" customHeight="1" x14ac:dyDescent="0.15"/>
    <row r="623" ht="12.75" customHeight="1" x14ac:dyDescent="0.15"/>
    <row r="624" ht="12.75" customHeight="1" x14ac:dyDescent="0.15"/>
    <row r="625" ht="12.75" customHeight="1" x14ac:dyDescent="0.15"/>
    <row r="626" ht="12.75" customHeight="1" x14ac:dyDescent="0.15"/>
    <row r="627" ht="12.75" customHeight="1" x14ac:dyDescent="0.15"/>
    <row r="628" ht="12.75" customHeight="1" x14ac:dyDescent="0.15"/>
    <row r="629" ht="12.75" customHeight="1" x14ac:dyDescent="0.15"/>
    <row r="630" ht="12.75" customHeight="1" x14ac:dyDescent="0.15"/>
    <row r="631" ht="12.75" customHeight="1" x14ac:dyDescent="0.15"/>
    <row r="632" ht="12.75" customHeight="1" x14ac:dyDescent="0.15"/>
    <row r="633" ht="12.75" customHeight="1" x14ac:dyDescent="0.15"/>
    <row r="634" ht="12.75" customHeight="1" x14ac:dyDescent="0.15"/>
    <row r="635" ht="12.75" customHeight="1" x14ac:dyDescent="0.15"/>
    <row r="636" ht="12.75" customHeight="1" x14ac:dyDescent="0.15"/>
    <row r="637" ht="12.75" customHeight="1" x14ac:dyDescent="0.15"/>
    <row r="638" ht="12.75" customHeight="1" x14ac:dyDescent="0.15"/>
    <row r="639" ht="12.75" customHeight="1" x14ac:dyDescent="0.15"/>
    <row r="640" ht="12.75" customHeight="1" x14ac:dyDescent="0.15"/>
    <row r="641" ht="12.75" customHeight="1" x14ac:dyDescent="0.15"/>
    <row r="642" ht="12.75" customHeight="1" x14ac:dyDescent="0.15"/>
    <row r="643" ht="12.75" customHeight="1" x14ac:dyDescent="0.15"/>
    <row r="644" ht="12.75" customHeight="1" x14ac:dyDescent="0.15"/>
    <row r="645" ht="12.75" customHeight="1" x14ac:dyDescent="0.15"/>
    <row r="646" ht="12.75" customHeight="1" x14ac:dyDescent="0.15"/>
    <row r="647" ht="12.75" customHeight="1" x14ac:dyDescent="0.15"/>
    <row r="648" ht="12.75" customHeight="1" x14ac:dyDescent="0.15"/>
    <row r="649" ht="12.75" customHeight="1" x14ac:dyDescent="0.15"/>
    <row r="650" ht="12.75" customHeight="1" x14ac:dyDescent="0.15"/>
    <row r="651" ht="12.75" customHeight="1" x14ac:dyDescent="0.15"/>
    <row r="652" ht="12.75" customHeight="1" x14ac:dyDescent="0.15"/>
    <row r="653" ht="12.75" customHeight="1" x14ac:dyDescent="0.15"/>
    <row r="654" ht="12.75" customHeight="1" x14ac:dyDescent="0.15"/>
    <row r="655" ht="12.75" customHeight="1" x14ac:dyDescent="0.15"/>
    <row r="656" ht="12.75" customHeight="1" x14ac:dyDescent="0.15"/>
    <row r="657" ht="12.75" customHeight="1" x14ac:dyDescent="0.15"/>
    <row r="658" ht="12.75" customHeight="1" x14ac:dyDescent="0.15"/>
    <row r="659" ht="12.75" customHeight="1" x14ac:dyDescent="0.15"/>
    <row r="660" ht="12.75" customHeight="1" x14ac:dyDescent="0.15"/>
    <row r="661" ht="12.75" customHeight="1" x14ac:dyDescent="0.15"/>
    <row r="662" ht="12.75" customHeight="1" x14ac:dyDescent="0.15"/>
    <row r="663" ht="12.75" customHeight="1" x14ac:dyDescent="0.15"/>
    <row r="664" ht="12.75" customHeight="1" x14ac:dyDescent="0.15"/>
    <row r="665" ht="12.75" customHeight="1" x14ac:dyDescent="0.15"/>
    <row r="666" ht="12.75" customHeight="1" x14ac:dyDescent="0.15"/>
    <row r="667" ht="12.75" customHeight="1" x14ac:dyDescent="0.15"/>
    <row r="668" ht="12.75" customHeight="1" x14ac:dyDescent="0.15"/>
    <row r="669" ht="12.75" customHeight="1" x14ac:dyDescent="0.15"/>
    <row r="670" ht="12.75" customHeight="1" x14ac:dyDescent="0.15"/>
    <row r="671" ht="12.75" customHeight="1" x14ac:dyDescent="0.15"/>
    <row r="672" ht="12.75" customHeight="1" x14ac:dyDescent="0.15"/>
    <row r="673" ht="12.75" customHeight="1" x14ac:dyDescent="0.15"/>
    <row r="674" ht="12.75" customHeight="1" x14ac:dyDescent="0.15"/>
    <row r="675" ht="12.75" customHeight="1" x14ac:dyDescent="0.15"/>
    <row r="676" ht="12.75" customHeight="1" x14ac:dyDescent="0.15"/>
    <row r="677" ht="12.75" customHeight="1" x14ac:dyDescent="0.15"/>
    <row r="678" ht="12.75" customHeight="1" x14ac:dyDescent="0.15"/>
    <row r="679" ht="12.75" customHeight="1" x14ac:dyDescent="0.15"/>
    <row r="680" ht="12.75" customHeight="1" x14ac:dyDescent="0.15"/>
    <row r="681" ht="12.75" customHeight="1" x14ac:dyDescent="0.15"/>
    <row r="682" ht="12.75" customHeight="1" x14ac:dyDescent="0.15"/>
    <row r="683" ht="12.75" customHeight="1" x14ac:dyDescent="0.15"/>
    <row r="684" ht="12.75" customHeight="1" x14ac:dyDescent="0.15"/>
    <row r="685" ht="12.75" customHeight="1" x14ac:dyDescent="0.15"/>
    <row r="686" ht="12.75" customHeight="1" x14ac:dyDescent="0.15"/>
    <row r="687" ht="12.75" customHeight="1" x14ac:dyDescent="0.15"/>
    <row r="688" ht="12.75" customHeight="1" x14ac:dyDescent="0.15"/>
    <row r="689" ht="12.75" customHeight="1" x14ac:dyDescent="0.15"/>
    <row r="690" ht="12.75" customHeight="1" x14ac:dyDescent="0.15"/>
    <row r="691" ht="12.75" customHeight="1" x14ac:dyDescent="0.15"/>
    <row r="692" ht="12.75" customHeight="1" x14ac:dyDescent="0.15"/>
    <row r="693" ht="12.75" customHeight="1" x14ac:dyDescent="0.15"/>
    <row r="694" ht="12.75" customHeight="1" x14ac:dyDescent="0.15"/>
    <row r="695" ht="12.75" customHeight="1" x14ac:dyDescent="0.15"/>
    <row r="696" ht="12.75" customHeight="1" x14ac:dyDescent="0.15"/>
    <row r="697" ht="12.75" customHeight="1" x14ac:dyDescent="0.15"/>
    <row r="698" ht="12.75" customHeight="1" x14ac:dyDescent="0.15"/>
    <row r="699" ht="12.75" customHeight="1" x14ac:dyDescent="0.15"/>
    <row r="700" ht="12.75" customHeight="1" x14ac:dyDescent="0.15"/>
    <row r="701" ht="12.75" customHeight="1" x14ac:dyDescent="0.15"/>
    <row r="702" ht="12.75" customHeight="1" x14ac:dyDescent="0.15"/>
    <row r="703" ht="12.75" customHeight="1" x14ac:dyDescent="0.15"/>
    <row r="704" ht="12.75" customHeight="1" x14ac:dyDescent="0.15"/>
    <row r="705" ht="12.75" customHeight="1" x14ac:dyDescent="0.15"/>
    <row r="706" ht="12.75" customHeight="1" x14ac:dyDescent="0.15"/>
    <row r="707" ht="12.75" customHeight="1" x14ac:dyDescent="0.15"/>
    <row r="708" ht="12.75" customHeight="1" x14ac:dyDescent="0.15"/>
    <row r="709" ht="12.75" customHeight="1" x14ac:dyDescent="0.15"/>
    <row r="710" ht="12.75" customHeight="1" x14ac:dyDescent="0.15"/>
    <row r="711" ht="12.75" customHeight="1" x14ac:dyDescent="0.15"/>
    <row r="712" ht="12.75" customHeight="1" x14ac:dyDescent="0.15"/>
    <row r="713" ht="12.75" customHeight="1" x14ac:dyDescent="0.15"/>
    <row r="714" ht="12.75" customHeight="1" x14ac:dyDescent="0.15"/>
    <row r="715" ht="12.75" customHeight="1" x14ac:dyDescent="0.15"/>
    <row r="716" ht="12.75" customHeight="1" x14ac:dyDescent="0.15"/>
    <row r="717" ht="12.75" customHeight="1" x14ac:dyDescent="0.15"/>
    <row r="718" ht="12.75" customHeight="1" x14ac:dyDescent="0.15"/>
    <row r="719" ht="12.75" customHeight="1" x14ac:dyDescent="0.15"/>
    <row r="720" ht="12.75" customHeight="1" x14ac:dyDescent="0.15"/>
    <row r="721" ht="12.75" customHeight="1" x14ac:dyDescent="0.15"/>
    <row r="722" ht="12.75" customHeight="1" x14ac:dyDescent="0.15"/>
    <row r="723" ht="12.75" customHeight="1" x14ac:dyDescent="0.15"/>
    <row r="724" ht="12.75" customHeight="1" x14ac:dyDescent="0.15"/>
    <row r="725" ht="12.75" customHeight="1" x14ac:dyDescent="0.15"/>
    <row r="726" ht="12.75" customHeight="1" x14ac:dyDescent="0.15"/>
    <row r="727" ht="12.75" customHeight="1" x14ac:dyDescent="0.15"/>
    <row r="728" ht="12.75" customHeight="1" x14ac:dyDescent="0.15"/>
    <row r="729" ht="12.75" customHeight="1" x14ac:dyDescent="0.15"/>
    <row r="730" ht="12.75" customHeight="1" x14ac:dyDescent="0.15"/>
    <row r="731" ht="12.75" customHeight="1" x14ac:dyDescent="0.15"/>
    <row r="732" ht="12.75" customHeight="1" x14ac:dyDescent="0.15"/>
    <row r="733" ht="12.75" customHeight="1" x14ac:dyDescent="0.15"/>
    <row r="734" ht="12.75" customHeight="1" x14ac:dyDescent="0.15"/>
    <row r="735" ht="12.75" customHeight="1" x14ac:dyDescent="0.15"/>
    <row r="736" ht="12.75" customHeight="1" x14ac:dyDescent="0.15"/>
    <row r="737" ht="12.75" customHeight="1" x14ac:dyDescent="0.15"/>
    <row r="738" ht="12.75" customHeight="1" x14ac:dyDescent="0.15"/>
    <row r="739" ht="12.75" customHeight="1" x14ac:dyDescent="0.15"/>
    <row r="740" ht="12.75" customHeight="1" x14ac:dyDescent="0.15"/>
    <row r="741" ht="12.75" customHeight="1" x14ac:dyDescent="0.15"/>
    <row r="742" ht="12.75" customHeight="1" x14ac:dyDescent="0.15"/>
    <row r="743" ht="12.75" customHeight="1" x14ac:dyDescent="0.15"/>
    <row r="744" ht="12.75" customHeight="1" x14ac:dyDescent="0.15"/>
    <row r="745" ht="12.75" customHeight="1" x14ac:dyDescent="0.15"/>
    <row r="746" ht="12.75" customHeight="1" x14ac:dyDescent="0.15"/>
    <row r="747" ht="12.75" customHeight="1" x14ac:dyDescent="0.15"/>
    <row r="748" ht="12.75" customHeight="1" x14ac:dyDescent="0.15"/>
    <row r="749" ht="12.75" customHeight="1" x14ac:dyDescent="0.15"/>
    <row r="750" ht="12.75" customHeight="1" x14ac:dyDescent="0.15"/>
    <row r="751" ht="12.75" customHeight="1" x14ac:dyDescent="0.15"/>
    <row r="752" ht="12.75" customHeight="1" x14ac:dyDescent="0.15"/>
    <row r="753" ht="12.75" customHeight="1" x14ac:dyDescent="0.15"/>
    <row r="754" ht="12.75" customHeight="1" x14ac:dyDescent="0.15"/>
    <row r="755" ht="12.75" customHeight="1" x14ac:dyDescent="0.15"/>
    <row r="756" ht="12.75" customHeight="1" x14ac:dyDescent="0.15"/>
    <row r="757" ht="12.75" customHeight="1" x14ac:dyDescent="0.15"/>
    <row r="758" ht="12.75" customHeight="1" x14ac:dyDescent="0.15"/>
    <row r="759" ht="12.75" customHeight="1" x14ac:dyDescent="0.15"/>
    <row r="760" ht="12.75" customHeight="1" x14ac:dyDescent="0.15"/>
    <row r="761" ht="12.75" customHeight="1" x14ac:dyDescent="0.15"/>
    <row r="762" ht="12.75" customHeight="1" x14ac:dyDescent="0.15"/>
    <row r="763" ht="12.75" customHeight="1" x14ac:dyDescent="0.15"/>
    <row r="764" ht="12.75" customHeight="1" x14ac:dyDescent="0.15"/>
    <row r="765" ht="12.75" customHeight="1" x14ac:dyDescent="0.15"/>
    <row r="766" ht="12.75" customHeight="1" x14ac:dyDescent="0.15"/>
    <row r="767" ht="12.75" customHeight="1" x14ac:dyDescent="0.15"/>
    <row r="768" ht="12.75" customHeight="1" x14ac:dyDescent="0.15"/>
    <row r="769" ht="12.75" customHeight="1" x14ac:dyDescent="0.15"/>
    <row r="770" ht="12.75" customHeight="1" x14ac:dyDescent="0.15"/>
    <row r="771" ht="12.75" customHeight="1" x14ac:dyDescent="0.15"/>
    <row r="772" ht="12.75" customHeight="1" x14ac:dyDescent="0.15"/>
    <row r="773" ht="12.75" customHeight="1" x14ac:dyDescent="0.15"/>
    <row r="774" ht="12.75" customHeight="1" x14ac:dyDescent="0.15"/>
    <row r="775" ht="12.75" customHeight="1" x14ac:dyDescent="0.15"/>
    <row r="776" ht="12.75" customHeight="1" x14ac:dyDescent="0.15"/>
    <row r="777" ht="12.75" customHeight="1" x14ac:dyDescent="0.15"/>
    <row r="778" ht="12.75" customHeight="1" x14ac:dyDescent="0.15"/>
    <row r="779" ht="12.75" customHeight="1" x14ac:dyDescent="0.15"/>
    <row r="780" ht="12.75" customHeight="1" x14ac:dyDescent="0.15"/>
    <row r="781" ht="12.75" customHeight="1" x14ac:dyDescent="0.15"/>
    <row r="782" ht="12.75" customHeight="1" x14ac:dyDescent="0.15"/>
    <row r="783" ht="12.75" customHeight="1" x14ac:dyDescent="0.15"/>
    <row r="784" ht="12.75" customHeight="1" x14ac:dyDescent="0.15"/>
    <row r="785" ht="12.75" customHeight="1" x14ac:dyDescent="0.15"/>
    <row r="786" ht="12.75" customHeight="1" x14ac:dyDescent="0.15"/>
    <row r="787" ht="12.75" customHeight="1" x14ac:dyDescent="0.15"/>
    <row r="788" ht="12.75" customHeight="1" x14ac:dyDescent="0.15"/>
    <row r="789" ht="12.75" customHeight="1" x14ac:dyDescent="0.15"/>
    <row r="790" ht="12.75" customHeight="1" x14ac:dyDescent="0.15"/>
    <row r="791" ht="12.75" customHeight="1" x14ac:dyDescent="0.15"/>
    <row r="792" ht="12.75" customHeight="1" x14ac:dyDescent="0.15"/>
    <row r="793" ht="12.75" customHeight="1" x14ac:dyDescent="0.15"/>
    <row r="794" ht="12.75" customHeight="1" x14ac:dyDescent="0.15"/>
    <row r="795" ht="12.75" customHeight="1" x14ac:dyDescent="0.15"/>
    <row r="796" ht="12.75" customHeight="1" x14ac:dyDescent="0.15"/>
    <row r="797" ht="12.75" customHeight="1" x14ac:dyDescent="0.15"/>
    <row r="798" ht="12.75" customHeight="1" x14ac:dyDescent="0.15"/>
    <row r="799" ht="12.75" customHeight="1" x14ac:dyDescent="0.15"/>
    <row r="800" ht="12.75" customHeight="1" x14ac:dyDescent="0.15"/>
    <row r="801" ht="12.75" customHeight="1" x14ac:dyDescent="0.15"/>
    <row r="802" ht="12.75" customHeight="1" x14ac:dyDescent="0.15"/>
    <row r="803" ht="12.75" customHeight="1" x14ac:dyDescent="0.15"/>
    <row r="804" ht="12.75" customHeight="1" x14ac:dyDescent="0.15"/>
    <row r="805" ht="12.75" customHeight="1" x14ac:dyDescent="0.15"/>
    <row r="806" ht="12.75" customHeight="1" x14ac:dyDescent="0.15"/>
    <row r="807" ht="12.75" customHeight="1" x14ac:dyDescent="0.15"/>
    <row r="808" ht="12.75" customHeight="1" x14ac:dyDescent="0.15"/>
    <row r="809" ht="12.75" customHeight="1" x14ac:dyDescent="0.15"/>
    <row r="810" ht="12.75" customHeight="1" x14ac:dyDescent="0.15"/>
    <row r="811" ht="12.75" customHeight="1" x14ac:dyDescent="0.15"/>
    <row r="812" ht="12.75" customHeight="1" x14ac:dyDescent="0.15"/>
    <row r="813" ht="12.75" customHeight="1" x14ac:dyDescent="0.15"/>
    <row r="814" ht="12.75" customHeight="1" x14ac:dyDescent="0.15"/>
    <row r="815" ht="12.75" customHeight="1" x14ac:dyDescent="0.15"/>
    <row r="816" ht="12.75" customHeight="1" x14ac:dyDescent="0.15"/>
    <row r="817" ht="12.75" customHeight="1" x14ac:dyDescent="0.15"/>
    <row r="818" ht="12.75" customHeight="1" x14ac:dyDescent="0.15"/>
    <row r="819" ht="12.75" customHeight="1" x14ac:dyDescent="0.15"/>
    <row r="820" ht="12.75" customHeight="1" x14ac:dyDescent="0.15"/>
    <row r="821" ht="12.75" customHeight="1" x14ac:dyDescent="0.15"/>
    <row r="822" ht="12.75" customHeight="1" x14ac:dyDescent="0.15"/>
    <row r="823" ht="12.75" customHeight="1" x14ac:dyDescent="0.15"/>
    <row r="824" ht="12.75" customHeight="1" x14ac:dyDescent="0.15"/>
    <row r="825" ht="12.75" customHeight="1" x14ac:dyDescent="0.15"/>
    <row r="826" ht="12.75" customHeight="1" x14ac:dyDescent="0.15"/>
    <row r="827" ht="12.75" customHeight="1" x14ac:dyDescent="0.15"/>
    <row r="828" ht="12.75" customHeight="1" x14ac:dyDescent="0.15"/>
    <row r="829" ht="12.75" customHeight="1" x14ac:dyDescent="0.15"/>
    <row r="830" ht="12.75" customHeight="1" x14ac:dyDescent="0.15"/>
    <row r="831" ht="12.75" customHeight="1" x14ac:dyDescent="0.15"/>
    <row r="832" ht="12.75" customHeight="1" x14ac:dyDescent="0.15"/>
    <row r="833" ht="12.75" customHeight="1" x14ac:dyDescent="0.15"/>
    <row r="834" ht="12.75" customHeight="1" x14ac:dyDescent="0.15"/>
    <row r="835" ht="12.75" customHeight="1" x14ac:dyDescent="0.15"/>
    <row r="836" ht="12.75" customHeight="1" x14ac:dyDescent="0.15"/>
    <row r="837" ht="12.75" customHeight="1" x14ac:dyDescent="0.15"/>
    <row r="838" ht="12.75" customHeight="1" x14ac:dyDescent="0.15"/>
    <row r="839" ht="12.75" customHeight="1" x14ac:dyDescent="0.15"/>
    <row r="840" ht="12.75" customHeight="1" x14ac:dyDescent="0.15"/>
    <row r="841" ht="12.75" customHeight="1" x14ac:dyDescent="0.15"/>
    <row r="842" ht="12.75" customHeight="1" x14ac:dyDescent="0.15"/>
    <row r="843" ht="12.75" customHeight="1" x14ac:dyDescent="0.15"/>
    <row r="844" ht="12.75" customHeight="1" x14ac:dyDescent="0.15"/>
    <row r="845" ht="12.75" customHeight="1" x14ac:dyDescent="0.15"/>
    <row r="846" ht="12.75" customHeight="1" x14ac:dyDescent="0.15"/>
    <row r="847" ht="12.75" customHeight="1" x14ac:dyDescent="0.15"/>
    <row r="848" ht="12.75" customHeight="1" x14ac:dyDescent="0.15"/>
    <row r="849" ht="12.75" customHeight="1" x14ac:dyDescent="0.15"/>
    <row r="850" ht="12.75" customHeight="1" x14ac:dyDescent="0.15"/>
    <row r="851" ht="12.75" customHeight="1" x14ac:dyDescent="0.15"/>
    <row r="852" ht="12.75" customHeight="1" x14ac:dyDescent="0.15"/>
    <row r="853" ht="12.75" customHeight="1" x14ac:dyDescent="0.15"/>
    <row r="854" ht="12.75" customHeight="1" x14ac:dyDescent="0.15"/>
    <row r="855" ht="12.75" customHeight="1" x14ac:dyDescent="0.15"/>
    <row r="856" ht="12.75" customHeight="1" x14ac:dyDescent="0.15"/>
    <row r="857" ht="12.75" customHeight="1" x14ac:dyDescent="0.15"/>
    <row r="858" ht="12.75" customHeight="1" x14ac:dyDescent="0.15"/>
    <row r="859" ht="12.75" customHeight="1" x14ac:dyDescent="0.15"/>
    <row r="860" ht="12.75" customHeight="1" x14ac:dyDescent="0.15"/>
    <row r="861" ht="12.75" customHeight="1" x14ac:dyDescent="0.15"/>
    <row r="862" ht="12.75" customHeight="1" x14ac:dyDescent="0.15"/>
    <row r="863" ht="12.75" customHeight="1" x14ac:dyDescent="0.15"/>
    <row r="864" ht="12.75" customHeight="1" x14ac:dyDescent="0.15"/>
    <row r="865" ht="12.75" customHeight="1" x14ac:dyDescent="0.15"/>
    <row r="866" ht="12.75" customHeight="1" x14ac:dyDescent="0.15"/>
    <row r="867" ht="12.75" customHeight="1" x14ac:dyDescent="0.15"/>
    <row r="868" ht="12.75" customHeight="1" x14ac:dyDescent="0.15"/>
    <row r="869" ht="12.75" customHeight="1" x14ac:dyDescent="0.15"/>
    <row r="870" ht="12.75" customHeight="1" x14ac:dyDescent="0.15"/>
    <row r="871" ht="12.75" customHeight="1" x14ac:dyDescent="0.15"/>
    <row r="872" ht="12.75" customHeight="1" x14ac:dyDescent="0.15"/>
    <row r="873" ht="12.75" customHeight="1" x14ac:dyDescent="0.15"/>
    <row r="874" ht="12.75" customHeight="1" x14ac:dyDescent="0.15"/>
    <row r="875" ht="12.75" customHeight="1" x14ac:dyDescent="0.15"/>
    <row r="876" ht="12.75" customHeight="1" x14ac:dyDescent="0.15"/>
    <row r="877" ht="12.75" customHeight="1" x14ac:dyDescent="0.15"/>
    <row r="878" ht="12.75" customHeight="1" x14ac:dyDescent="0.15"/>
    <row r="879" ht="12.75" customHeight="1" x14ac:dyDescent="0.15"/>
    <row r="880" ht="12.75" customHeight="1" x14ac:dyDescent="0.15"/>
    <row r="881" ht="12.75" customHeight="1" x14ac:dyDescent="0.15"/>
    <row r="882" ht="12.75" customHeight="1" x14ac:dyDescent="0.15"/>
    <row r="883" ht="12.75" customHeight="1" x14ac:dyDescent="0.15"/>
    <row r="884" ht="12.75" customHeight="1" x14ac:dyDescent="0.15"/>
    <row r="885" ht="12.75" customHeight="1" x14ac:dyDescent="0.15"/>
    <row r="886" ht="12.75" customHeight="1" x14ac:dyDescent="0.15"/>
    <row r="887" ht="12.75" customHeight="1" x14ac:dyDescent="0.15"/>
    <row r="888" ht="12.75" customHeight="1" x14ac:dyDescent="0.15"/>
    <row r="889" ht="12.75" customHeight="1" x14ac:dyDescent="0.15"/>
    <row r="890" ht="12.75" customHeight="1" x14ac:dyDescent="0.15"/>
    <row r="891" ht="12.75" customHeight="1" x14ac:dyDescent="0.15"/>
    <row r="892" ht="12.75" customHeight="1" x14ac:dyDescent="0.15"/>
    <row r="893" ht="12.75" customHeight="1" x14ac:dyDescent="0.15"/>
    <row r="894" ht="12.75" customHeight="1" x14ac:dyDescent="0.15"/>
    <row r="895" ht="12.75" customHeight="1" x14ac:dyDescent="0.15"/>
    <row r="896" ht="12.75" customHeight="1" x14ac:dyDescent="0.15"/>
    <row r="897" ht="12.75" customHeight="1" x14ac:dyDescent="0.15"/>
    <row r="898" ht="12.75" customHeight="1" x14ac:dyDescent="0.15"/>
    <row r="899" ht="12.75" customHeight="1" x14ac:dyDescent="0.15"/>
    <row r="900" ht="12.75" customHeight="1" x14ac:dyDescent="0.15"/>
    <row r="901" ht="12.75" customHeight="1" x14ac:dyDescent="0.15"/>
    <row r="902" ht="12.75" customHeight="1" x14ac:dyDescent="0.15"/>
    <row r="903" ht="12.75" customHeight="1" x14ac:dyDescent="0.15"/>
    <row r="904" ht="12.75" customHeight="1" x14ac:dyDescent="0.15"/>
    <row r="905" ht="12.75" customHeight="1" x14ac:dyDescent="0.15"/>
    <row r="906" ht="12.75" customHeight="1" x14ac:dyDescent="0.15"/>
    <row r="907" ht="12.75" customHeight="1" x14ac:dyDescent="0.15"/>
    <row r="908" ht="12.75" customHeight="1" x14ac:dyDescent="0.15"/>
    <row r="909" ht="12.75" customHeight="1" x14ac:dyDescent="0.15"/>
    <row r="910" ht="12.75" customHeight="1" x14ac:dyDescent="0.15"/>
    <row r="911" ht="12.75" customHeight="1" x14ac:dyDescent="0.15"/>
    <row r="912" ht="12.75" customHeight="1" x14ac:dyDescent="0.15"/>
    <row r="913" ht="12.75" customHeight="1" x14ac:dyDescent="0.15"/>
    <row r="914" ht="12.75" customHeight="1" x14ac:dyDescent="0.15"/>
    <row r="915" ht="12.75" customHeight="1" x14ac:dyDescent="0.15"/>
    <row r="916" ht="12.75" customHeight="1" x14ac:dyDescent="0.15"/>
    <row r="917" ht="12.75" customHeight="1" x14ac:dyDescent="0.15"/>
    <row r="918" ht="12.75" customHeight="1" x14ac:dyDescent="0.15"/>
    <row r="919" ht="12.75" customHeight="1" x14ac:dyDescent="0.15"/>
    <row r="920" ht="12.75" customHeight="1" x14ac:dyDescent="0.15"/>
    <row r="921" ht="12.75" customHeight="1" x14ac:dyDescent="0.15"/>
    <row r="922" ht="12.75" customHeight="1" x14ac:dyDescent="0.15"/>
    <row r="923" ht="12.75" customHeight="1" x14ac:dyDescent="0.15"/>
    <row r="924" ht="12.75" customHeight="1" x14ac:dyDescent="0.15"/>
    <row r="925" ht="12.75" customHeight="1" x14ac:dyDescent="0.15"/>
    <row r="926" ht="12.75" customHeight="1" x14ac:dyDescent="0.15"/>
    <row r="927" ht="12.75" customHeight="1" x14ac:dyDescent="0.15"/>
    <row r="928" ht="12.75" customHeight="1" x14ac:dyDescent="0.15"/>
    <row r="929" ht="12.75" customHeight="1" x14ac:dyDescent="0.15"/>
    <row r="930" ht="12.75" customHeight="1" x14ac:dyDescent="0.15"/>
    <row r="931" ht="12.75" customHeight="1" x14ac:dyDescent="0.15"/>
    <row r="932" ht="12.75" customHeight="1" x14ac:dyDescent="0.15"/>
    <row r="933" ht="12.75" customHeight="1" x14ac:dyDescent="0.15"/>
    <row r="934" ht="12.75" customHeight="1" x14ac:dyDescent="0.15"/>
    <row r="935" ht="12.75" customHeight="1" x14ac:dyDescent="0.15"/>
    <row r="936" ht="12.75" customHeight="1" x14ac:dyDescent="0.15"/>
    <row r="937" ht="12.75" customHeight="1" x14ac:dyDescent="0.15"/>
    <row r="938" ht="12.75" customHeight="1" x14ac:dyDescent="0.15"/>
    <row r="939" ht="12.75" customHeight="1" x14ac:dyDescent="0.15"/>
    <row r="940" ht="12.75" customHeight="1" x14ac:dyDescent="0.15"/>
    <row r="941" ht="12.75" customHeight="1" x14ac:dyDescent="0.15"/>
    <row r="942" ht="12.75" customHeight="1" x14ac:dyDescent="0.15"/>
    <row r="943" ht="12.75" customHeight="1" x14ac:dyDescent="0.15"/>
    <row r="944" ht="12.75" customHeight="1" x14ac:dyDescent="0.15"/>
    <row r="945" ht="12.75" customHeight="1" x14ac:dyDescent="0.15"/>
    <row r="946" ht="12.75" customHeight="1" x14ac:dyDescent="0.15"/>
    <row r="947" ht="12.75" customHeight="1" x14ac:dyDescent="0.15"/>
    <row r="948" ht="12.75" customHeight="1" x14ac:dyDescent="0.15"/>
    <row r="949" ht="12.75" customHeight="1" x14ac:dyDescent="0.15"/>
    <row r="950" ht="12.75" customHeight="1" x14ac:dyDescent="0.15"/>
    <row r="951" ht="12.75" customHeight="1" x14ac:dyDescent="0.15"/>
    <row r="952" ht="12.75" customHeight="1" x14ac:dyDescent="0.15"/>
    <row r="953" ht="12.75" customHeight="1" x14ac:dyDescent="0.15"/>
  </sheetData>
  <sheetProtection algorithmName="SHA-512" hashValue="r0Ec5fTgCfxzlOmAr0I4A+V85NGXh80eB5izgX5FNiFha4QrrVh/xZ5xzfaKga01iiXwZsiGtFcK8eAZkPeDkA==" saltValue="IBALHkwOZuybgAcQQMPdtQ==" spinCount="100000" sheet="1" objects="1" scenarios="1"/>
  <mergeCells count="28">
    <mergeCell ref="F111:H111"/>
    <mergeCell ref="L63:O63"/>
    <mergeCell ref="P63:Y63"/>
    <mergeCell ref="P64:Y64"/>
    <mergeCell ref="D32:E32"/>
    <mergeCell ref="F105:H105"/>
    <mergeCell ref="L64:O64"/>
    <mergeCell ref="L66:O66"/>
    <mergeCell ref="P66:Y66"/>
    <mergeCell ref="L67:O67"/>
    <mergeCell ref="P67:Y67"/>
    <mergeCell ref="D104:D111"/>
    <mergeCell ref="F104:H104"/>
    <mergeCell ref="F106:H106"/>
    <mergeCell ref="F107:H107"/>
    <mergeCell ref="F108:H108"/>
    <mergeCell ref="F110:H110"/>
    <mergeCell ref="J21:S25"/>
    <mergeCell ref="J28:Q29"/>
    <mergeCell ref="D30:E30"/>
    <mergeCell ref="F30:G30"/>
    <mergeCell ref="D31:E31"/>
    <mergeCell ref="F31:G31"/>
    <mergeCell ref="B10:F10"/>
    <mergeCell ref="B11:H11"/>
    <mergeCell ref="B12:H12"/>
    <mergeCell ref="B13:H13"/>
    <mergeCell ref="B14:F14"/>
  </mergeCells>
  <conditionalFormatting sqref="B63:B64 F104:I106 F107 I107 F108:I108 F110:H111">
    <cfRule type="expression" dxfId="108" priority="1">
      <formula>ISTEXT($D$23)=FALSE</formula>
    </cfRule>
  </conditionalFormatting>
  <conditionalFormatting sqref="B66:B67">
    <cfRule type="expression" dxfId="107" priority="2">
      <formula>ISTEXT($D$23)=FALSE</formula>
    </cfRule>
  </conditionalFormatting>
  <conditionalFormatting sqref="B69">
    <cfRule type="expression" dxfId="106" priority="3">
      <formula>ISTEXT($D$23)=FALSE</formula>
    </cfRule>
  </conditionalFormatting>
  <conditionalFormatting sqref="B72:B73">
    <cfRule type="expression" dxfId="105" priority="4">
      <formula>ISTEXT($D$23)=FALSE</formula>
    </cfRule>
  </conditionalFormatting>
  <conditionalFormatting sqref="D29">
    <cfRule type="expression" dxfId="104" priority="5">
      <formula>$D$28="Fixed market share"</formula>
    </cfRule>
  </conditionalFormatting>
  <conditionalFormatting sqref="D33 D35">
    <cfRule type="cellIs" dxfId="103" priority="6" operator="lessThan">
      <formula>100</formula>
    </cfRule>
    <cfRule type="cellIs" dxfId="102" priority="7" operator="lessThan">
      <formula>10</formula>
    </cfRule>
  </conditionalFormatting>
  <conditionalFormatting sqref="J103:AN108 J110:AN111">
    <cfRule type="expression" dxfId="101" priority="8">
      <formula>OR($D$24=0,$D$26=0)</formula>
    </cfRule>
  </conditionalFormatting>
  <conditionalFormatting sqref="L63:L64">
    <cfRule type="expression" dxfId="100" priority="9">
      <formula>ISTEXT($D$23)=FALSE</formula>
    </cfRule>
  </conditionalFormatting>
  <conditionalFormatting sqref="L66:L67">
    <cfRule type="expression" dxfId="99" priority="10">
      <formula>ISTEXT($D$23)=FALSE</formula>
    </cfRule>
  </conditionalFormatting>
  <conditionalFormatting sqref="X109:AN109 AU109:AX109">
    <cfRule type="expression" dxfId="98" priority="11">
      <formula>OR($D$24=0,$D$26=0)</formula>
    </cfRule>
  </conditionalFormatting>
  <hyperlinks>
    <hyperlink ref="F6" r:id="rId1" xr:uid="{00000000-0004-0000-0200-000000000000}"/>
    <hyperlink ref="B61" location="null!D136" display="Review all target modelling data" xr:uid="{00000000-0004-0000-0200-000001000000}"/>
  </hyperlinks>
  <pageMargins left="0.7" right="0.7" top="0.75" bottom="0.75" header="0" footer="0"/>
  <pageSetup paperSize="9" orientation="portrait"/>
  <headerFooter>
    <oddFooter>&amp;C_x000D_#000000 Mott MacDonald Restricted</oddFooter>
  </headerFooter>
  <drawing r:id="rId2"/>
  <extLst>
    <ext xmlns:x14="http://schemas.microsoft.com/office/spreadsheetml/2009/9/main" uri="{CCE6A557-97BC-4b89-ADB6-D9C93CAAB3DF}">
      <x14:dataValidations xmlns:xm="http://schemas.microsoft.com/office/excel/2006/main" count="3">
        <x14:dataValidation type="list" allowBlank="1" showErrorMessage="1" xr:uid="{00000000-0002-0000-0200-000000000000}">
          <x14:formula1>
            <xm:f>Lists!$L$2:$L$3</xm:f>
          </x14:formula1>
          <xm:sqref>D28</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200-000001000000}">
          <x14:formula1>
            <xm:f>Lists!$K$2:$K$24</xm:f>
          </x14:formula1>
          <xm:sqref>D27</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200-000002000000}">
          <x14:formula1>
            <xm:f>Lists!$J$2:$J$11</xm:f>
          </x14:formula1>
          <xm:sqref>D24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F7F7F"/>
  </sheetPr>
  <dimension ref="A1:BR865"/>
  <sheetViews>
    <sheetView showGridLines="0" workbookViewId="0">
      <pane xSplit="3" ySplit="2" topLeftCell="D3" activePane="bottomRight" state="frozen"/>
      <selection pane="topRight" activeCell="D1" sqref="D1"/>
      <selection pane="bottomLeft" activeCell="A3" sqref="A3"/>
      <selection pane="bottomRight" activeCell="D8" sqref="D8"/>
    </sheetView>
  </sheetViews>
  <sheetFormatPr baseColWidth="10" defaultColWidth="12.6640625" defaultRowHeight="15" customHeight="1" x14ac:dyDescent="0.15"/>
  <cols>
    <col min="1" max="1" width="18.6640625" customWidth="1"/>
    <col min="2" max="2" width="55.1640625" customWidth="1"/>
    <col min="3" max="3" width="20.6640625" customWidth="1"/>
    <col min="4" max="4" width="18.33203125" customWidth="1"/>
    <col min="5" max="5" width="15.33203125" customWidth="1"/>
    <col min="6" max="6" width="14.6640625" customWidth="1"/>
    <col min="7" max="7" width="14.83203125" customWidth="1"/>
    <col min="8" max="8" width="14.6640625" customWidth="1"/>
    <col min="9" max="12" width="13.6640625" customWidth="1"/>
    <col min="13" max="15" width="15.33203125" customWidth="1"/>
    <col min="16" max="24" width="13.6640625" customWidth="1"/>
    <col min="25" max="39" width="15.6640625" customWidth="1"/>
    <col min="40" max="50" width="15.83203125" customWidth="1"/>
    <col min="51" max="70" width="11.6640625" customWidth="1"/>
  </cols>
  <sheetData>
    <row r="1" spans="1:70" ht="12.75" customHeight="1" x14ac:dyDescent="0.15">
      <c r="A1" s="44" t="s">
        <v>90</v>
      </c>
      <c r="B1" s="44" t="s">
        <v>91</v>
      </c>
      <c r="C1" s="44" t="s">
        <v>92</v>
      </c>
      <c r="D1" s="44">
        <v>2014</v>
      </c>
      <c r="E1" s="44">
        <v>2015</v>
      </c>
      <c r="F1" s="44">
        <v>2016</v>
      </c>
      <c r="G1" s="44">
        <v>2017</v>
      </c>
      <c r="H1" s="44">
        <v>2018</v>
      </c>
      <c r="I1" s="44">
        <v>2019</v>
      </c>
      <c r="J1" s="44">
        <v>2020</v>
      </c>
      <c r="K1" s="44">
        <v>2021</v>
      </c>
      <c r="L1" s="44">
        <v>2022</v>
      </c>
      <c r="M1" s="44">
        <v>2023</v>
      </c>
      <c r="N1" s="44">
        <v>2024</v>
      </c>
      <c r="O1" s="44">
        <v>2025</v>
      </c>
      <c r="P1" s="44">
        <v>2026</v>
      </c>
      <c r="Q1" s="44">
        <v>2027</v>
      </c>
      <c r="R1" s="44">
        <v>2028</v>
      </c>
      <c r="S1" s="44">
        <v>2029</v>
      </c>
      <c r="T1" s="44">
        <v>2030</v>
      </c>
      <c r="U1" s="44">
        <v>2031</v>
      </c>
      <c r="V1" s="44">
        <v>2032</v>
      </c>
      <c r="W1" s="44">
        <v>2033</v>
      </c>
      <c r="X1" s="44">
        <v>2034</v>
      </c>
      <c r="Y1" s="44">
        <v>2035</v>
      </c>
      <c r="Z1" s="44">
        <v>2036</v>
      </c>
      <c r="AA1" s="44">
        <v>2037</v>
      </c>
      <c r="AB1" s="44">
        <v>2038</v>
      </c>
      <c r="AC1" s="44">
        <v>2039</v>
      </c>
      <c r="AD1" s="44">
        <v>2040</v>
      </c>
      <c r="AE1" s="44">
        <v>2041</v>
      </c>
      <c r="AF1" s="44">
        <v>2042</v>
      </c>
      <c r="AG1" s="44">
        <v>2043</v>
      </c>
      <c r="AH1" s="44">
        <v>2044</v>
      </c>
      <c r="AI1" s="44">
        <v>2045</v>
      </c>
      <c r="AJ1" s="44">
        <v>2046</v>
      </c>
      <c r="AK1" s="44">
        <v>2047</v>
      </c>
      <c r="AL1" s="44">
        <v>2048</v>
      </c>
      <c r="AM1" s="44">
        <v>2049</v>
      </c>
      <c r="AN1" s="44">
        <v>2050</v>
      </c>
      <c r="AO1" s="44">
        <v>2051</v>
      </c>
      <c r="AP1" s="44">
        <v>2052</v>
      </c>
      <c r="AQ1" s="44">
        <v>2053</v>
      </c>
      <c r="AR1" s="44">
        <v>2054</v>
      </c>
      <c r="AS1" s="44">
        <v>2055</v>
      </c>
      <c r="AT1" s="44">
        <v>2056</v>
      </c>
      <c r="AU1" s="44">
        <v>2057</v>
      </c>
      <c r="AV1" s="44">
        <v>2058</v>
      </c>
      <c r="AW1" s="44">
        <v>2059</v>
      </c>
      <c r="AX1" s="44">
        <v>2060</v>
      </c>
      <c r="AY1" s="44"/>
      <c r="AZ1" s="44"/>
      <c r="BA1" s="44"/>
      <c r="BB1" s="44"/>
      <c r="BC1" s="44"/>
      <c r="BD1" s="44"/>
      <c r="BE1" s="44"/>
      <c r="BF1" s="44"/>
      <c r="BG1" s="44"/>
      <c r="BH1" s="44"/>
      <c r="BI1" s="44"/>
      <c r="BJ1" s="44"/>
      <c r="BK1" s="44"/>
      <c r="BL1" s="44"/>
      <c r="BM1" s="44"/>
      <c r="BN1" s="44"/>
      <c r="BO1" s="44"/>
      <c r="BP1" s="44"/>
      <c r="BQ1" s="44"/>
      <c r="BR1" s="44"/>
    </row>
    <row r="2" spans="1:70" ht="12.75" customHeight="1" x14ac:dyDescent="0.15">
      <c r="A2" s="44"/>
    </row>
    <row r="3" spans="1:70" ht="24" customHeight="1" x14ac:dyDescent="0.25">
      <c r="A3" s="86" t="s">
        <v>93</v>
      </c>
      <c r="B3" s="87"/>
      <c r="C3" s="87"/>
      <c r="D3" s="88"/>
      <c r="E3" s="88"/>
      <c r="F3" s="88"/>
      <c r="G3" s="88"/>
      <c r="H3" s="88"/>
      <c r="I3" s="88"/>
      <c r="J3" s="88"/>
      <c r="K3" s="88"/>
      <c r="L3" s="88"/>
      <c r="M3" s="88"/>
      <c r="N3" s="88"/>
      <c r="O3" s="88"/>
      <c r="P3" s="88"/>
      <c r="Q3" s="88"/>
      <c r="R3" s="88"/>
      <c r="S3" s="88"/>
      <c r="T3" s="88"/>
      <c r="U3" s="88"/>
      <c r="V3" s="88"/>
      <c r="W3" s="88"/>
      <c r="X3" s="88"/>
      <c r="Y3" s="88"/>
      <c r="Z3" s="89"/>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row>
    <row r="4" spans="1:70" ht="12.75" customHeight="1" x14ac:dyDescent="0.15">
      <c r="A4" s="44" t="str">
        <f>"Sector: "&amp;'Target Setting Tool'!$D$23&amp;""</f>
        <v>Sector: Power</v>
      </c>
      <c r="B4" s="47" t="str">
        <f>IF(ISTEXT('Target Setting Tool'!$D$23)=TRUE,'Target Setting Tool'!$D$23,"select SDA sector")</f>
        <v>Power</v>
      </c>
      <c r="R4" s="76"/>
      <c r="S4" s="76"/>
      <c r="T4" s="76"/>
      <c r="U4" s="76"/>
      <c r="V4" s="76"/>
      <c r="W4" s="76"/>
      <c r="X4" s="76"/>
      <c r="Y4" s="76"/>
      <c r="Z4" s="70"/>
      <c r="AA4" s="76"/>
      <c r="AB4" s="76"/>
      <c r="AC4" s="76"/>
      <c r="AD4" s="76"/>
      <c r="AE4" s="76"/>
      <c r="AF4" s="76"/>
      <c r="AG4" s="76"/>
      <c r="AH4" s="76"/>
      <c r="AI4" s="76"/>
    </row>
    <row r="5" spans="1:70" ht="12.75" customHeight="1" x14ac:dyDescent="0.15">
      <c r="A5" s="44"/>
      <c r="C5" s="53"/>
      <c r="D5" s="76"/>
      <c r="E5" s="76"/>
      <c r="F5" s="76"/>
      <c r="G5" s="76"/>
      <c r="H5" s="76"/>
      <c r="I5" s="76"/>
      <c r="J5" s="76"/>
      <c r="K5" s="76"/>
    </row>
    <row r="6" spans="1:70" ht="12.75" customHeight="1" x14ac:dyDescent="0.15">
      <c r="A6" s="44" t="s">
        <v>94</v>
      </c>
      <c r="D6" s="90">
        <f t="shared" ref="D6:I6" si="0">E6-(($O6-$J6)/5)</f>
        <v>21917.63</v>
      </c>
      <c r="E6" s="90">
        <f t="shared" si="0"/>
        <v>20443.170000000002</v>
      </c>
      <c r="F6" s="90">
        <f t="shared" si="0"/>
        <v>18968.710000000003</v>
      </c>
      <c r="G6" s="90">
        <f t="shared" si="0"/>
        <v>17494.250000000004</v>
      </c>
      <c r="H6" s="90">
        <f t="shared" si="0"/>
        <v>16019.790000000003</v>
      </c>
      <c r="I6" s="90">
        <f t="shared" si="0"/>
        <v>14545.330000000002</v>
      </c>
      <c r="J6" s="90">
        <f>J9</f>
        <v>13070.87</v>
      </c>
      <c r="K6" s="90">
        <f t="shared" ref="K6:N6" si="1">(($O6-$J6)/5)+J6</f>
        <v>11596.41</v>
      </c>
      <c r="L6" s="90">
        <f t="shared" si="1"/>
        <v>10121.949999999999</v>
      </c>
      <c r="M6" s="90">
        <f t="shared" si="1"/>
        <v>8647.489999999998</v>
      </c>
      <c r="N6" s="90">
        <f t="shared" si="1"/>
        <v>7173.0299999999979</v>
      </c>
      <c r="O6" s="90">
        <f>O9</f>
        <v>5698.57</v>
      </c>
      <c r="P6" s="90">
        <f t="shared" ref="P6:S6" si="2">(($T6-$O6)/5)+O6</f>
        <v>4991.8959999999997</v>
      </c>
      <c r="Q6" s="90">
        <f t="shared" si="2"/>
        <v>4285.2219999999998</v>
      </c>
      <c r="R6" s="90">
        <f t="shared" si="2"/>
        <v>3578.5479999999998</v>
      </c>
      <c r="S6" s="90">
        <f t="shared" si="2"/>
        <v>2871.8739999999998</v>
      </c>
      <c r="T6" s="90">
        <f>T9</f>
        <v>2165.1999999999998</v>
      </c>
      <c r="U6" s="90">
        <f t="shared" ref="U6:X6" si="3">(($Y6-$T6)/5)+T6</f>
        <v>1849.6439999999998</v>
      </c>
      <c r="V6" s="90">
        <f t="shared" si="3"/>
        <v>1534.0879999999997</v>
      </c>
      <c r="W6" s="90">
        <f t="shared" si="3"/>
        <v>1218.5319999999997</v>
      </c>
      <c r="X6" s="90">
        <f t="shared" si="3"/>
        <v>902.97599999999977</v>
      </c>
      <c r="Y6" s="90">
        <f>Y9</f>
        <v>587.41999999999996</v>
      </c>
      <c r="Z6" s="90">
        <f t="shared" ref="Z6:AC6" si="4">(($AD6-$Y6)/5)+Y6</f>
        <v>505.84</v>
      </c>
      <c r="AA6" s="90">
        <f t="shared" si="4"/>
        <v>424.26</v>
      </c>
      <c r="AB6" s="90">
        <f t="shared" si="4"/>
        <v>342.68</v>
      </c>
      <c r="AC6" s="90">
        <f t="shared" si="4"/>
        <v>261.10000000000002</v>
      </c>
      <c r="AD6" s="90">
        <f>AD9</f>
        <v>179.52</v>
      </c>
      <c r="AE6" s="90">
        <f t="shared" ref="AE6:AH6" si="5">(($AI6-$AD6)/5)+AD6</f>
        <v>168.12</v>
      </c>
      <c r="AF6" s="90">
        <f t="shared" si="5"/>
        <v>156.72</v>
      </c>
      <c r="AG6" s="90">
        <f t="shared" si="5"/>
        <v>145.32</v>
      </c>
      <c r="AH6" s="90">
        <f t="shared" si="5"/>
        <v>133.91999999999999</v>
      </c>
      <c r="AI6" s="90">
        <f>AI9</f>
        <v>122.52</v>
      </c>
      <c r="AJ6" s="90">
        <f t="shared" ref="AJ6:AM6" si="6">(($AN6-$AI6)/5)+AI6</f>
        <v>113.74799999999999</v>
      </c>
      <c r="AK6" s="90">
        <f t="shared" si="6"/>
        <v>104.97599999999998</v>
      </c>
      <c r="AL6" s="90">
        <f t="shared" si="6"/>
        <v>96.203999999999979</v>
      </c>
      <c r="AM6" s="90">
        <f t="shared" si="6"/>
        <v>87.431999999999974</v>
      </c>
      <c r="AN6" s="90">
        <f>AN9</f>
        <v>78.66</v>
      </c>
      <c r="AO6" s="90">
        <f t="shared" ref="AO6:AX6" si="7">(($AN6-$AI6)/5)+AN6</f>
        <v>69.887999999999991</v>
      </c>
      <c r="AP6" s="90">
        <f t="shared" si="7"/>
        <v>61.115999999999993</v>
      </c>
      <c r="AQ6" s="90">
        <f t="shared" si="7"/>
        <v>52.343999999999994</v>
      </c>
      <c r="AR6" s="90">
        <f t="shared" si="7"/>
        <v>43.571999999999996</v>
      </c>
      <c r="AS6" s="90">
        <f t="shared" si="7"/>
        <v>34.799999999999997</v>
      </c>
      <c r="AT6" s="90">
        <f t="shared" si="7"/>
        <v>26.027999999999999</v>
      </c>
      <c r="AU6" s="90">
        <f t="shared" si="7"/>
        <v>17.256</v>
      </c>
      <c r="AV6" s="90">
        <f t="shared" si="7"/>
        <v>8.484</v>
      </c>
      <c r="AW6" s="90">
        <f t="shared" si="7"/>
        <v>-0.28800000000000026</v>
      </c>
      <c r="AX6" s="90">
        <f t="shared" si="7"/>
        <v>-9.06</v>
      </c>
    </row>
    <row r="7" spans="1:70" ht="12.75" customHeight="1" x14ac:dyDescent="0.15">
      <c r="A7" s="44"/>
      <c r="AG7" s="76"/>
      <c r="AH7" s="76"/>
      <c r="AI7" s="76"/>
      <c r="AJ7" s="76"/>
      <c r="AK7" s="76"/>
      <c r="AL7" s="76"/>
      <c r="AM7" s="76"/>
      <c r="AN7" s="76"/>
      <c r="AO7" s="76"/>
      <c r="AP7" s="76"/>
      <c r="AQ7" s="76"/>
      <c r="AR7" s="76"/>
      <c r="AS7" s="76"/>
      <c r="AT7" s="76"/>
      <c r="AU7" s="76"/>
      <c r="AV7" s="76"/>
      <c r="AW7" s="76"/>
    </row>
    <row r="8" spans="1:70" ht="12.75" customHeight="1" x14ac:dyDescent="0.15">
      <c r="A8" s="47" t="s">
        <v>95</v>
      </c>
      <c r="B8" s="91" t="s">
        <v>96</v>
      </c>
      <c r="C8" s="47" t="str">
        <f t="array" ref="C8">INDEX(Lists!$D$2:$D$50,MATCH('Target Setting Tool'!$D$23,Lists!$B$2:$B$50,0))</f>
        <v>MWh</v>
      </c>
      <c r="D8" s="76">
        <f>Database!I3</f>
        <v>24891513365.969696</v>
      </c>
      <c r="E8" s="76">
        <f>Database!J3</f>
        <v>25342378304.845963</v>
      </c>
      <c r="F8" s="76">
        <f>Database!K3</f>
        <v>25793243243.722229</v>
      </c>
      <c r="G8" s="76">
        <f>Database!L3</f>
        <v>26244108182.598495</v>
      </c>
      <c r="H8" s="76">
        <f>Database!M3</f>
        <v>26694973121.474762</v>
      </c>
      <c r="I8" s="76">
        <f>Database!N3</f>
        <v>27145838060.351028</v>
      </c>
      <c r="J8" s="76">
        <f>Database!O3</f>
        <v>27596702999.227295</v>
      </c>
      <c r="K8" s="76">
        <f>Database!P3</f>
        <v>28047567938.103561</v>
      </c>
      <c r="L8" s="76">
        <f>Database!Q3</f>
        <v>28498432876.979828</v>
      </c>
      <c r="M8" s="76">
        <f>Database!R3</f>
        <v>28949297815.856094</v>
      </c>
      <c r="N8" s="76">
        <f>Database!S3</f>
        <v>29400162754.732361</v>
      </c>
      <c r="O8" s="76">
        <f>Database!T3</f>
        <v>29851027693.60862</v>
      </c>
      <c r="P8" s="76">
        <f>Database!U3</f>
        <v>31317757093.567551</v>
      </c>
      <c r="Q8" s="76">
        <f>Database!V3</f>
        <v>32784486493.526482</v>
      </c>
      <c r="R8" s="76">
        <f>Database!W3</f>
        <v>34251215893.485413</v>
      </c>
      <c r="S8" s="76">
        <f>Database!X3</f>
        <v>35717945293.444344</v>
      </c>
      <c r="T8" s="76">
        <f>Database!Y3</f>
        <v>37184674693.403275</v>
      </c>
      <c r="U8" s="76">
        <f>Database!Z3</f>
        <v>38839355582.245834</v>
      </c>
      <c r="V8" s="76">
        <f>Database!AA3</f>
        <v>40494036471.088394</v>
      </c>
      <c r="W8" s="76">
        <f>Database!AB3</f>
        <v>42148717359.930954</v>
      </c>
      <c r="X8" s="76">
        <f>Database!AC3</f>
        <v>43803398248.773514</v>
      </c>
      <c r="Y8" s="76">
        <f>Database!AD3</f>
        <v>45458079137.616066</v>
      </c>
      <c r="Z8" s="76">
        <f>Database!AE3</f>
        <v>47206665015.344879</v>
      </c>
      <c r="AA8" s="76">
        <f>Database!AF3</f>
        <v>48955250893.073692</v>
      </c>
      <c r="AB8" s="76">
        <f>Database!AG3</f>
        <v>50703836770.802505</v>
      </c>
      <c r="AC8" s="76">
        <f>Database!AH3</f>
        <v>52452422648.531319</v>
      </c>
      <c r="AD8" s="76">
        <f>Database!AI3</f>
        <v>54201008526.260147</v>
      </c>
      <c r="AE8" s="76">
        <f>Database!AJ3</f>
        <v>56360503548.421906</v>
      </c>
      <c r="AF8" s="76">
        <f>Database!AK3</f>
        <v>58519998570.583664</v>
      </c>
      <c r="AG8" s="76">
        <f>Database!AL3</f>
        <v>60679493592.745422</v>
      </c>
      <c r="AH8" s="76">
        <f>Database!AM3</f>
        <v>62838988614.907181</v>
      </c>
      <c r="AI8" s="76">
        <f>Database!AN3</f>
        <v>64998483637.068932</v>
      </c>
      <c r="AJ8" s="76">
        <f>Database!AO3</f>
        <v>67206687459.229324</v>
      </c>
      <c r="AK8" s="76">
        <f>Database!AP3</f>
        <v>69414891281.389709</v>
      </c>
      <c r="AL8" s="76">
        <f>Database!AQ3</f>
        <v>71623095103.55011</v>
      </c>
      <c r="AM8" s="76">
        <f>Database!AR3</f>
        <v>73831298925.71051</v>
      </c>
      <c r="AN8" s="76">
        <f>Database!AS3</f>
        <v>76039502747.870895</v>
      </c>
      <c r="AO8" s="76">
        <f>Database!AT3</f>
        <v>78247706570.031281</v>
      </c>
      <c r="AP8" s="76">
        <f>Database!AU3</f>
        <v>80455910392.191681</v>
      </c>
      <c r="AQ8" s="76">
        <f>Database!AV3</f>
        <v>82664114214.352081</v>
      </c>
      <c r="AR8" s="76">
        <f>Database!AW3</f>
        <v>84872318036.512482</v>
      </c>
      <c r="AS8" s="76">
        <f>Database!AX3</f>
        <v>87080521858.672882</v>
      </c>
      <c r="AT8" s="76">
        <f>Database!AY3</f>
        <v>89288725680.833282</v>
      </c>
      <c r="AU8" s="76">
        <f>Database!AZ3</f>
        <v>91496929502.993683</v>
      </c>
      <c r="AV8" s="76">
        <f>Database!BA3</f>
        <v>93705133325.154083</v>
      </c>
      <c r="AW8" s="76">
        <f>Database!BB3</f>
        <v>95913337147.314484</v>
      </c>
      <c r="AX8" s="76">
        <f>Database!BC3</f>
        <v>98121540969.474884</v>
      </c>
      <c r="AY8" s="92"/>
      <c r="AZ8" s="92"/>
      <c r="BA8" s="92"/>
      <c r="BB8" s="92"/>
      <c r="BC8" s="92"/>
      <c r="BD8" s="92"/>
      <c r="BE8" s="92"/>
      <c r="BF8" s="92"/>
      <c r="BG8" s="92"/>
      <c r="BH8" s="92"/>
      <c r="BI8" s="92"/>
      <c r="BJ8" s="92"/>
      <c r="BK8" s="92"/>
      <c r="BL8" s="92"/>
      <c r="BM8" s="92"/>
      <c r="BN8" s="92"/>
      <c r="BO8" s="92"/>
      <c r="BP8" s="92"/>
      <c r="BQ8" s="92"/>
      <c r="BR8" s="92"/>
    </row>
    <row r="9" spans="1:70" ht="12.75" customHeight="1" x14ac:dyDescent="0.15">
      <c r="A9" s="47" t="s">
        <v>97</v>
      </c>
      <c r="B9" s="91" t="s">
        <v>98</v>
      </c>
      <c r="C9" s="47" t="s">
        <v>99</v>
      </c>
      <c r="D9" s="76">
        <f>Database!I2</f>
        <v>21917.63</v>
      </c>
      <c r="E9" s="76">
        <f>Database!J2</f>
        <v>20443.170000000002</v>
      </c>
      <c r="F9" s="76">
        <f>Database!K2</f>
        <v>18968.710000000003</v>
      </c>
      <c r="G9" s="76">
        <f>Database!L2</f>
        <v>17494.250000000004</v>
      </c>
      <c r="H9" s="76">
        <f>Database!M2</f>
        <v>16019.790000000003</v>
      </c>
      <c r="I9" s="76">
        <f>Database!N2</f>
        <v>14545.330000000002</v>
      </c>
      <c r="J9" s="76">
        <f>Database!O2</f>
        <v>13070.87</v>
      </c>
      <c r="K9" s="76">
        <f>Database!P2</f>
        <v>11596.41</v>
      </c>
      <c r="L9" s="76">
        <f>Database!Q2</f>
        <v>10121.949999999999</v>
      </c>
      <c r="M9" s="76">
        <f>Database!R2</f>
        <v>8647.489999999998</v>
      </c>
      <c r="N9" s="76">
        <f>Database!S2</f>
        <v>7173.0299999999979</v>
      </c>
      <c r="O9" s="76">
        <f>Database!T2</f>
        <v>5698.57</v>
      </c>
      <c r="P9" s="76">
        <f>Database!U2</f>
        <v>4991.8959999999997</v>
      </c>
      <c r="Q9" s="76">
        <f>Database!V2</f>
        <v>4285.2219999999998</v>
      </c>
      <c r="R9" s="76">
        <f>Database!W2</f>
        <v>3578.5479999999998</v>
      </c>
      <c r="S9" s="76">
        <f>Database!X2</f>
        <v>2871.8739999999998</v>
      </c>
      <c r="T9" s="76">
        <f>Database!Y2</f>
        <v>2165.1999999999998</v>
      </c>
      <c r="U9" s="76">
        <f>Database!Z2</f>
        <v>1849.6439999999998</v>
      </c>
      <c r="V9" s="76">
        <f>Database!AA2</f>
        <v>1534.0879999999997</v>
      </c>
      <c r="W9" s="76">
        <f>Database!AB2</f>
        <v>1218.5319999999997</v>
      </c>
      <c r="X9" s="76">
        <f>Database!AC2</f>
        <v>902.97599999999977</v>
      </c>
      <c r="Y9" s="76">
        <f>Database!AD2</f>
        <v>587.41999999999996</v>
      </c>
      <c r="Z9" s="76">
        <f>Database!AE2</f>
        <v>505.84</v>
      </c>
      <c r="AA9" s="76">
        <f>Database!AF2</f>
        <v>424.26</v>
      </c>
      <c r="AB9" s="76">
        <f>Database!AG2</f>
        <v>342.68</v>
      </c>
      <c r="AC9" s="76">
        <f>Database!AH2</f>
        <v>261.10000000000002</v>
      </c>
      <c r="AD9" s="76">
        <f>Database!AI2</f>
        <v>179.52</v>
      </c>
      <c r="AE9" s="76">
        <f>Database!AJ2</f>
        <v>168.12</v>
      </c>
      <c r="AF9" s="76">
        <f>Database!AK2</f>
        <v>156.72</v>
      </c>
      <c r="AG9" s="76">
        <f>Database!AL2</f>
        <v>145.32</v>
      </c>
      <c r="AH9" s="76">
        <f>Database!AM2</f>
        <v>133.91999999999999</v>
      </c>
      <c r="AI9" s="76">
        <f>Database!AN2</f>
        <v>122.52</v>
      </c>
      <c r="AJ9" s="76">
        <f>Database!AO2</f>
        <v>113.74799999999999</v>
      </c>
      <c r="AK9" s="76">
        <f>Database!AP2</f>
        <v>104.97599999999998</v>
      </c>
      <c r="AL9" s="76">
        <f>Database!AQ2</f>
        <v>96.203999999999979</v>
      </c>
      <c r="AM9" s="76">
        <f>Database!AR2</f>
        <v>87.431999999999974</v>
      </c>
      <c r="AN9" s="76">
        <f>Database!AS2</f>
        <v>78.66</v>
      </c>
      <c r="AO9" s="76">
        <f>Database!AT2</f>
        <v>69.887999999999991</v>
      </c>
      <c r="AP9" s="76">
        <f>Database!AU2</f>
        <v>61.115999999999993</v>
      </c>
      <c r="AQ9" s="76">
        <f>Database!AV2</f>
        <v>52.343999999999994</v>
      </c>
      <c r="AR9" s="76">
        <f>Database!AW2</f>
        <v>43.571999999999996</v>
      </c>
      <c r="AS9" s="76">
        <f>Database!AX2</f>
        <v>34.799999999999997</v>
      </c>
      <c r="AT9" s="76">
        <f>Database!AY2</f>
        <v>26.027999999999999</v>
      </c>
      <c r="AU9" s="76">
        <f>Database!AZ2</f>
        <v>17.256</v>
      </c>
      <c r="AV9" s="92">
        <f>Database!BA2</f>
        <v>8.484</v>
      </c>
      <c r="AW9" s="92">
        <f>Database!BB2</f>
        <v>-0.28800000000000026</v>
      </c>
      <c r="AX9" s="92">
        <f>Database!BC2</f>
        <v>-9.06</v>
      </c>
      <c r="AY9" s="92"/>
      <c r="AZ9" s="92"/>
      <c r="BA9" s="92"/>
      <c r="BB9" s="92"/>
      <c r="BC9" s="92"/>
      <c r="BD9" s="92"/>
      <c r="BE9" s="92"/>
      <c r="BF9" s="92"/>
      <c r="BG9" s="92"/>
      <c r="BH9" s="92"/>
      <c r="BI9" s="92"/>
      <c r="BJ9" s="92"/>
      <c r="BK9" s="92"/>
      <c r="BL9" s="92"/>
      <c r="BM9" s="92"/>
      <c r="BN9" s="92"/>
      <c r="BO9" s="92"/>
      <c r="BP9" s="92"/>
      <c r="BQ9" s="92"/>
      <c r="BR9" s="92"/>
    </row>
    <row r="10" spans="1:70" ht="12.75" customHeight="1" x14ac:dyDescent="0.15">
      <c r="A10" s="47" t="s">
        <v>100</v>
      </c>
      <c r="B10" s="91" t="str">
        <f>IF(ISTEXT('Target Setting Tool'!$D$23)=TRUE,IF('Target Setting Tool'!D23=Lists!$B$2,"Sector power intensity ("&amp;C29&amp;")",IF('Target Setting Tool'!$D$23&lt;&gt;Lists!$B$2,"Sector | Scope 1 emissions intensity ("&amp;C29&amp;")","select a SDA sector")),"select a SDA sector")</f>
        <v>Sector power intensity (tCO2/MWh)</v>
      </c>
      <c r="C10" s="47" t="str">
        <f t="array" ref="C10">INDEX(Lists!$E$2:$E$50,MATCH('Target Setting Tool'!$D$23,Lists!$B$2:$B$50,0))</f>
        <v>tCO2/MWh</v>
      </c>
      <c r="D10" s="85">
        <f t="shared" ref="D10:AX10" si="8">D9*1000000/D$8</f>
        <v>0.88052621300095701</v>
      </c>
      <c r="E10" s="85">
        <f t="shared" si="8"/>
        <v>0.80667922142456783</v>
      </c>
      <c r="F10" s="85">
        <f t="shared" si="8"/>
        <v>0.73541391521660482</v>
      </c>
      <c r="G10" s="85">
        <f t="shared" si="8"/>
        <v>0.66659723692191597</v>
      </c>
      <c r="H10" s="85">
        <f t="shared" si="8"/>
        <v>0.60010511818470003</v>
      </c>
      <c r="I10" s="85">
        <f t="shared" si="8"/>
        <v>0.53582173324922255</v>
      </c>
      <c r="J10" s="85">
        <f t="shared" si="8"/>
        <v>0.47363882563674303</v>
      </c>
      <c r="K10" s="85">
        <f t="shared" si="8"/>
        <v>0.41345509976449291</v>
      </c>
      <c r="L10" s="85">
        <f t="shared" si="8"/>
        <v>0.35517567031470715</v>
      </c>
      <c r="M10" s="85">
        <f t="shared" si="8"/>
        <v>0.29871156305779545</v>
      </c>
      <c r="N10" s="85">
        <f t="shared" si="8"/>
        <v>0.24397926160614197</v>
      </c>
      <c r="O10" s="85">
        <f t="shared" si="8"/>
        <v>0.19090029524243537</v>
      </c>
      <c r="P10" s="85">
        <f t="shared" si="8"/>
        <v>0.15939506731231723</v>
      </c>
      <c r="Q10" s="85">
        <f t="shared" si="8"/>
        <v>0.13070883391283697</v>
      </c>
      <c r="R10" s="85">
        <f t="shared" si="8"/>
        <v>0.1044794442080125</v>
      </c>
      <c r="S10" s="85">
        <f t="shared" si="8"/>
        <v>8.0404233121637664E-2</v>
      </c>
      <c r="T10" s="85">
        <f t="shared" si="8"/>
        <v>5.8228289419030903E-2</v>
      </c>
      <c r="U10" s="85">
        <f t="shared" si="8"/>
        <v>4.7622932262179583E-2</v>
      </c>
      <c r="V10" s="85">
        <f t="shared" si="8"/>
        <v>3.7884294421853835E-2</v>
      </c>
      <c r="W10" s="85">
        <f t="shared" si="8"/>
        <v>2.8910298493647825E-2</v>
      </c>
      <c r="X10" s="85">
        <f t="shared" si="8"/>
        <v>2.0614291039058433E-2</v>
      </c>
      <c r="Y10" s="85">
        <f t="shared" si="8"/>
        <v>1.2922235412140772E-2</v>
      </c>
      <c r="Z10" s="85">
        <f t="shared" si="8"/>
        <v>1.0715436047760903E-2</v>
      </c>
      <c r="AA10" s="85">
        <f t="shared" si="8"/>
        <v>8.6662818034913859E-3</v>
      </c>
      <c r="AB10" s="85">
        <f t="shared" si="8"/>
        <v>6.7584629058550887E-3</v>
      </c>
      <c r="AC10" s="85">
        <f t="shared" si="8"/>
        <v>4.9778444315061758E-3</v>
      </c>
      <c r="AD10" s="85">
        <f t="shared" si="8"/>
        <v>3.3121154915968652E-3</v>
      </c>
      <c r="AE10" s="85">
        <f t="shared" si="8"/>
        <v>2.9829399919317676E-3</v>
      </c>
      <c r="AF10" s="85">
        <f t="shared" si="8"/>
        <v>2.6780588487365187E-3</v>
      </c>
      <c r="AG10" s="85">
        <f t="shared" si="8"/>
        <v>2.3948782594549181E-3</v>
      </c>
      <c r="AH10" s="85">
        <f t="shared" si="8"/>
        <v>2.1311609711081566E-3</v>
      </c>
      <c r="AI10" s="85">
        <f t="shared" si="8"/>
        <v>1.8849670506794144E-3</v>
      </c>
      <c r="AJ10" s="85">
        <f t="shared" si="8"/>
        <v>1.6925101399917198E-3</v>
      </c>
      <c r="AK10" s="85">
        <f t="shared" si="8"/>
        <v>1.5122979819193968E-3</v>
      </c>
      <c r="AL10" s="85">
        <f t="shared" si="8"/>
        <v>1.3431980265710618E-3</v>
      </c>
      <c r="AM10" s="85">
        <f t="shared" si="8"/>
        <v>1.1842132167818769E-3</v>
      </c>
      <c r="AN10" s="85">
        <f t="shared" si="8"/>
        <v>1.0344623144212036E-3</v>
      </c>
      <c r="AO10" s="85">
        <f t="shared" si="8"/>
        <v>8.9316355793061608E-4</v>
      </c>
      <c r="AP10" s="85">
        <f t="shared" si="8"/>
        <v>7.5962101108648138E-4</v>
      </c>
      <c r="AQ10" s="85">
        <f t="shared" si="8"/>
        <v>6.3321309975292845E-4</v>
      </c>
      <c r="AR10" s="85">
        <f t="shared" si="8"/>
        <v>5.1338293813602573E-4</v>
      </c>
      <c r="AS10" s="85">
        <f t="shared" si="8"/>
        <v>3.9963012688966858E-4</v>
      </c>
      <c r="AT10" s="85">
        <f t="shared" si="8"/>
        <v>2.9150376827012068E-4</v>
      </c>
      <c r="AU10" s="85">
        <f t="shared" si="8"/>
        <v>1.8859649273187252E-4</v>
      </c>
      <c r="AV10" s="85">
        <f t="shared" si="8"/>
        <v>9.0539330119309122E-5</v>
      </c>
      <c r="AW10" s="85">
        <f t="shared" si="8"/>
        <v>-3.0027106611633944E-6</v>
      </c>
      <c r="AX10" s="85">
        <f t="shared" si="8"/>
        <v>-9.2334465097918919E-5</v>
      </c>
      <c r="AY10" s="76"/>
      <c r="AZ10" s="76"/>
      <c r="BA10" s="76"/>
      <c r="BB10" s="76"/>
      <c r="BC10" s="76"/>
      <c r="BD10" s="76"/>
      <c r="BE10" s="76"/>
      <c r="BF10" s="76"/>
      <c r="BG10" s="76"/>
      <c r="BH10" s="76"/>
      <c r="BI10" s="76"/>
      <c r="BJ10" s="76"/>
      <c r="BK10" s="76"/>
      <c r="BL10" s="76"/>
      <c r="BM10" s="76"/>
      <c r="BN10" s="76"/>
      <c r="BO10" s="76"/>
      <c r="BP10" s="76"/>
      <c r="BQ10" s="76"/>
      <c r="BR10" s="76"/>
    </row>
    <row r="11" spans="1:70" ht="12.75" customHeight="1" x14ac:dyDescent="0.15">
      <c r="A11" s="47" t="s">
        <v>100</v>
      </c>
      <c r="B11" s="91" t="s">
        <v>101</v>
      </c>
      <c r="C11" s="47" t="s">
        <v>102</v>
      </c>
      <c r="D11" s="85">
        <f t="shared" ref="D11:I11" si="9">D10*1000</f>
        <v>880.526213000957</v>
      </c>
      <c r="E11" s="85">
        <f t="shared" si="9"/>
        <v>806.6792214245678</v>
      </c>
      <c r="F11" s="85">
        <f t="shared" si="9"/>
        <v>735.41391521660478</v>
      </c>
      <c r="G11" s="85">
        <f t="shared" si="9"/>
        <v>666.59723692191596</v>
      </c>
      <c r="H11" s="85">
        <f t="shared" si="9"/>
        <v>600.10511818470002</v>
      </c>
      <c r="I11" s="85">
        <f t="shared" si="9"/>
        <v>535.82173324922258</v>
      </c>
      <c r="J11" s="85" t="e">
        <f>IF(J1&lt;'Target Setting Tool'!$D$24,NA(),(J10*1000))</f>
        <v>#N/A</v>
      </c>
      <c r="K11" s="85">
        <f>IF(K1&lt;'Target Setting Tool'!$D$24,NA(),(K10*1000))</f>
        <v>413.4550997644929</v>
      </c>
      <c r="L11" s="85">
        <f>IF(L1&lt;'Target Setting Tool'!$D$24,NA(),(L10*1000))</f>
        <v>355.17567031470713</v>
      </c>
      <c r="M11" s="85">
        <f>IF(M1&lt;'Target Setting Tool'!$D$24,NA(),(M10*1000))</f>
        <v>298.71156305779544</v>
      </c>
      <c r="N11" s="85">
        <f>IF(N1&lt;'Target Setting Tool'!$D$24,NA(),(N10*1000))</f>
        <v>243.97926160614196</v>
      </c>
      <c r="O11" s="85">
        <f>IF(O1&lt;'Target Setting Tool'!$D$24,NA(),(O10*1000))</f>
        <v>190.90029524243536</v>
      </c>
      <c r="P11" s="85">
        <f>IF(P1&lt;'Target Setting Tool'!$D$24,NA(),(P10*1000))</f>
        <v>159.39506731231722</v>
      </c>
      <c r="Q11" s="85">
        <f>IF(Q1&lt;'Target Setting Tool'!$D$24,NA(),(Q10*1000))</f>
        <v>130.70883391283698</v>
      </c>
      <c r="R11" s="85">
        <f>IF(R1&lt;'Target Setting Tool'!$D$24,NA(),(R10*1000))</f>
        <v>104.4794442080125</v>
      </c>
      <c r="S11" s="85">
        <f>IF(S1&lt;'Target Setting Tool'!$D$24,NA(),(S10*1000))</f>
        <v>80.40423312163766</v>
      </c>
      <c r="T11" s="85">
        <f>IF(T1&lt;'Target Setting Tool'!$D$24,NA(),(T10*1000))</f>
        <v>58.228289419030901</v>
      </c>
      <c r="U11" s="85">
        <f>IF(U1&lt;'Target Setting Tool'!$D$24,NA(),(U10*1000))</f>
        <v>47.622932262179582</v>
      </c>
      <c r="V11" s="85">
        <f>IF(V1&lt;'Target Setting Tool'!$D$24,NA(),(V10*1000))</f>
        <v>37.884294421853838</v>
      </c>
      <c r="W11" s="85">
        <f>IF(W1&lt;'Target Setting Tool'!$D$24,NA(),(W10*1000))</f>
        <v>28.910298493647826</v>
      </c>
      <c r="X11" s="85">
        <f>IF(X1&lt;'Target Setting Tool'!$D$24,NA(),(X10*1000))</f>
        <v>20.614291039058433</v>
      </c>
      <c r="Y11" s="85">
        <f>IF(Y1&lt;'Target Setting Tool'!$D$24,NA(),(Y10*1000))</f>
        <v>12.922235412140772</v>
      </c>
      <c r="Z11" s="85">
        <f>IF(Z1&lt;'Target Setting Tool'!$D$24,NA(),(Z10*1000))</f>
        <v>10.715436047760903</v>
      </c>
      <c r="AA11" s="85">
        <f>IF(AA1&lt;'Target Setting Tool'!$D$24,NA(),(AA10*1000))</f>
        <v>8.6662818034913851</v>
      </c>
      <c r="AB11" s="85">
        <f>IF(AB1&lt;'Target Setting Tool'!$D$24,NA(),(AB10*1000))</f>
        <v>6.7584629058550885</v>
      </c>
      <c r="AC11" s="85">
        <f>IF(AC1&lt;'Target Setting Tool'!$D$24,NA(),(AC10*1000))</f>
        <v>4.9778444315061758</v>
      </c>
      <c r="AD11" s="85">
        <f>IF(AD1&lt;'Target Setting Tool'!$D$24,NA(),(AD10*1000))</f>
        <v>3.3121154915968654</v>
      </c>
      <c r="AE11" s="85">
        <f>IF(AE1&lt;'Target Setting Tool'!$D$24,NA(),(AE10*1000))</f>
        <v>2.9829399919317674</v>
      </c>
      <c r="AF11" s="85">
        <f>IF(AF1&lt;'Target Setting Tool'!$D$24,NA(),(AF10*1000))</f>
        <v>2.6780588487365184</v>
      </c>
      <c r="AG11" s="85">
        <f>IF(AG1&lt;'Target Setting Tool'!$D$24,NA(),(AG10*1000))</f>
        <v>2.3948782594549183</v>
      </c>
      <c r="AH11" s="85">
        <f>IF(AH1&lt;'Target Setting Tool'!$D$24,NA(),(AH10*1000))</f>
        <v>2.1311609711081565</v>
      </c>
      <c r="AI11" s="85">
        <f>IF(AI1&lt;'Target Setting Tool'!$D$24,NA(),(AI10*1000))</f>
        <v>1.8849670506794145</v>
      </c>
      <c r="AJ11" s="85">
        <f>IF(AJ1&lt;'Target Setting Tool'!$D$24,NA(),(AJ10*1000))</f>
        <v>1.6925101399917197</v>
      </c>
      <c r="AK11" s="85">
        <f>IF(AK1&lt;'Target Setting Tool'!$D$24,NA(),(AK10*1000))</f>
        <v>1.5122979819193969</v>
      </c>
      <c r="AL11" s="85">
        <f>IF(AL1&lt;'Target Setting Tool'!$D$24,NA(),(AL10*1000))</f>
        <v>1.3431980265710619</v>
      </c>
      <c r="AM11" s="85">
        <f>IF(AM1&lt;'Target Setting Tool'!$D$24,NA(),(AM10*1000))</f>
        <v>1.1842132167818769</v>
      </c>
      <c r="AN11" s="85">
        <f>IF(AN1&lt;'Target Setting Tool'!$D$24,NA(),(AN10*1000))</f>
        <v>1.0344623144212035</v>
      </c>
      <c r="AO11" s="85">
        <f>IF(AO1&lt;'Target Setting Tool'!$D$24,NA(),(AO10*1000))</f>
        <v>0.89316355793061608</v>
      </c>
      <c r="AP11" s="85">
        <f>IF(AP1&lt;'Target Setting Tool'!$D$24,NA(),(AP10*1000))</f>
        <v>0.75962101108648139</v>
      </c>
      <c r="AQ11" s="85">
        <f>IF(AQ1&lt;'Target Setting Tool'!$D$24,NA(),(AQ10*1000))</f>
        <v>0.6332130997529285</v>
      </c>
      <c r="AR11" s="85">
        <f>IF(AR1&lt;'Target Setting Tool'!$D$24,NA(),(AR10*1000))</f>
        <v>0.51338293813602576</v>
      </c>
      <c r="AS11" s="85">
        <f>IF(AS1&lt;'Target Setting Tool'!$D$24,NA(),(AS10*1000))</f>
        <v>0.39963012688966859</v>
      </c>
      <c r="AT11" s="85">
        <f>IF(AT1&lt;'Target Setting Tool'!$D$24,NA(),(AT10*1000))</f>
        <v>0.2915037682701207</v>
      </c>
      <c r="AU11" s="85">
        <f>IF(AU1&lt;'Target Setting Tool'!$D$24,NA(),(AU10*1000))</f>
        <v>0.18859649273187251</v>
      </c>
      <c r="AV11" s="85">
        <f>IF(AV1&lt;'Target Setting Tool'!$D$24,NA(),(AV10*1000))</f>
        <v>9.0539330119309119E-2</v>
      </c>
      <c r="AW11" s="85">
        <f>IF(AW1&lt;'Target Setting Tool'!$D$24,NA(),(AW10*1000))</f>
        <v>-3.0027106611633944E-3</v>
      </c>
      <c r="AX11" s="85">
        <f>IF(AX1&lt;'Target Setting Tool'!$D$24,NA(),(AX10*1000))</f>
        <v>-9.2334465097918914E-2</v>
      </c>
      <c r="AY11" s="76"/>
      <c r="AZ11" s="76"/>
      <c r="BA11" s="76"/>
      <c r="BB11" s="76"/>
      <c r="BC11" s="76"/>
      <c r="BD11" s="76"/>
      <c r="BE11" s="76"/>
      <c r="BF11" s="76"/>
      <c r="BG11" s="76"/>
      <c r="BH11" s="76"/>
      <c r="BI11" s="76"/>
      <c r="BJ11" s="76"/>
      <c r="BK11" s="76"/>
      <c r="BL11" s="76"/>
      <c r="BM11" s="76"/>
      <c r="BN11" s="76"/>
      <c r="BO11" s="76"/>
      <c r="BP11" s="76"/>
      <c r="BQ11" s="76"/>
      <c r="BR11" s="76"/>
    </row>
    <row r="12" spans="1:70" ht="12.75" customHeight="1" x14ac:dyDescent="0.15">
      <c r="D12" s="71"/>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row>
    <row r="13" spans="1:70" ht="12.75" customHeight="1" x14ac:dyDescent="0.15">
      <c r="A13" s="93" t="str">
        <f>Database!A4</f>
        <v>SC</v>
      </c>
      <c r="B13" s="91" t="str">
        <f>Database!G4</f>
        <v>Percentage technology share of Low-carbon electricity for sector</v>
      </c>
      <c r="C13" s="93" t="str">
        <f>Database!F4</f>
        <v>%</v>
      </c>
      <c r="D13" s="85">
        <f>Database!I4</f>
        <v>0.31999999999999851</v>
      </c>
      <c r="E13" s="85">
        <f>Database!J4</f>
        <v>6.4159999999999995</v>
      </c>
      <c r="F13" s="85">
        <f>Database!K4</f>
        <v>12.512</v>
      </c>
      <c r="G13" s="85">
        <f>Database!L4</f>
        <v>18.608000000000001</v>
      </c>
      <c r="H13" s="85">
        <f>Database!M4</f>
        <v>24.704000000000001</v>
      </c>
      <c r="I13" s="85">
        <f>Database!N4</f>
        <v>30.8</v>
      </c>
      <c r="J13" s="85">
        <f>Database!O4</f>
        <v>36.896000000000001</v>
      </c>
      <c r="K13" s="85">
        <f>Database!P4</f>
        <v>42.992000000000004</v>
      </c>
      <c r="L13" s="85">
        <f>Database!Q4</f>
        <v>49.088000000000008</v>
      </c>
      <c r="M13" s="85">
        <f>Database!R4</f>
        <v>55.184000000000012</v>
      </c>
      <c r="N13" s="85">
        <f>Database!S4</f>
        <v>61.280000000000015</v>
      </c>
      <c r="O13" s="85">
        <f>Database!T4</f>
        <v>67.376000000000005</v>
      </c>
      <c r="P13" s="85">
        <f>Database!U4</f>
        <v>71.38600000000001</v>
      </c>
      <c r="Q13" s="85">
        <f>Database!V4</f>
        <v>75.396000000000015</v>
      </c>
      <c r="R13" s="85">
        <f>Database!W4</f>
        <v>79.40600000000002</v>
      </c>
      <c r="S13" s="85">
        <f>Database!X4</f>
        <v>83.416000000000025</v>
      </c>
      <c r="T13" s="85">
        <f>Database!Y4</f>
        <v>87.426000000000002</v>
      </c>
      <c r="U13" s="85">
        <f>Database!Z4</f>
        <v>89.284599999999998</v>
      </c>
      <c r="V13" s="85">
        <f>Database!AA4</f>
        <v>91.143199999999993</v>
      </c>
      <c r="W13" s="85">
        <f>Database!AB4</f>
        <v>93.001799999999989</v>
      </c>
      <c r="X13" s="85">
        <f>Database!AC4</f>
        <v>94.860399999999984</v>
      </c>
      <c r="Y13" s="85">
        <f>Database!AD4</f>
        <v>96.718999999999994</v>
      </c>
      <c r="Z13" s="85">
        <f>Database!AE4</f>
        <v>97.255200000000002</v>
      </c>
      <c r="AA13" s="85">
        <f>Database!AF4</f>
        <v>97.79140000000001</v>
      </c>
      <c r="AB13" s="85">
        <f>Database!AG4</f>
        <v>98.327600000000018</v>
      </c>
      <c r="AC13" s="85">
        <f>Database!AH4</f>
        <v>98.863800000000026</v>
      </c>
      <c r="AD13" s="85">
        <f>Database!AI4</f>
        <v>99.4</v>
      </c>
      <c r="AE13" s="85">
        <f>Database!AJ4</f>
        <v>99.407800000000009</v>
      </c>
      <c r="AF13" s="85">
        <f>Database!AK4</f>
        <v>99.415600000000012</v>
      </c>
      <c r="AG13" s="85">
        <f>Database!AL4</f>
        <v>99.423400000000015</v>
      </c>
      <c r="AH13" s="85">
        <f>Database!AM4</f>
        <v>99.431200000000018</v>
      </c>
      <c r="AI13" s="85">
        <f>Database!AN4</f>
        <v>99.438999999999993</v>
      </c>
      <c r="AJ13" s="85">
        <f>Database!AO4</f>
        <v>99.437999999999988</v>
      </c>
      <c r="AK13" s="85">
        <f>Database!AP4</f>
        <v>99.436999999999983</v>
      </c>
      <c r="AL13" s="85">
        <f>Database!AQ4</f>
        <v>99.435999999999979</v>
      </c>
      <c r="AM13" s="85">
        <f>Database!AR4</f>
        <v>99.434999999999974</v>
      </c>
      <c r="AN13" s="85">
        <f>Database!AS4</f>
        <v>99.433999999999997</v>
      </c>
      <c r="AO13" s="85">
        <f>Database!AT4</f>
        <v>99.433999999999997</v>
      </c>
      <c r="AP13" s="85">
        <f>Database!AU4</f>
        <v>99.433999999999997</v>
      </c>
      <c r="AQ13" s="85">
        <f>Database!AV4</f>
        <v>99.433999999999997</v>
      </c>
      <c r="AR13" s="85">
        <f>Database!AW4</f>
        <v>99.433999999999997</v>
      </c>
      <c r="AS13" s="85">
        <f>Database!AX4</f>
        <v>99.433999999999997</v>
      </c>
      <c r="AT13" s="85">
        <f>Database!AY4</f>
        <v>99.433999999999997</v>
      </c>
      <c r="AU13" s="85">
        <f>Database!AZ4</f>
        <v>99.433999999999997</v>
      </c>
      <c r="AV13" s="85">
        <f>Database!BA4</f>
        <v>99.433999999999997</v>
      </c>
      <c r="AW13" s="85">
        <f>Database!BB4</f>
        <v>99.433999999999997</v>
      </c>
      <c r="AX13" s="85">
        <f>Database!BC4</f>
        <v>99.433999999999997</v>
      </c>
      <c r="AY13" s="76"/>
      <c r="AZ13" s="76"/>
      <c r="BA13" s="76"/>
      <c r="BB13" s="76"/>
      <c r="BC13" s="76"/>
      <c r="BD13" s="76"/>
      <c r="BE13" s="76"/>
      <c r="BF13" s="76"/>
      <c r="BG13" s="76"/>
      <c r="BH13" s="76"/>
      <c r="BI13" s="76"/>
      <c r="BJ13" s="76"/>
      <c r="BK13" s="76"/>
      <c r="BL13" s="76"/>
      <c r="BM13" s="76"/>
      <c r="BN13" s="76"/>
      <c r="BO13" s="76"/>
      <c r="BP13" s="76"/>
      <c r="BQ13" s="76"/>
      <c r="BR13" s="76"/>
    </row>
    <row r="14" spans="1:70" ht="12.75" customHeight="1" x14ac:dyDescent="0.15">
      <c r="A14" s="93" t="str">
        <f>Database!A5</f>
        <v>SG</v>
      </c>
      <c r="B14" s="91" t="str">
        <f>Database!G5</f>
        <v>Percentage technology share of Unabated FF electricity for sector</v>
      </c>
      <c r="C14" s="93" t="str">
        <f>Database!F5</f>
        <v>%</v>
      </c>
      <c r="D14" s="85">
        <f>Database!I5</f>
        <v>99.680000000000021</v>
      </c>
      <c r="E14" s="85">
        <f>Database!J5</f>
        <v>93.584000000000017</v>
      </c>
      <c r="F14" s="85">
        <f>Database!K5</f>
        <v>87.488000000000014</v>
      </c>
      <c r="G14" s="85">
        <f>Database!L5</f>
        <v>81.39200000000001</v>
      </c>
      <c r="H14" s="85">
        <f>Database!M5</f>
        <v>75.296000000000006</v>
      </c>
      <c r="I14" s="85">
        <f>Database!N5</f>
        <v>69.2</v>
      </c>
      <c r="J14" s="85">
        <f>Database!O5</f>
        <v>63.103999999999999</v>
      </c>
      <c r="K14" s="85">
        <f>Database!P5</f>
        <v>57.007999999999996</v>
      </c>
      <c r="L14" s="85">
        <f>Database!Q5</f>
        <v>50.911999999999992</v>
      </c>
      <c r="M14" s="85">
        <f>Database!R5</f>
        <v>44.815999999999988</v>
      </c>
      <c r="N14" s="85">
        <f>Database!S5</f>
        <v>38.719999999999985</v>
      </c>
      <c r="O14" s="85">
        <f>Database!T5</f>
        <v>32.623999999999995</v>
      </c>
      <c r="P14" s="85">
        <f>Database!U5</f>
        <v>28.613999999999997</v>
      </c>
      <c r="Q14" s="85">
        <f>Database!V5</f>
        <v>24.603999999999999</v>
      </c>
      <c r="R14" s="85">
        <f>Database!W5</f>
        <v>20.594000000000001</v>
      </c>
      <c r="S14" s="85">
        <f>Database!X5</f>
        <v>16.584000000000003</v>
      </c>
      <c r="T14" s="85">
        <f>Database!Y5</f>
        <v>12.573999999999998</v>
      </c>
      <c r="U14" s="85">
        <f>Database!Z5</f>
        <v>10.715399999999999</v>
      </c>
      <c r="V14" s="85">
        <f>Database!AA5</f>
        <v>8.8567999999999998</v>
      </c>
      <c r="W14" s="85">
        <f>Database!AB5</f>
        <v>6.9982000000000015</v>
      </c>
      <c r="X14" s="85">
        <f>Database!AC5</f>
        <v>5.1396000000000033</v>
      </c>
      <c r="Y14" s="85">
        <f>Database!AD5</f>
        <v>3.2810000000000059</v>
      </c>
      <c r="Z14" s="85">
        <f>Database!AE5</f>
        <v>2.7448000000000037</v>
      </c>
      <c r="AA14" s="85">
        <f>Database!AF5</f>
        <v>2.2086000000000015</v>
      </c>
      <c r="AB14" s="85">
        <f>Database!AG5</f>
        <v>1.6723999999999992</v>
      </c>
      <c r="AC14" s="85">
        <f>Database!AH5</f>
        <v>1.136199999999997</v>
      </c>
      <c r="AD14" s="85">
        <f>Database!AI5</f>
        <v>0.59999999999999432</v>
      </c>
      <c r="AE14" s="85">
        <f>Database!AJ5</f>
        <v>0.59219999999999684</v>
      </c>
      <c r="AF14" s="85">
        <f>Database!AK5</f>
        <v>0.58439999999999936</v>
      </c>
      <c r="AG14" s="85">
        <f>Database!AL5</f>
        <v>0.57660000000000189</v>
      </c>
      <c r="AH14" s="85">
        <f>Database!AM5</f>
        <v>0.56880000000000441</v>
      </c>
      <c r="AI14" s="85">
        <f>Database!AN5</f>
        <v>0.56100000000000705</v>
      </c>
      <c r="AJ14" s="85">
        <f>Database!AO5</f>
        <v>0.56200000000000616</v>
      </c>
      <c r="AK14" s="85">
        <f>Database!AP5</f>
        <v>0.56300000000000527</v>
      </c>
      <c r="AL14" s="85">
        <f>Database!AQ5</f>
        <v>0.56400000000000439</v>
      </c>
      <c r="AM14" s="85">
        <f>Database!AR5</f>
        <v>0.5650000000000035</v>
      </c>
      <c r="AN14" s="85">
        <f>Database!AS5</f>
        <v>0.5660000000000025</v>
      </c>
      <c r="AO14" s="85">
        <f>Database!AT5</f>
        <v>0.5660000000000025</v>
      </c>
      <c r="AP14" s="85">
        <f>Database!AU5</f>
        <v>0.5660000000000025</v>
      </c>
      <c r="AQ14" s="85">
        <f>Database!AV5</f>
        <v>0.5660000000000025</v>
      </c>
      <c r="AR14" s="85">
        <f>Database!AW5</f>
        <v>0.5660000000000025</v>
      </c>
      <c r="AS14" s="85">
        <f>Database!AX5</f>
        <v>0.5660000000000025</v>
      </c>
      <c r="AT14" s="85">
        <f>Database!AY5</f>
        <v>0.5660000000000025</v>
      </c>
      <c r="AU14" s="85">
        <f>Database!AZ5</f>
        <v>0.5660000000000025</v>
      </c>
      <c r="AV14" s="85">
        <f>Database!BA5</f>
        <v>0.5660000000000025</v>
      </c>
      <c r="AW14" s="85">
        <f>Database!BB5</f>
        <v>0.5660000000000025</v>
      </c>
      <c r="AX14" s="85">
        <f>Database!BC5</f>
        <v>0.5660000000000025</v>
      </c>
      <c r="AY14" s="76"/>
      <c r="AZ14" s="76"/>
      <c r="BA14" s="76"/>
      <c r="BB14" s="76"/>
      <c r="BC14" s="76"/>
      <c r="BD14" s="76"/>
      <c r="BE14" s="76"/>
      <c r="BF14" s="76"/>
      <c r="BG14" s="76"/>
      <c r="BH14" s="76"/>
      <c r="BI14" s="76"/>
      <c r="BJ14" s="76"/>
      <c r="BK14" s="76"/>
      <c r="BL14" s="76"/>
      <c r="BM14" s="76"/>
      <c r="BN14" s="76"/>
      <c r="BO14" s="76"/>
      <c r="BP14" s="76"/>
      <c r="BQ14" s="76"/>
      <c r="BR14" s="76"/>
    </row>
    <row r="15" spans="1:70" ht="12.75" customHeight="1" x14ac:dyDescent="0.15">
      <c r="D15" s="71"/>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row>
    <row r="16" spans="1:70" ht="12.75" customHeight="1" x14ac:dyDescent="0.15">
      <c r="A16" s="44" t="s">
        <v>103</v>
      </c>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row>
    <row r="17" spans="1:70" ht="12.75" customHeight="1" x14ac:dyDescent="0.15">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row>
    <row r="18" spans="1:70" ht="12.75" customHeight="1" x14ac:dyDescent="0.15">
      <c r="A18" s="47" t="s">
        <v>104</v>
      </c>
      <c r="B18" s="94" t="str">
        <f t="array" ref="B18">INDEX(B$19:B$21,MATCH('Target Setting Tool'!$D$28,$B$19:$B$21,0))</f>
        <v>Target year output</v>
      </c>
      <c r="C18" s="47" t="str">
        <f t="array" ref="C18">INDEX(Lists!$D$2:$D$50,MATCH('Target Setting Tool'!$D$23,Lists!$B$2:$B$50,0))</f>
        <v>MWh</v>
      </c>
      <c r="D18" s="76" t="str">
        <f t="array" ref="D18">INDEX(D$19:D$21,MATCH('Target Setting Tool'!$D$28,$B$19:$B$21,0))</f>
        <v/>
      </c>
      <c r="E18" s="76" t="str">
        <f t="array" ref="E18">INDEX(E$19:E$21,MATCH('Target Setting Tool'!$D$28,$B$19:$B$21,0))</f>
        <v/>
      </c>
      <c r="F18" s="76" t="str">
        <f t="array" ref="F18">INDEX(F$19:F$21,MATCH('Target Setting Tool'!$D$28,$B$19:$B$21,0))</f>
        <v/>
      </c>
      <c r="G18" s="76" t="str">
        <f t="array" ref="G18">INDEX(G$19:G$21,MATCH('Target Setting Tool'!$D$28,$B$19:$B$21,0))</f>
        <v/>
      </c>
      <c r="H18" s="76" t="str">
        <f t="array" ref="H18">INDEX(H$19:H$21,MATCH('Target Setting Tool'!$D$28,$B$19:$B$21,0))</f>
        <v/>
      </c>
      <c r="I18" s="76" t="str">
        <f t="array" ref="I18">INDEX(I$19:I$21,MATCH('Target Setting Tool'!$D$28,$B$19:$B$21,0))</f>
        <v/>
      </c>
      <c r="J18" s="76" t="str">
        <f t="array" ref="J18">INDEX(J$19:J$21,MATCH('Target Setting Tool'!$D$28,$B$19:$B$21,0))</f>
        <v/>
      </c>
      <c r="K18" s="76">
        <f t="array" ref="K18">INDEX(K$19:K$21,MATCH('Target Setting Tool'!$D$28,$B$19:$B$21,0))</f>
        <v>100000</v>
      </c>
      <c r="L18" s="76">
        <f t="array" ref="L18">INDEX(L$19:L$21,MATCH('Target Setting Tool'!$D$28,$B$19:$B$21,0))</f>
        <v>100000</v>
      </c>
      <c r="M18" s="76">
        <f t="array" ref="M18">INDEX(M$19:M$21,MATCH('Target Setting Tool'!$D$28,$B$19:$B$21,0))</f>
        <v>100000</v>
      </c>
      <c r="N18" s="76">
        <f t="array" ref="N18">INDEX(N$19:N$21,MATCH('Target Setting Tool'!$D$28,$B$19:$B$21,0))</f>
        <v>100000</v>
      </c>
      <c r="O18" s="76">
        <f t="array" ref="O18">INDEX(O$19:O$21,MATCH('Target Setting Tool'!$D$28,$B$19:$B$21,0))</f>
        <v>100000</v>
      </c>
      <c r="P18" s="76">
        <f t="array" ref="P18">INDEX(P$19:P$21,MATCH('Target Setting Tool'!$D$28,$B$19:$B$21,0))</f>
        <v>100000</v>
      </c>
      <c r="Q18" s="76">
        <f t="array" ref="Q18">INDEX(Q$19:Q$21,MATCH('Target Setting Tool'!$D$28,$B$19:$B$21,0))</f>
        <v>100000</v>
      </c>
      <c r="R18" s="76">
        <f t="array" ref="R18">INDEX(R$19:R$21,MATCH('Target Setting Tool'!$D$28,$B$19:$B$21,0))</f>
        <v>100000</v>
      </c>
      <c r="S18" s="76">
        <f t="array" ref="S18">INDEX(S$19:S$21,MATCH('Target Setting Tool'!$D$28,$B$19:$B$21,0))</f>
        <v>100000</v>
      </c>
      <c r="T18" s="76">
        <f t="array" ref="T18">INDEX(T$19:T$21,MATCH('Target Setting Tool'!$D$28,$B$19:$B$21,0))</f>
        <v>100000</v>
      </c>
      <c r="U18" s="76">
        <f t="array" ref="U18">INDEX(U$19:U$21,MATCH('Target Setting Tool'!$D$28,$B$19:$B$21,0))</f>
        <v>100000</v>
      </c>
      <c r="V18" s="76">
        <f t="array" ref="V18">INDEX(V$19:V$21,MATCH('Target Setting Tool'!$D$28,$B$19:$B$21,0))</f>
        <v>100000</v>
      </c>
      <c r="W18" s="76">
        <f t="array" ref="W18">INDEX(W$19:W$21,MATCH('Target Setting Tool'!$D$28,$B$19:$B$21,0))</f>
        <v>100000</v>
      </c>
      <c r="X18" s="76">
        <f t="array" ref="X18">INDEX(X$19:X$21,MATCH('Target Setting Tool'!$D$28,$B$19:$B$21,0))</f>
        <v>100000</v>
      </c>
      <c r="Y18" s="76">
        <f t="array" ref="Y18">INDEX(Y$19:Y$21,MATCH('Target Setting Tool'!$D$28,$B$19:$B$21,0))</f>
        <v>100000</v>
      </c>
      <c r="Z18" s="76">
        <f t="array" ref="Z18">INDEX(Z$19:Z$21,MATCH('Target Setting Tool'!$D$28,$B$19:$B$21,0))</f>
        <v>100000</v>
      </c>
      <c r="AA18" s="76">
        <f t="array" ref="AA18">INDEX(AA$19:AA$21,MATCH('Target Setting Tool'!$D$28,$B$19:$B$21,0))</f>
        <v>100000</v>
      </c>
      <c r="AB18" s="76">
        <f t="array" ref="AB18">INDEX(AB$19:AB$21,MATCH('Target Setting Tool'!$D$28,$B$19:$B$21,0))</f>
        <v>100000</v>
      </c>
      <c r="AC18" s="76">
        <f t="array" ref="AC18">INDEX(AC$19:AC$21,MATCH('Target Setting Tool'!$D$28,$B$19:$B$21,0))</f>
        <v>100000</v>
      </c>
      <c r="AD18" s="76">
        <f t="array" ref="AD18">INDEX(AD$19:AD$21,MATCH('Target Setting Tool'!$D$28,$B$19:$B$21,0))</f>
        <v>100000</v>
      </c>
      <c r="AE18" s="76">
        <f t="array" ref="AE18">INDEX(AE$19:AE$21,MATCH('Target Setting Tool'!$D$28,$B$19:$B$21,0))</f>
        <v>100000</v>
      </c>
      <c r="AF18" s="76">
        <f t="array" ref="AF18">INDEX(AF$19:AF$21,MATCH('Target Setting Tool'!$D$28,$B$19:$B$21,0))</f>
        <v>100000</v>
      </c>
      <c r="AG18" s="76">
        <f t="array" ref="AG18">INDEX(AG$19:AG$21,MATCH('Target Setting Tool'!$D$28,$B$19:$B$21,0))</f>
        <v>100000</v>
      </c>
      <c r="AH18" s="76">
        <f t="array" ref="AH18">INDEX(AH$19:AH$21,MATCH('Target Setting Tool'!$D$28,$B$19:$B$21,0))</f>
        <v>100000</v>
      </c>
      <c r="AI18" s="76">
        <f t="array" ref="AI18">INDEX(AI$19:AI$21,MATCH('Target Setting Tool'!$D$28,$B$19:$B$21,0))</f>
        <v>100000</v>
      </c>
      <c r="AJ18" s="76">
        <f t="array" ref="AJ18">INDEX(AJ$19:AJ$21,MATCH('Target Setting Tool'!$D$28,$B$19:$B$21,0))</f>
        <v>100000</v>
      </c>
      <c r="AK18" s="76">
        <f t="array" ref="AK18">INDEX(AK$19:AK$21,MATCH('Target Setting Tool'!$D$28,$B$19:$B$21,0))</f>
        <v>100000</v>
      </c>
      <c r="AL18" s="76">
        <f t="array" ref="AL18">INDEX(AL$19:AL$21,MATCH('Target Setting Tool'!$D$28,$B$19:$B$21,0))</f>
        <v>100000</v>
      </c>
      <c r="AM18" s="76">
        <f t="array" ref="AM18">INDEX(AM$19:AM$21,MATCH('Target Setting Tool'!$D$28,$B$19:$B$21,0))</f>
        <v>100000</v>
      </c>
      <c r="AN18" s="76">
        <f t="array" ref="AN18">INDEX(AN$19:AN$21,MATCH('Target Setting Tool'!$D$28,$B$19:$B$21,0))</f>
        <v>100000</v>
      </c>
      <c r="AO18" s="76">
        <f t="array" ref="AO18">INDEX(AO$19:AO$21,MATCH('Target Setting Tool'!$D$28,$B$19:$B$21,0))</f>
        <v>100000</v>
      </c>
      <c r="AP18" s="76">
        <f t="array" ref="AP18">INDEX(AP$19:AP$21,MATCH('Target Setting Tool'!$D$28,$B$19:$B$21,0))</f>
        <v>100000</v>
      </c>
      <c r="AQ18" s="76">
        <f t="array" ref="AQ18">INDEX(AQ$19:AQ$21,MATCH('Target Setting Tool'!$D$28,$B$19:$B$21,0))</f>
        <v>100000</v>
      </c>
      <c r="AR18" s="76">
        <f t="array" ref="AR18">INDEX(AR$19:AR$21,MATCH('Target Setting Tool'!$D$28,$B$19:$B$21,0))</f>
        <v>100000</v>
      </c>
      <c r="AS18" s="76">
        <f t="array" ref="AS18">INDEX(AS$19:AS$21,MATCH('Target Setting Tool'!$D$28,$B$19:$B$21,0))</f>
        <v>100000</v>
      </c>
      <c r="AT18" s="76">
        <f t="array" ref="AT18">INDEX(AT$19:AT$21,MATCH('Target Setting Tool'!$D$28,$B$19:$B$21,0))</f>
        <v>100000</v>
      </c>
      <c r="AU18" s="76">
        <f t="array" ref="AU18">INDEX(AU$19:AU$21,MATCH('Target Setting Tool'!$D$28,$B$19:$B$21,0))</f>
        <v>100000</v>
      </c>
      <c r="AV18" s="76">
        <f t="array" ref="AV18">INDEX(AV$19:AV$21,MATCH('Target Setting Tool'!$D$28,$B$19:$B$21,0))</f>
        <v>100000</v>
      </c>
      <c r="AW18" s="76">
        <f t="array" ref="AW18">INDEX(AW$19:AW$21,MATCH('Target Setting Tool'!$D$28,$B$19:$B$21,0))</f>
        <v>100000</v>
      </c>
      <c r="AX18" s="76">
        <f t="array" ref="AX18">INDEX(AX$19:AX$21,MATCH('Target Setting Tool'!$D$28,$B$19:$B$21,0))</f>
        <v>100000</v>
      </c>
      <c r="AY18" s="76"/>
      <c r="AZ18" s="76"/>
      <c r="BA18" s="76"/>
      <c r="BB18" s="76"/>
      <c r="BC18" s="76"/>
      <c r="BD18" s="76"/>
      <c r="BE18" s="76"/>
      <c r="BF18" s="76"/>
      <c r="BG18" s="76"/>
      <c r="BH18" s="76"/>
      <c r="BI18" s="76"/>
      <c r="BJ18" s="76"/>
      <c r="BK18" s="76"/>
      <c r="BL18" s="76"/>
      <c r="BM18" s="76"/>
      <c r="BN18" s="76"/>
      <c r="BO18" s="76"/>
      <c r="BP18" s="76"/>
      <c r="BQ18" s="76"/>
      <c r="BR18" s="76"/>
    </row>
    <row r="19" spans="1:70" ht="12.75" customHeight="1" x14ac:dyDescent="0.15">
      <c r="A19" s="47" t="s">
        <v>104</v>
      </c>
      <c r="B19" s="91" t="str">
        <f>Lists!L2</f>
        <v>Fixed market share</v>
      </c>
      <c r="C19" s="47" t="str">
        <f t="array" ref="C19">INDEX(Lists!$D$2:$D$50,MATCH('Target Setting Tool'!$D$23,Lists!$B$2:$B$50,0))</f>
        <v>MWh</v>
      </c>
      <c r="D19" s="76" t="str">
        <f>IFERROR(IF('Target Setting Tool'!$D$25&lt;0,"",'Target Setting Tool'!$D$25*IF(D$1&lt;'Target Setting Tool'!$D$24,"",D$8/HLOOKUP('Target Setting Tool'!$D$24,$D$1:$AN$8,ROW($A$8),))),"")</f>
        <v/>
      </c>
      <c r="E19" s="76" t="str">
        <f>IFERROR(IF('Target Setting Tool'!$D$25&lt;0,"",'Target Setting Tool'!$D$25*IF(E$1&lt;'Target Setting Tool'!$D$24,"",E$8/HLOOKUP('Target Setting Tool'!$D$24,$D$1:$AN$8,ROW($A$8),))),"")</f>
        <v/>
      </c>
      <c r="F19" s="76" t="str">
        <f>IFERROR(IF('Target Setting Tool'!$D$25&lt;0,"",'Target Setting Tool'!$D$25*IF(F$1&lt;'Target Setting Tool'!$D$24,"",F$8/HLOOKUP('Target Setting Tool'!$D$24,$D$1:$AN$8,ROW($A$8),))),"")</f>
        <v/>
      </c>
      <c r="G19" s="76" t="str">
        <f>IFERROR(IF('Target Setting Tool'!$D$25&lt;0,"",'Target Setting Tool'!$D$25*IF(G$1&lt;'Target Setting Tool'!$D$24,"",G$8/HLOOKUP('Target Setting Tool'!$D$24,$D$1:$AN$8,ROW($A$8),))),"")</f>
        <v/>
      </c>
      <c r="H19" s="76" t="str">
        <f>IFERROR(IF('Target Setting Tool'!$D$25&lt;0,"",'Target Setting Tool'!$D$25*IF(H$1&lt;'Target Setting Tool'!$D$24,"",H$8/HLOOKUP('Target Setting Tool'!$D$24,$D$1:$AN$8,ROW($A$8),))),"")</f>
        <v/>
      </c>
      <c r="I19" s="76" t="str">
        <f>IFERROR(IF('Target Setting Tool'!$D$25&lt;0,"",'Target Setting Tool'!$D$25*IF(I$1&lt;'Target Setting Tool'!$D$24,"",I$8/HLOOKUP('Target Setting Tool'!$D$24,$D$1:$AN$8,ROW($A$8),))),"")</f>
        <v/>
      </c>
      <c r="J19" s="76" t="str">
        <f>IFERROR(IF('Target Setting Tool'!$D$25&lt;0,"",'Target Setting Tool'!$D$25*IF(J$1&lt;'Target Setting Tool'!$D$24,"",J$8/HLOOKUP('Target Setting Tool'!$D$24,$D$1:$AN$8,ROW($A$8),))),"")</f>
        <v/>
      </c>
      <c r="K19" s="76">
        <f>IFERROR(IF('Target Setting Tool'!$D$25&lt;0,"",'Target Setting Tool'!$D$25*IF(K$1&lt;'Target Setting Tool'!$D$24,"",K$8/HLOOKUP('Target Setting Tool'!$D$24,$D$1:$AN$8,ROW($A$8),))),"")</f>
        <v>100000</v>
      </c>
      <c r="L19" s="76">
        <f>IFERROR(IF('Target Setting Tool'!$D$25&lt;0,"",'Target Setting Tool'!$D$25*IF(L$1&lt;'Target Setting Tool'!$D$24,"",L$8/HLOOKUP('Target Setting Tool'!$D$24,$D$1:$AN$8,ROW($A$8),))),"")</f>
        <v>101607.50101353262</v>
      </c>
      <c r="M19" s="76">
        <f>IFERROR(IF('Target Setting Tool'!$D$25&lt;0,"",'Target Setting Tool'!$D$25*IF(M$1&lt;'Target Setting Tool'!$D$24,"",M$8/HLOOKUP('Target Setting Tool'!$D$24,$D$1:$AN$8,ROW($A$8),))),"")</f>
        <v>103215.00202706526</v>
      </c>
      <c r="N19" s="76">
        <f>IFERROR(IF('Target Setting Tool'!$D$25&lt;0,"",'Target Setting Tool'!$D$25*IF(N$1&lt;'Target Setting Tool'!$D$24,"",N$8/HLOOKUP('Target Setting Tool'!$D$24,$D$1:$AN$8,ROW($A$8),))),"")</f>
        <v>104822.50304059788</v>
      </c>
      <c r="O19" s="76">
        <f>IFERROR(IF('Target Setting Tool'!$D$25&lt;0,"",'Target Setting Tool'!$D$25*IF(O$1&lt;'Target Setting Tool'!$D$24,"",O$8/HLOOKUP('Target Setting Tool'!$D$24,$D$1:$AN$8,ROW($A$8),))),"")</f>
        <v>106430.00405413048</v>
      </c>
      <c r="P19" s="76">
        <f>IFERROR(IF('Target Setting Tool'!$D$25&lt;0,"",'Target Setting Tool'!$D$25*IF(P$1&lt;'Target Setting Tool'!$D$24,"",P$8/HLOOKUP('Target Setting Tool'!$D$24,$D$1:$AN$8,ROW($A$8),))),"")</f>
        <v>111659.43928785829</v>
      </c>
      <c r="Q19" s="76">
        <f>IFERROR(IF('Target Setting Tool'!$D$25&lt;0,"",'Target Setting Tool'!$D$25*IF(Q$1&lt;'Target Setting Tool'!$D$24,"",Q$8/HLOOKUP('Target Setting Tool'!$D$24,$D$1:$AN$8,ROW($A$8),))),"")</f>
        <v>116888.8745215861</v>
      </c>
      <c r="R19" s="76">
        <f>IFERROR(IF('Target Setting Tool'!$D$25&lt;0,"",'Target Setting Tool'!$D$25*IF(R$1&lt;'Target Setting Tool'!$D$24,"",R$8/HLOOKUP('Target Setting Tool'!$D$24,$D$1:$AN$8,ROW($A$8),))),"")</f>
        <v>122118.30975531388</v>
      </c>
      <c r="S19" s="76">
        <f>IFERROR(IF('Target Setting Tool'!$D$25&lt;0,"",'Target Setting Tool'!$D$25*IF(S$1&lt;'Target Setting Tool'!$D$24,"",S$8/HLOOKUP('Target Setting Tool'!$D$24,$D$1:$AN$8,ROW($A$8),))),"")</f>
        <v>127347.74498904169</v>
      </c>
      <c r="T19" s="76">
        <f>IFERROR(IF('Target Setting Tool'!$D$25&lt;0,"",'Target Setting Tool'!$D$25*IF(T$1&lt;'Target Setting Tool'!$D$24,"",T$8/HLOOKUP('Target Setting Tool'!$D$24,$D$1:$AN$8,ROW($A$8),))),"")</f>
        <v>132577.1802227695</v>
      </c>
      <c r="U19" s="76">
        <f>IFERROR(IF('Target Setting Tool'!$D$25&lt;0,"",'Target Setting Tool'!$D$25*IF(U$1&lt;'Target Setting Tool'!$D$24,"",U$8/HLOOKUP('Target Setting Tool'!$D$24,$D$1:$AN$8,ROW($A$8),))),"")</f>
        <v>138476.73234256174</v>
      </c>
      <c r="V19" s="76">
        <f>IFERROR(IF('Target Setting Tool'!$D$25&lt;0,"",'Target Setting Tool'!$D$25*IF(V$1&lt;'Target Setting Tool'!$D$24,"",V$8/HLOOKUP('Target Setting Tool'!$D$24,$D$1:$AN$8,ROW($A$8),))),"")</f>
        <v>144376.284462354</v>
      </c>
      <c r="W19" s="76">
        <f>IFERROR(IF('Target Setting Tool'!$D$25&lt;0,"",'Target Setting Tool'!$D$25*IF(W$1&lt;'Target Setting Tool'!$D$24,"",W$8/HLOOKUP('Target Setting Tool'!$D$24,$D$1:$AN$8,ROW($A$8),))),"")</f>
        <v>150275.83658214624</v>
      </c>
      <c r="X19" s="76">
        <f>IFERROR(IF('Target Setting Tool'!$D$25&lt;0,"",'Target Setting Tool'!$D$25*IF(X$1&lt;'Target Setting Tool'!$D$24,"",X$8/HLOOKUP('Target Setting Tool'!$D$24,$D$1:$AN$8,ROW($A$8),))),"")</f>
        <v>156175.3887019385</v>
      </c>
      <c r="Y19" s="76">
        <f>IFERROR(IF('Target Setting Tool'!$D$25&lt;0,"",'Target Setting Tool'!$D$25*IF(Y$1&lt;'Target Setting Tool'!$D$24,"",Y$8/HLOOKUP('Target Setting Tool'!$D$24,$D$1:$AN$8,ROW($A$8),))),"")</f>
        <v>162074.94082173074</v>
      </c>
      <c r="Z19" s="76">
        <f>IFERROR(IF('Target Setting Tool'!$D$25&lt;0,"",'Target Setting Tool'!$D$25*IF(Z$1&lt;'Target Setting Tool'!$D$24,"",Z$8/HLOOKUP('Target Setting Tool'!$D$24,$D$1:$AN$8,ROW($A$8),))),"")</f>
        <v>168309.29911471234</v>
      </c>
      <c r="AA19" s="76">
        <f>IFERROR(IF('Target Setting Tool'!$D$25&lt;0,"",'Target Setting Tool'!$D$25*IF(AA$1&lt;'Target Setting Tool'!$D$24,"",AA$8/HLOOKUP('Target Setting Tool'!$D$24,$D$1:$AN$8,ROW($A$8),))),"")</f>
        <v>174543.65740769394</v>
      </c>
      <c r="AB19" s="76">
        <f>IFERROR(IF('Target Setting Tool'!$D$25&lt;0,"",'Target Setting Tool'!$D$25*IF(AB$1&lt;'Target Setting Tool'!$D$24,"",AB$8/HLOOKUP('Target Setting Tool'!$D$24,$D$1:$AN$8,ROW($A$8),))),"")</f>
        <v>180778.01570067558</v>
      </c>
      <c r="AC19" s="76">
        <f>IFERROR(IF('Target Setting Tool'!$D$25&lt;0,"",'Target Setting Tool'!$D$25*IF(AC$1&lt;'Target Setting Tool'!$D$24,"",AC$8/HLOOKUP('Target Setting Tool'!$D$24,$D$1:$AN$8,ROW($A$8),))),"")</f>
        <v>187012.37399365721</v>
      </c>
      <c r="AD19" s="76">
        <f>IFERROR(IF('Target Setting Tool'!$D$25&lt;0,"",'Target Setting Tool'!$D$25*IF(AD$1&lt;'Target Setting Tool'!$D$24,"",AD$8/HLOOKUP('Target Setting Tool'!$D$24,$D$1:$AN$8,ROW($A$8),))),"")</f>
        <v>193246.73228663887</v>
      </c>
      <c r="AE19" s="76">
        <f>IFERROR(IF('Target Setting Tool'!$D$25&lt;0,"",'Target Setting Tool'!$D$25*IF(AE$1&lt;'Target Setting Tool'!$D$24,"",AE$8/HLOOKUP('Target Setting Tool'!$D$24,$D$1:$AN$8,ROW($A$8),))),"")</f>
        <v>200946.13434148877</v>
      </c>
      <c r="AF19" s="76">
        <f>IFERROR(IF('Target Setting Tool'!$D$25&lt;0,"",'Target Setting Tool'!$D$25*IF(AF$1&lt;'Target Setting Tool'!$D$24,"",AF$8/HLOOKUP('Target Setting Tool'!$D$24,$D$1:$AN$8,ROW($A$8),))),"")</f>
        <v>208645.5363963386</v>
      </c>
      <c r="AG19" s="76">
        <f>IFERROR(IF('Target Setting Tool'!$D$25&lt;0,"",'Target Setting Tool'!$D$25*IF(AG$1&lt;'Target Setting Tool'!$D$24,"",AG$8/HLOOKUP('Target Setting Tool'!$D$24,$D$1:$AN$8,ROW($A$8),))),"")</f>
        <v>216344.9384511885</v>
      </c>
      <c r="AH19" s="76">
        <f>IFERROR(IF('Target Setting Tool'!$D$25&lt;0,"",'Target Setting Tool'!$D$25*IF(AH$1&lt;'Target Setting Tool'!$D$24,"",AH$8/HLOOKUP('Target Setting Tool'!$D$24,$D$1:$AN$8,ROW($A$8),))),"")</f>
        <v>224044.34050603834</v>
      </c>
      <c r="AI19" s="76">
        <f>IFERROR(IF('Target Setting Tool'!$D$25&lt;0,"",'Target Setting Tool'!$D$25*IF(AI$1&lt;'Target Setting Tool'!$D$24,"",AI$8/HLOOKUP('Target Setting Tool'!$D$24,$D$1:$AN$8,ROW($A$8),))),"")</f>
        <v>231743.74256088817</v>
      </c>
      <c r="AJ19" s="76">
        <f>IFERROR(IF('Target Setting Tool'!$D$25&lt;0,"",'Target Setting Tool'!$D$25*IF(AJ$1&lt;'Target Setting Tool'!$D$24,"",AJ$8/HLOOKUP('Target Setting Tool'!$D$24,$D$1:$AN$8,ROW($A$8),))),"")</f>
        <v>239616.80958414503</v>
      </c>
      <c r="AK19" s="76">
        <f>IFERROR(IF('Target Setting Tool'!$D$25&lt;0,"",'Target Setting Tool'!$D$25*IF(AK$1&lt;'Target Setting Tool'!$D$24,"",AK$8/HLOOKUP('Target Setting Tool'!$D$24,$D$1:$AN$8,ROW($A$8),))),"")</f>
        <v>247489.87660740185</v>
      </c>
      <c r="AL19" s="76">
        <f>IFERROR(IF('Target Setting Tool'!$D$25&lt;0,"",'Target Setting Tool'!$D$25*IF(AL$1&lt;'Target Setting Tool'!$D$24,"",AL$8/HLOOKUP('Target Setting Tool'!$D$24,$D$1:$AN$8,ROW($A$8),))),"")</f>
        <v>255362.94363065873</v>
      </c>
      <c r="AM19" s="76">
        <f>IFERROR(IF('Target Setting Tool'!$D$25&lt;0,"",'Target Setting Tool'!$D$25*IF(AM$1&lt;'Target Setting Tool'!$D$24,"",AM$8/HLOOKUP('Target Setting Tool'!$D$24,$D$1:$AN$8,ROW($A$8),))),"")</f>
        <v>263236.01065391558</v>
      </c>
      <c r="AN19" s="76">
        <f>IFERROR(IF('Target Setting Tool'!$D$25&lt;0,"",'Target Setting Tool'!$D$25*IF(AN$1&lt;'Target Setting Tool'!$D$24,"",AN$8/HLOOKUP('Target Setting Tool'!$D$24,$D$1:$AN$8,ROW($A$8),))),"")</f>
        <v>271109.07767717243</v>
      </c>
      <c r="AO19" s="76">
        <f>IFERROR(IF('Target Setting Tool'!$D$25&lt;0,"",'Target Setting Tool'!$D$25*IF(AO$1&lt;'Target Setting Tool'!$D$24,"",AO$8/HLOOKUP('Target Setting Tool'!$D$24,$D$1:$AN$8,ROW($A$8),))),"")</f>
        <v>278982.14470042929</v>
      </c>
      <c r="AP19" s="76">
        <f>IFERROR(IF('Target Setting Tool'!$D$25&lt;0,"",'Target Setting Tool'!$D$25*IF(AP$1&lt;'Target Setting Tool'!$D$24,"",AP$8/HLOOKUP('Target Setting Tool'!$D$24,$D$1:$AN$8,ROW($A$8),))),"")</f>
        <v>286855.21172368614</v>
      </c>
      <c r="AQ19" s="76">
        <f>IFERROR(IF('Target Setting Tool'!$D$25&lt;0,"",'Target Setting Tool'!$D$25*IF(AQ$1&lt;'Target Setting Tool'!$D$24,"",AQ$8/HLOOKUP('Target Setting Tool'!$D$24,$D$1:$AN$8,ROW($A$8),))),"")</f>
        <v>294728.27874694299</v>
      </c>
      <c r="AR19" s="76">
        <f>IFERROR(IF('Target Setting Tool'!$D$25&lt;0,"",'Target Setting Tool'!$D$25*IF(AR$1&lt;'Target Setting Tool'!$D$24,"",AR$8/HLOOKUP('Target Setting Tool'!$D$24,$D$1:$AN$8,ROW($A$8),))),"")</f>
        <v>302601.3457701999</v>
      </c>
      <c r="AS19" s="76">
        <f>IFERROR(IF('Target Setting Tool'!$D$25&lt;0,"",'Target Setting Tool'!$D$25*IF(AS$1&lt;'Target Setting Tool'!$D$24,"",AS$8/HLOOKUP('Target Setting Tool'!$D$24,$D$1:$AN$8,ROW($A$8),))),"")</f>
        <v>310474.41279345675</v>
      </c>
      <c r="AT19" s="76">
        <f>IFERROR(IF('Target Setting Tool'!$D$25&lt;0,"",'Target Setting Tool'!$D$25*IF(AT$1&lt;'Target Setting Tool'!$D$24,"",AT$8/HLOOKUP('Target Setting Tool'!$D$24,$D$1:$AN$8,ROW($A$8),))),"")</f>
        <v>318347.4798167136</v>
      </c>
      <c r="AU19" s="76">
        <f>IFERROR(IF('Target Setting Tool'!$D$25&lt;0,"",'Target Setting Tool'!$D$25*IF(AU$1&lt;'Target Setting Tool'!$D$24,"",AU$8/HLOOKUP('Target Setting Tool'!$D$24,$D$1:$AN$8,ROW($A$8),))),"")</f>
        <v>326220.54683997051</v>
      </c>
      <c r="AV19" s="76">
        <f>IFERROR(IF('Target Setting Tool'!$D$25&lt;0,"",'Target Setting Tool'!$D$25*IF(AV$1&lt;'Target Setting Tool'!$D$24,"",AV$8/HLOOKUP('Target Setting Tool'!$D$24,$D$1:$AN$8,ROW($A$8),))),"")</f>
        <v>334093.61386322737</v>
      </c>
      <c r="AW19" s="76">
        <f>IFERROR(IF('Target Setting Tool'!$D$25&lt;0,"",'Target Setting Tool'!$D$25*IF(AW$1&lt;'Target Setting Tool'!$D$24,"",AW$8/HLOOKUP('Target Setting Tool'!$D$24,$D$1:$AN$8,ROW($A$8),))),"")</f>
        <v>341966.68088648428</v>
      </c>
      <c r="AX19" s="76">
        <f>IFERROR(IF('Target Setting Tool'!$D$25&lt;0,"",'Target Setting Tool'!$D$25*IF(AX$1&lt;'Target Setting Tool'!$D$24,"",AX$8/HLOOKUP('Target Setting Tool'!$D$24,$D$1:$AN$8,ROW($A$8),))),"")</f>
        <v>349839.74790974119</v>
      </c>
      <c r="AY19" s="76"/>
      <c r="AZ19" s="76"/>
      <c r="BA19" s="76"/>
      <c r="BB19" s="76"/>
      <c r="BC19" s="76"/>
      <c r="BD19" s="76"/>
      <c r="BE19" s="76"/>
      <c r="BF19" s="76"/>
      <c r="BG19" s="76"/>
      <c r="BH19" s="76"/>
      <c r="BI19" s="76"/>
      <c r="BJ19" s="76"/>
      <c r="BK19" s="76"/>
      <c r="BL19" s="76"/>
      <c r="BM19" s="76"/>
      <c r="BN19" s="76"/>
      <c r="BO19" s="76"/>
      <c r="BP19" s="76"/>
      <c r="BQ19" s="76"/>
      <c r="BR19" s="76"/>
    </row>
    <row r="20" spans="1:70" ht="12.75" customHeight="1" x14ac:dyDescent="0.15">
      <c r="A20" s="47" t="s">
        <v>104</v>
      </c>
      <c r="B20" s="91" t="str">
        <f>Lists!L3</f>
        <v>Target year output</v>
      </c>
      <c r="C20" s="47" t="str">
        <f t="array" ref="C20">INDEX(Lists!$D$2:$D$50,MATCH('Target Setting Tool'!$D$23,Lists!$B$2:$B$50,0))</f>
        <v>MWh</v>
      </c>
      <c r="D20" s="76" t="str">
        <f>IF('Target Setting Tool'!$D$25&lt;0,"",IF(D$1&lt;'Target Setting Tool'!$D$24,"",IF('Target Setting Tool'!$D$25+('Target Setting Tool'!$D$29-'Target Setting Tool'!$D$25)*(D$1-'Target Setting Tool'!$D$24)/('Target Setting Tool'!$D$27-'Target Setting Tool'!$D$24)&gt;0,'Target Setting Tool'!$D$25+('Target Setting Tool'!$D$29-'Target Setting Tool'!$D$25)*(D$1-'Target Setting Tool'!$D$24)/('Target Setting Tool'!$D$27-'Target Setting Tool'!$D$24),0.01)))</f>
        <v/>
      </c>
      <c r="E20" s="76" t="str">
        <f>IF('Target Setting Tool'!$D$25&lt;0,"",IF(E$1&lt;'Target Setting Tool'!$D$24,"",IF('Target Setting Tool'!$D$25+('Target Setting Tool'!$D$29-'Target Setting Tool'!$D$25)*(E$1-'Target Setting Tool'!$D$24)/('Target Setting Tool'!$D$27-'Target Setting Tool'!$D$24)&gt;0,'Target Setting Tool'!$D$25+('Target Setting Tool'!$D$29-'Target Setting Tool'!$D$25)*(E$1-'Target Setting Tool'!$D$24)/('Target Setting Tool'!$D$27-'Target Setting Tool'!$D$24),0.01)))</f>
        <v/>
      </c>
      <c r="F20" s="76" t="str">
        <f>IF('Target Setting Tool'!$D$25&lt;0,"",IF(F$1&lt;'Target Setting Tool'!$D$24,"",IF('Target Setting Tool'!$D$25+('Target Setting Tool'!$D$29-'Target Setting Tool'!$D$25)*(F$1-'Target Setting Tool'!$D$24)/('Target Setting Tool'!$D$27-'Target Setting Tool'!$D$24)&gt;0,'Target Setting Tool'!$D$25+('Target Setting Tool'!$D$29-'Target Setting Tool'!$D$25)*(F$1-'Target Setting Tool'!$D$24)/('Target Setting Tool'!$D$27-'Target Setting Tool'!$D$24),0.01)))</f>
        <v/>
      </c>
      <c r="G20" s="76" t="str">
        <f>IF('Target Setting Tool'!$D$25&lt;0,"",IF(G$1&lt;'Target Setting Tool'!$D$24,"",IF('Target Setting Tool'!$D$25+('Target Setting Tool'!$D$29-'Target Setting Tool'!$D$25)*(G$1-'Target Setting Tool'!$D$24)/('Target Setting Tool'!$D$27-'Target Setting Tool'!$D$24)&gt;0,'Target Setting Tool'!$D$25+('Target Setting Tool'!$D$29-'Target Setting Tool'!$D$25)*(G$1-'Target Setting Tool'!$D$24)/('Target Setting Tool'!$D$27-'Target Setting Tool'!$D$24),0.01)))</f>
        <v/>
      </c>
      <c r="H20" s="76" t="str">
        <f>IF('Target Setting Tool'!$D$25&lt;0,"",IF(H$1&lt;'Target Setting Tool'!$D$24,"",IF('Target Setting Tool'!$D$25+('Target Setting Tool'!$D$29-'Target Setting Tool'!$D$25)*(H$1-'Target Setting Tool'!$D$24)/('Target Setting Tool'!$D$27-'Target Setting Tool'!$D$24)&gt;0,'Target Setting Tool'!$D$25+('Target Setting Tool'!$D$29-'Target Setting Tool'!$D$25)*(H$1-'Target Setting Tool'!$D$24)/('Target Setting Tool'!$D$27-'Target Setting Tool'!$D$24),0.01)))</f>
        <v/>
      </c>
      <c r="I20" s="76" t="str">
        <f>IF('Target Setting Tool'!$D$25&lt;0,"",IF(I$1&lt;'Target Setting Tool'!$D$24,"",IF('Target Setting Tool'!$D$25+('Target Setting Tool'!$D$29-'Target Setting Tool'!$D$25)*(I$1-'Target Setting Tool'!$D$24)/('Target Setting Tool'!$D$27-'Target Setting Tool'!$D$24)&gt;0,'Target Setting Tool'!$D$25+('Target Setting Tool'!$D$29-'Target Setting Tool'!$D$25)*(I$1-'Target Setting Tool'!$D$24)/('Target Setting Tool'!$D$27-'Target Setting Tool'!$D$24),0.01)))</f>
        <v/>
      </c>
      <c r="J20" s="76" t="str">
        <f>IF('Target Setting Tool'!$D$25&lt;0,"",IF(J$1&lt;'Target Setting Tool'!$D$24,"",IF('Target Setting Tool'!$D$25+('Target Setting Tool'!$D$29-'Target Setting Tool'!$D$25)*(J$1-'Target Setting Tool'!$D$24)/('Target Setting Tool'!$D$27-'Target Setting Tool'!$D$24)&gt;0,'Target Setting Tool'!$D$25+('Target Setting Tool'!$D$29-'Target Setting Tool'!$D$25)*(J$1-'Target Setting Tool'!$D$24)/('Target Setting Tool'!$D$27-'Target Setting Tool'!$D$24),0.01)))</f>
        <v/>
      </c>
      <c r="K20" s="76">
        <f>IF('Target Setting Tool'!$D$25&lt;0,"",IF(K$1&lt;'Target Setting Tool'!$D$24,"",IF('Target Setting Tool'!$D$25+('Target Setting Tool'!$D$29-'Target Setting Tool'!$D$25)*(K$1-'Target Setting Tool'!$D$24)/('Target Setting Tool'!$D$27-'Target Setting Tool'!$D$24)&gt;0,'Target Setting Tool'!$D$25+('Target Setting Tool'!$D$29-'Target Setting Tool'!$D$25)*(K$1-'Target Setting Tool'!$D$24)/('Target Setting Tool'!$D$27-'Target Setting Tool'!$D$24),0.01)))</f>
        <v>100000</v>
      </c>
      <c r="L20" s="76">
        <f>IF('Target Setting Tool'!$D$25&lt;0,"",IF(L$1&lt;'Target Setting Tool'!$D$24,"",IF('Target Setting Tool'!$D$25+('Target Setting Tool'!$D$29-'Target Setting Tool'!$D$25)*(L$1-'Target Setting Tool'!$D$24)/('Target Setting Tool'!$D$27-'Target Setting Tool'!$D$24)&gt;0,'Target Setting Tool'!$D$25+('Target Setting Tool'!$D$29-'Target Setting Tool'!$D$25)*(L$1-'Target Setting Tool'!$D$24)/('Target Setting Tool'!$D$27-'Target Setting Tool'!$D$24),0.01)))</f>
        <v>100000</v>
      </c>
      <c r="M20" s="76">
        <f>IF('Target Setting Tool'!$D$25&lt;0,"",IF(M$1&lt;'Target Setting Tool'!$D$24,"",IF('Target Setting Tool'!$D$25+('Target Setting Tool'!$D$29-'Target Setting Tool'!$D$25)*(M$1-'Target Setting Tool'!$D$24)/('Target Setting Tool'!$D$27-'Target Setting Tool'!$D$24)&gt;0,'Target Setting Tool'!$D$25+('Target Setting Tool'!$D$29-'Target Setting Tool'!$D$25)*(M$1-'Target Setting Tool'!$D$24)/('Target Setting Tool'!$D$27-'Target Setting Tool'!$D$24),0.01)))</f>
        <v>100000</v>
      </c>
      <c r="N20" s="76">
        <f>IF('Target Setting Tool'!$D$25&lt;0,"",IF(N$1&lt;'Target Setting Tool'!$D$24,"",IF('Target Setting Tool'!$D$25+('Target Setting Tool'!$D$29-'Target Setting Tool'!$D$25)*(N$1-'Target Setting Tool'!$D$24)/('Target Setting Tool'!$D$27-'Target Setting Tool'!$D$24)&gt;0,'Target Setting Tool'!$D$25+('Target Setting Tool'!$D$29-'Target Setting Tool'!$D$25)*(N$1-'Target Setting Tool'!$D$24)/('Target Setting Tool'!$D$27-'Target Setting Tool'!$D$24),0.01)))</f>
        <v>100000</v>
      </c>
      <c r="O20" s="76">
        <f>IF('Target Setting Tool'!$D$25&lt;0,"",IF(O$1&lt;'Target Setting Tool'!$D$24,"",IF('Target Setting Tool'!$D$25+('Target Setting Tool'!$D$29-'Target Setting Tool'!$D$25)*(O$1-'Target Setting Tool'!$D$24)/('Target Setting Tool'!$D$27-'Target Setting Tool'!$D$24)&gt;0,'Target Setting Tool'!$D$25+('Target Setting Tool'!$D$29-'Target Setting Tool'!$D$25)*(O$1-'Target Setting Tool'!$D$24)/('Target Setting Tool'!$D$27-'Target Setting Tool'!$D$24),0.01)))</f>
        <v>100000</v>
      </c>
      <c r="P20" s="76">
        <f>IF('Target Setting Tool'!$D$25&lt;0,"",IF(P$1&lt;'Target Setting Tool'!$D$24,"",IF('Target Setting Tool'!$D$25+('Target Setting Tool'!$D$29-'Target Setting Tool'!$D$25)*(P$1-'Target Setting Tool'!$D$24)/('Target Setting Tool'!$D$27-'Target Setting Tool'!$D$24)&gt;0,'Target Setting Tool'!$D$25+('Target Setting Tool'!$D$29-'Target Setting Tool'!$D$25)*(P$1-'Target Setting Tool'!$D$24)/('Target Setting Tool'!$D$27-'Target Setting Tool'!$D$24),0.01)))</f>
        <v>100000</v>
      </c>
      <c r="Q20" s="76">
        <f>IF('Target Setting Tool'!$D$25&lt;0,"",IF(Q$1&lt;'Target Setting Tool'!$D$24,"",IF('Target Setting Tool'!$D$25+('Target Setting Tool'!$D$29-'Target Setting Tool'!$D$25)*(Q$1-'Target Setting Tool'!$D$24)/('Target Setting Tool'!$D$27-'Target Setting Tool'!$D$24)&gt;0,'Target Setting Tool'!$D$25+('Target Setting Tool'!$D$29-'Target Setting Tool'!$D$25)*(Q$1-'Target Setting Tool'!$D$24)/('Target Setting Tool'!$D$27-'Target Setting Tool'!$D$24),0.01)))</f>
        <v>100000</v>
      </c>
      <c r="R20" s="76">
        <f>IF('Target Setting Tool'!$D$25&lt;0,"",IF(R$1&lt;'Target Setting Tool'!$D$24,"",IF('Target Setting Tool'!$D$25+('Target Setting Tool'!$D$29-'Target Setting Tool'!$D$25)*(R$1-'Target Setting Tool'!$D$24)/('Target Setting Tool'!$D$27-'Target Setting Tool'!$D$24)&gt;0,'Target Setting Tool'!$D$25+('Target Setting Tool'!$D$29-'Target Setting Tool'!$D$25)*(R$1-'Target Setting Tool'!$D$24)/('Target Setting Tool'!$D$27-'Target Setting Tool'!$D$24),0.01)))</f>
        <v>100000</v>
      </c>
      <c r="S20" s="76">
        <f>IF('Target Setting Tool'!$D$25&lt;0,"",IF(S$1&lt;'Target Setting Tool'!$D$24,"",IF('Target Setting Tool'!$D$25+('Target Setting Tool'!$D$29-'Target Setting Tool'!$D$25)*(S$1-'Target Setting Tool'!$D$24)/('Target Setting Tool'!$D$27-'Target Setting Tool'!$D$24)&gt;0,'Target Setting Tool'!$D$25+('Target Setting Tool'!$D$29-'Target Setting Tool'!$D$25)*(S$1-'Target Setting Tool'!$D$24)/('Target Setting Tool'!$D$27-'Target Setting Tool'!$D$24),0.01)))</f>
        <v>100000</v>
      </c>
      <c r="T20" s="76">
        <f>IF('Target Setting Tool'!$D$25&lt;0,"",IF(T$1&lt;'Target Setting Tool'!$D$24,"",IF('Target Setting Tool'!$D$25+('Target Setting Tool'!$D$29-'Target Setting Tool'!$D$25)*(T$1-'Target Setting Tool'!$D$24)/('Target Setting Tool'!$D$27-'Target Setting Tool'!$D$24)&gt;0,'Target Setting Tool'!$D$25+('Target Setting Tool'!$D$29-'Target Setting Tool'!$D$25)*(T$1-'Target Setting Tool'!$D$24)/('Target Setting Tool'!$D$27-'Target Setting Tool'!$D$24),0.01)))</f>
        <v>100000</v>
      </c>
      <c r="U20" s="76">
        <f>IF('Target Setting Tool'!$D$25&lt;0,"",IF(U$1&lt;'Target Setting Tool'!$D$24,"",IF('Target Setting Tool'!$D$25+('Target Setting Tool'!$D$29-'Target Setting Tool'!$D$25)*(U$1-'Target Setting Tool'!$D$24)/('Target Setting Tool'!$D$27-'Target Setting Tool'!$D$24)&gt;0,'Target Setting Tool'!$D$25+('Target Setting Tool'!$D$29-'Target Setting Tool'!$D$25)*(U$1-'Target Setting Tool'!$D$24)/('Target Setting Tool'!$D$27-'Target Setting Tool'!$D$24),0.01)))</f>
        <v>100000</v>
      </c>
      <c r="V20" s="76">
        <f>IF('Target Setting Tool'!$D$25&lt;0,"",IF(V$1&lt;'Target Setting Tool'!$D$24,"",IF('Target Setting Tool'!$D$25+('Target Setting Tool'!$D$29-'Target Setting Tool'!$D$25)*(V$1-'Target Setting Tool'!$D$24)/('Target Setting Tool'!$D$27-'Target Setting Tool'!$D$24)&gt;0,'Target Setting Tool'!$D$25+('Target Setting Tool'!$D$29-'Target Setting Tool'!$D$25)*(V$1-'Target Setting Tool'!$D$24)/('Target Setting Tool'!$D$27-'Target Setting Tool'!$D$24),0.01)))</f>
        <v>100000</v>
      </c>
      <c r="W20" s="76">
        <f>IF('Target Setting Tool'!$D$25&lt;0,"",IF(W$1&lt;'Target Setting Tool'!$D$24,"",IF('Target Setting Tool'!$D$25+('Target Setting Tool'!$D$29-'Target Setting Tool'!$D$25)*(W$1-'Target Setting Tool'!$D$24)/('Target Setting Tool'!$D$27-'Target Setting Tool'!$D$24)&gt;0,'Target Setting Tool'!$D$25+('Target Setting Tool'!$D$29-'Target Setting Tool'!$D$25)*(W$1-'Target Setting Tool'!$D$24)/('Target Setting Tool'!$D$27-'Target Setting Tool'!$D$24),0.01)))</f>
        <v>100000</v>
      </c>
      <c r="X20" s="76">
        <f>IF('Target Setting Tool'!$D$25&lt;0,"",IF(X$1&lt;'Target Setting Tool'!$D$24,"",IF('Target Setting Tool'!$D$25+('Target Setting Tool'!$D$29-'Target Setting Tool'!$D$25)*(X$1-'Target Setting Tool'!$D$24)/('Target Setting Tool'!$D$27-'Target Setting Tool'!$D$24)&gt;0,'Target Setting Tool'!$D$25+('Target Setting Tool'!$D$29-'Target Setting Tool'!$D$25)*(X$1-'Target Setting Tool'!$D$24)/('Target Setting Tool'!$D$27-'Target Setting Tool'!$D$24),0.01)))</f>
        <v>100000</v>
      </c>
      <c r="Y20" s="76">
        <f>IF('Target Setting Tool'!$D$25&lt;0,"",IF(Y$1&lt;'Target Setting Tool'!$D$24,"",IF('Target Setting Tool'!$D$25+('Target Setting Tool'!$D$29-'Target Setting Tool'!$D$25)*(Y$1-'Target Setting Tool'!$D$24)/('Target Setting Tool'!$D$27-'Target Setting Tool'!$D$24)&gt;0,'Target Setting Tool'!$D$25+('Target Setting Tool'!$D$29-'Target Setting Tool'!$D$25)*(Y$1-'Target Setting Tool'!$D$24)/('Target Setting Tool'!$D$27-'Target Setting Tool'!$D$24),0.01)))</f>
        <v>100000</v>
      </c>
      <c r="Z20" s="76">
        <f>IF('Target Setting Tool'!$D$25&lt;0,"",IF(Z$1&lt;'Target Setting Tool'!$D$24,"",IF('Target Setting Tool'!$D$25+('Target Setting Tool'!$D$29-'Target Setting Tool'!$D$25)*(Z$1-'Target Setting Tool'!$D$24)/('Target Setting Tool'!$D$27-'Target Setting Tool'!$D$24)&gt;0,'Target Setting Tool'!$D$25+('Target Setting Tool'!$D$29-'Target Setting Tool'!$D$25)*(Z$1-'Target Setting Tool'!$D$24)/('Target Setting Tool'!$D$27-'Target Setting Tool'!$D$24),0.01)))</f>
        <v>100000</v>
      </c>
      <c r="AA20" s="76">
        <f>IF('Target Setting Tool'!$D$25&lt;0,"",IF(AA$1&lt;'Target Setting Tool'!$D$24,"",IF('Target Setting Tool'!$D$25+('Target Setting Tool'!$D$29-'Target Setting Tool'!$D$25)*(AA$1-'Target Setting Tool'!$D$24)/('Target Setting Tool'!$D$27-'Target Setting Tool'!$D$24)&gt;0,'Target Setting Tool'!$D$25+('Target Setting Tool'!$D$29-'Target Setting Tool'!$D$25)*(AA$1-'Target Setting Tool'!$D$24)/('Target Setting Tool'!$D$27-'Target Setting Tool'!$D$24),0.01)))</f>
        <v>100000</v>
      </c>
      <c r="AB20" s="76">
        <f>IF('Target Setting Tool'!$D$25&lt;0,"",IF(AB$1&lt;'Target Setting Tool'!$D$24,"",IF('Target Setting Tool'!$D$25+('Target Setting Tool'!$D$29-'Target Setting Tool'!$D$25)*(AB$1-'Target Setting Tool'!$D$24)/('Target Setting Tool'!$D$27-'Target Setting Tool'!$D$24)&gt;0,'Target Setting Tool'!$D$25+('Target Setting Tool'!$D$29-'Target Setting Tool'!$D$25)*(AB$1-'Target Setting Tool'!$D$24)/('Target Setting Tool'!$D$27-'Target Setting Tool'!$D$24),0.01)))</f>
        <v>100000</v>
      </c>
      <c r="AC20" s="76">
        <f>IF('Target Setting Tool'!$D$25&lt;0,"",IF(AC$1&lt;'Target Setting Tool'!$D$24,"",IF('Target Setting Tool'!$D$25+('Target Setting Tool'!$D$29-'Target Setting Tool'!$D$25)*(AC$1-'Target Setting Tool'!$D$24)/('Target Setting Tool'!$D$27-'Target Setting Tool'!$D$24)&gt;0,'Target Setting Tool'!$D$25+('Target Setting Tool'!$D$29-'Target Setting Tool'!$D$25)*(AC$1-'Target Setting Tool'!$D$24)/('Target Setting Tool'!$D$27-'Target Setting Tool'!$D$24),0.01)))</f>
        <v>100000</v>
      </c>
      <c r="AD20" s="76">
        <f>IF('Target Setting Tool'!$D$25&lt;0,"",IF(AD$1&lt;'Target Setting Tool'!$D$24,"",IF('Target Setting Tool'!$D$25+('Target Setting Tool'!$D$29-'Target Setting Tool'!$D$25)*(AD$1-'Target Setting Tool'!$D$24)/('Target Setting Tool'!$D$27-'Target Setting Tool'!$D$24)&gt;0,'Target Setting Tool'!$D$25+('Target Setting Tool'!$D$29-'Target Setting Tool'!$D$25)*(AD$1-'Target Setting Tool'!$D$24)/('Target Setting Tool'!$D$27-'Target Setting Tool'!$D$24),0.01)))</f>
        <v>100000</v>
      </c>
      <c r="AE20" s="76">
        <f>IF('Target Setting Tool'!$D$25&lt;0,"",IF(AE$1&lt;'Target Setting Tool'!$D$24,"",IF('Target Setting Tool'!$D$25+('Target Setting Tool'!$D$29-'Target Setting Tool'!$D$25)*(AE$1-'Target Setting Tool'!$D$24)/('Target Setting Tool'!$D$27-'Target Setting Tool'!$D$24)&gt;0,'Target Setting Tool'!$D$25+('Target Setting Tool'!$D$29-'Target Setting Tool'!$D$25)*(AE$1-'Target Setting Tool'!$D$24)/('Target Setting Tool'!$D$27-'Target Setting Tool'!$D$24),0.01)))</f>
        <v>100000</v>
      </c>
      <c r="AF20" s="76">
        <f>IF('Target Setting Tool'!$D$25&lt;0,"",IF(AF$1&lt;'Target Setting Tool'!$D$24,"",IF('Target Setting Tool'!$D$25+('Target Setting Tool'!$D$29-'Target Setting Tool'!$D$25)*(AF$1-'Target Setting Tool'!$D$24)/('Target Setting Tool'!$D$27-'Target Setting Tool'!$D$24)&gt;0,'Target Setting Tool'!$D$25+('Target Setting Tool'!$D$29-'Target Setting Tool'!$D$25)*(AF$1-'Target Setting Tool'!$D$24)/('Target Setting Tool'!$D$27-'Target Setting Tool'!$D$24),0.01)))</f>
        <v>100000</v>
      </c>
      <c r="AG20" s="76">
        <f>IF('Target Setting Tool'!$D$25&lt;0,"",IF(AG$1&lt;'Target Setting Tool'!$D$24,"",IF('Target Setting Tool'!$D$25+('Target Setting Tool'!$D$29-'Target Setting Tool'!$D$25)*(AG$1-'Target Setting Tool'!$D$24)/('Target Setting Tool'!$D$27-'Target Setting Tool'!$D$24)&gt;0,'Target Setting Tool'!$D$25+('Target Setting Tool'!$D$29-'Target Setting Tool'!$D$25)*(AG$1-'Target Setting Tool'!$D$24)/('Target Setting Tool'!$D$27-'Target Setting Tool'!$D$24),0.01)))</f>
        <v>100000</v>
      </c>
      <c r="AH20" s="76">
        <f>IF('Target Setting Tool'!$D$25&lt;0,"",IF(AH$1&lt;'Target Setting Tool'!$D$24,"",IF('Target Setting Tool'!$D$25+('Target Setting Tool'!$D$29-'Target Setting Tool'!$D$25)*(AH$1-'Target Setting Tool'!$D$24)/('Target Setting Tool'!$D$27-'Target Setting Tool'!$D$24)&gt;0,'Target Setting Tool'!$D$25+('Target Setting Tool'!$D$29-'Target Setting Tool'!$D$25)*(AH$1-'Target Setting Tool'!$D$24)/('Target Setting Tool'!$D$27-'Target Setting Tool'!$D$24),0.01)))</f>
        <v>100000</v>
      </c>
      <c r="AI20" s="76">
        <f>IF('Target Setting Tool'!$D$25&lt;0,"",IF(AI$1&lt;'Target Setting Tool'!$D$24,"",IF('Target Setting Tool'!$D$25+('Target Setting Tool'!$D$29-'Target Setting Tool'!$D$25)*(AI$1-'Target Setting Tool'!$D$24)/('Target Setting Tool'!$D$27-'Target Setting Tool'!$D$24)&gt;0,'Target Setting Tool'!$D$25+('Target Setting Tool'!$D$29-'Target Setting Tool'!$D$25)*(AI$1-'Target Setting Tool'!$D$24)/('Target Setting Tool'!$D$27-'Target Setting Tool'!$D$24),0.01)))</f>
        <v>100000</v>
      </c>
      <c r="AJ20" s="76">
        <f>IF('Target Setting Tool'!$D$25&lt;0,"",IF(AJ$1&lt;'Target Setting Tool'!$D$24,"",IF('Target Setting Tool'!$D$25+('Target Setting Tool'!$D$29-'Target Setting Tool'!$D$25)*(AJ$1-'Target Setting Tool'!$D$24)/('Target Setting Tool'!$D$27-'Target Setting Tool'!$D$24)&gt;0,'Target Setting Tool'!$D$25+('Target Setting Tool'!$D$29-'Target Setting Tool'!$D$25)*(AJ$1-'Target Setting Tool'!$D$24)/('Target Setting Tool'!$D$27-'Target Setting Tool'!$D$24),0.01)))</f>
        <v>100000</v>
      </c>
      <c r="AK20" s="76">
        <f>IF('Target Setting Tool'!$D$25&lt;0,"",IF(AK$1&lt;'Target Setting Tool'!$D$24,"",IF('Target Setting Tool'!$D$25+('Target Setting Tool'!$D$29-'Target Setting Tool'!$D$25)*(AK$1-'Target Setting Tool'!$D$24)/('Target Setting Tool'!$D$27-'Target Setting Tool'!$D$24)&gt;0,'Target Setting Tool'!$D$25+('Target Setting Tool'!$D$29-'Target Setting Tool'!$D$25)*(AK$1-'Target Setting Tool'!$D$24)/('Target Setting Tool'!$D$27-'Target Setting Tool'!$D$24),0.01)))</f>
        <v>100000</v>
      </c>
      <c r="AL20" s="76">
        <f>IF('Target Setting Tool'!$D$25&lt;0,"",IF(AL$1&lt;'Target Setting Tool'!$D$24,"",IF('Target Setting Tool'!$D$25+('Target Setting Tool'!$D$29-'Target Setting Tool'!$D$25)*(AL$1-'Target Setting Tool'!$D$24)/('Target Setting Tool'!$D$27-'Target Setting Tool'!$D$24)&gt;0,'Target Setting Tool'!$D$25+('Target Setting Tool'!$D$29-'Target Setting Tool'!$D$25)*(AL$1-'Target Setting Tool'!$D$24)/('Target Setting Tool'!$D$27-'Target Setting Tool'!$D$24),0.01)))</f>
        <v>100000</v>
      </c>
      <c r="AM20" s="76">
        <f>IF('Target Setting Tool'!$D$25&lt;0,"",IF(AM$1&lt;'Target Setting Tool'!$D$24,"",IF('Target Setting Tool'!$D$25+('Target Setting Tool'!$D$29-'Target Setting Tool'!$D$25)*(AM$1-'Target Setting Tool'!$D$24)/('Target Setting Tool'!$D$27-'Target Setting Tool'!$D$24)&gt;0,'Target Setting Tool'!$D$25+('Target Setting Tool'!$D$29-'Target Setting Tool'!$D$25)*(AM$1-'Target Setting Tool'!$D$24)/('Target Setting Tool'!$D$27-'Target Setting Tool'!$D$24),0.01)))</f>
        <v>100000</v>
      </c>
      <c r="AN20" s="76">
        <f>IF('Target Setting Tool'!$D$25&lt;0,"",IF(AN$1&lt;'Target Setting Tool'!$D$24,"",IF('Target Setting Tool'!$D$25+('Target Setting Tool'!$D$29-'Target Setting Tool'!$D$25)*(AN$1-'Target Setting Tool'!$D$24)/('Target Setting Tool'!$D$27-'Target Setting Tool'!$D$24)&gt;0,'Target Setting Tool'!$D$25+('Target Setting Tool'!$D$29-'Target Setting Tool'!$D$25)*(AN$1-'Target Setting Tool'!$D$24)/('Target Setting Tool'!$D$27-'Target Setting Tool'!$D$24),0.01)))</f>
        <v>100000</v>
      </c>
      <c r="AO20" s="76">
        <f>IF('Target Setting Tool'!$D$25&lt;0,"",IF(AO$1&lt;'Target Setting Tool'!$D$24,"",IF('Target Setting Tool'!$D$25+('Target Setting Tool'!$D$29-'Target Setting Tool'!$D$25)*(AO$1-'Target Setting Tool'!$D$24)/('Target Setting Tool'!$D$27-'Target Setting Tool'!$D$24)&gt;0,'Target Setting Tool'!$D$25+('Target Setting Tool'!$D$29-'Target Setting Tool'!$D$25)*(AO$1-'Target Setting Tool'!$D$24)/('Target Setting Tool'!$D$27-'Target Setting Tool'!$D$24),0.01)))</f>
        <v>100000</v>
      </c>
      <c r="AP20" s="76">
        <f>IF('Target Setting Tool'!$D$25&lt;0,"",IF(AP$1&lt;'Target Setting Tool'!$D$24,"",IF('Target Setting Tool'!$D$25+('Target Setting Tool'!$D$29-'Target Setting Tool'!$D$25)*(AP$1-'Target Setting Tool'!$D$24)/('Target Setting Tool'!$D$27-'Target Setting Tool'!$D$24)&gt;0,'Target Setting Tool'!$D$25+('Target Setting Tool'!$D$29-'Target Setting Tool'!$D$25)*(AP$1-'Target Setting Tool'!$D$24)/('Target Setting Tool'!$D$27-'Target Setting Tool'!$D$24),0.01)))</f>
        <v>100000</v>
      </c>
      <c r="AQ20" s="76">
        <f>IF('Target Setting Tool'!$D$25&lt;0,"",IF(AQ$1&lt;'Target Setting Tool'!$D$24,"",IF('Target Setting Tool'!$D$25+('Target Setting Tool'!$D$29-'Target Setting Tool'!$D$25)*(AQ$1-'Target Setting Tool'!$D$24)/('Target Setting Tool'!$D$27-'Target Setting Tool'!$D$24)&gt;0,'Target Setting Tool'!$D$25+('Target Setting Tool'!$D$29-'Target Setting Tool'!$D$25)*(AQ$1-'Target Setting Tool'!$D$24)/('Target Setting Tool'!$D$27-'Target Setting Tool'!$D$24),0.01)))</f>
        <v>100000</v>
      </c>
      <c r="AR20" s="76">
        <f>IF('Target Setting Tool'!$D$25&lt;0,"",IF(AR$1&lt;'Target Setting Tool'!$D$24,"",IF('Target Setting Tool'!$D$25+('Target Setting Tool'!$D$29-'Target Setting Tool'!$D$25)*(AR$1-'Target Setting Tool'!$D$24)/('Target Setting Tool'!$D$27-'Target Setting Tool'!$D$24)&gt;0,'Target Setting Tool'!$D$25+('Target Setting Tool'!$D$29-'Target Setting Tool'!$D$25)*(AR$1-'Target Setting Tool'!$D$24)/('Target Setting Tool'!$D$27-'Target Setting Tool'!$D$24),0.01)))</f>
        <v>100000</v>
      </c>
      <c r="AS20" s="76">
        <f>IF('Target Setting Tool'!$D$25&lt;0,"",IF(AS$1&lt;'Target Setting Tool'!$D$24,"",IF('Target Setting Tool'!$D$25+('Target Setting Tool'!$D$29-'Target Setting Tool'!$D$25)*(AS$1-'Target Setting Tool'!$D$24)/('Target Setting Tool'!$D$27-'Target Setting Tool'!$D$24)&gt;0,'Target Setting Tool'!$D$25+('Target Setting Tool'!$D$29-'Target Setting Tool'!$D$25)*(AS$1-'Target Setting Tool'!$D$24)/('Target Setting Tool'!$D$27-'Target Setting Tool'!$D$24),0.01)))</f>
        <v>100000</v>
      </c>
      <c r="AT20" s="76">
        <f>IF('Target Setting Tool'!$D$25&lt;0,"",IF(AT$1&lt;'Target Setting Tool'!$D$24,"",IF('Target Setting Tool'!$D$25+('Target Setting Tool'!$D$29-'Target Setting Tool'!$D$25)*(AT$1-'Target Setting Tool'!$D$24)/('Target Setting Tool'!$D$27-'Target Setting Tool'!$D$24)&gt;0,'Target Setting Tool'!$D$25+('Target Setting Tool'!$D$29-'Target Setting Tool'!$D$25)*(AT$1-'Target Setting Tool'!$D$24)/('Target Setting Tool'!$D$27-'Target Setting Tool'!$D$24),0.01)))</f>
        <v>100000</v>
      </c>
      <c r="AU20" s="76">
        <f>IF('Target Setting Tool'!$D$25&lt;0,"",IF(AU$1&lt;'Target Setting Tool'!$D$24,"",IF('Target Setting Tool'!$D$25+('Target Setting Tool'!$D$29-'Target Setting Tool'!$D$25)*(AU$1-'Target Setting Tool'!$D$24)/('Target Setting Tool'!$D$27-'Target Setting Tool'!$D$24)&gt;0,'Target Setting Tool'!$D$25+('Target Setting Tool'!$D$29-'Target Setting Tool'!$D$25)*(AU$1-'Target Setting Tool'!$D$24)/('Target Setting Tool'!$D$27-'Target Setting Tool'!$D$24),0.01)))</f>
        <v>100000</v>
      </c>
      <c r="AV20" s="76">
        <f>IF('Target Setting Tool'!$D$25&lt;0,"",IF(AV$1&lt;'Target Setting Tool'!$D$24,"",IF('Target Setting Tool'!$D$25+('Target Setting Tool'!$D$29-'Target Setting Tool'!$D$25)*(AV$1-'Target Setting Tool'!$D$24)/('Target Setting Tool'!$D$27-'Target Setting Tool'!$D$24)&gt;0,'Target Setting Tool'!$D$25+('Target Setting Tool'!$D$29-'Target Setting Tool'!$D$25)*(AV$1-'Target Setting Tool'!$D$24)/('Target Setting Tool'!$D$27-'Target Setting Tool'!$D$24),0.01)))</f>
        <v>100000</v>
      </c>
      <c r="AW20" s="76">
        <f>IF('Target Setting Tool'!$D$25&lt;0,"",IF(AW$1&lt;'Target Setting Tool'!$D$24,"",IF('Target Setting Tool'!$D$25+('Target Setting Tool'!$D$29-'Target Setting Tool'!$D$25)*(AW$1-'Target Setting Tool'!$D$24)/('Target Setting Tool'!$D$27-'Target Setting Tool'!$D$24)&gt;0,'Target Setting Tool'!$D$25+('Target Setting Tool'!$D$29-'Target Setting Tool'!$D$25)*(AW$1-'Target Setting Tool'!$D$24)/('Target Setting Tool'!$D$27-'Target Setting Tool'!$D$24),0.01)))</f>
        <v>100000</v>
      </c>
      <c r="AX20" s="76">
        <f>IF('Target Setting Tool'!$D$25&lt;0,"",IF(AX$1&lt;'Target Setting Tool'!$D$24,"",IF('Target Setting Tool'!$D$25+('Target Setting Tool'!$D$29-'Target Setting Tool'!$D$25)*(AX$1-'Target Setting Tool'!$D$24)/('Target Setting Tool'!$D$27-'Target Setting Tool'!$D$24)&gt;0,'Target Setting Tool'!$D$25+('Target Setting Tool'!$D$29-'Target Setting Tool'!$D$25)*(AX$1-'Target Setting Tool'!$D$24)/('Target Setting Tool'!$D$27-'Target Setting Tool'!$D$24),0.01)))</f>
        <v>100000</v>
      </c>
      <c r="AY20" s="76"/>
      <c r="AZ20" s="76"/>
      <c r="BA20" s="76"/>
      <c r="BB20" s="76"/>
      <c r="BC20" s="76"/>
      <c r="BD20" s="76"/>
      <c r="BE20" s="76"/>
      <c r="BF20" s="76"/>
      <c r="BG20" s="76"/>
      <c r="BH20" s="76"/>
      <c r="BI20" s="76"/>
      <c r="BJ20" s="76"/>
      <c r="BK20" s="76"/>
      <c r="BL20" s="76"/>
      <c r="BM20" s="76"/>
      <c r="BN20" s="76"/>
      <c r="BO20" s="76"/>
      <c r="BP20" s="76"/>
      <c r="BQ20" s="76"/>
      <c r="BR20" s="76"/>
    </row>
    <row r="21" spans="1:70" ht="12.75" customHeight="1" x14ac:dyDescent="0.15">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row>
    <row r="22" spans="1:70" ht="12.75" customHeight="1" x14ac:dyDescent="0.15">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row>
    <row r="23" spans="1:70" ht="24" customHeight="1" x14ac:dyDescent="0.25">
      <c r="A23" s="216" t="s">
        <v>105</v>
      </c>
      <c r="B23" s="154"/>
      <c r="C23" s="87"/>
      <c r="D23" s="88"/>
      <c r="E23" s="88"/>
      <c r="F23" s="95"/>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row>
    <row r="24" spans="1:70" ht="12.75" customHeight="1" x14ac:dyDescent="0.15">
      <c r="A24" s="44" t="s">
        <v>106</v>
      </c>
      <c r="D24" s="76"/>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row>
    <row r="25" spans="1:70" ht="12.75" customHeight="1" x14ac:dyDescent="0.15">
      <c r="A25" s="44"/>
      <c r="B25" s="91" t="s">
        <v>107</v>
      </c>
      <c r="D25" s="44" t="e">
        <f>IF(AND(D$1&gt;='Target Setting Tool'!$D$24,D$1&lt;=2060),IF(D$1='Target Setting Tool'!$D$24,'Target Setting Tool'!$D$24,D$1),NA())</f>
        <v>#N/A</v>
      </c>
      <c r="E25" s="44" t="e">
        <f>IF(AND(E$1&gt;='Target Setting Tool'!$D$24,E$1&lt;=2060),IF(E$1='Target Setting Tool'!$D$24,'Target Setting Tool'!$D$24,E$1),NA())</f>
        <v>#N/A</v>
      </c>
      <c r="F25" s="44" t="e">
        <f>IF(AND(F$1&gt;='Target Setting Tool'!$D$24,F$1&lt;=2060),IF(F$1='Target Setting Tool'!$D$24,'Target Setting Tool'!$D$24,F$1),NA())</f>
        <v>#N/A</v>
      </c>
      <c r="G25" s="44" t="e">
        <f>IF(AND(G$1&gt;='Target Setting Tool'!$D$24,G$1&lt;=2060),IF(G$1='Target Setting Tool'!$D$24,'Target Setting Tool'!$D$24,G$1),NA())</f>
        <v>#N/A</v>
      </c>
      <c r="H25" s="44" t="e">
        <f>IF(AND(H$1&gt;='Target Setting Tool'!$D$24,H$1&lt;=2060),IF(H$1='Target Setting Tool'!$D$24,'Target Setting Tool'!$D$24,H$1),NA())</f>
        <v>#N/A</v>
      </c>
      <c r="I25" s="44" t="e">
        <f>IF(AND(I$1&gt;='Target Setting Tool'!$D$24,I$1&lt;=2060),IF(I$1='Target Setting Tool'!$D$24,'Target Setting Tool'!$D$24,I$1),NA())</f>
        <v>#N/A</v>
      </c>
      <c r="J25" s="44" t="e">
        <f>IF(AND(J$1&gt;='Target Setting Tool'!$D$24,J$1&lt;=2060),IF(J$1='Target Setting Tool'!$D$24,'Target Setting Tool'!$D$24,J$1),NA())</f>
        <v>#N/A</v>
      </c>
      <c r="K25" s="44">
        <f>IF(AND(K$1&gt;='Target Setting Tool'!$D$24,K$1&lt;=2060),IF(K$1='Target Setting Tool'!$D$24,'Target Setting Tool'!$D$24,K$1),NA())</f>
        <v>2021</v>
      </c>
      <c r="L25" s="44">
        <f>IF(AND(L$1&gt;='Target Setting Tool'!$D$24,L$1&lt;=2060),IF(L$1='Target Setting Tool'!$D$24,'Target Setting Tool'!$D$24,L$1),NA())</f>
        <v>2022</v>
      </c>
      <c r="M25" s="44">
        <f>IF(AND(M$1&gt;='Target Setting Tool'!$D$24,M$1&lt;=2060),IF(M$1='Target Setting Tool'!$D$24,'Target Setting Tool'!$D$24,M$1),NA())</f>
        <v>2023</v>
      </c>
      <c r="N25" s="44">
        <f>IF(AND(N$1&gt;='Target Setting Tool'!$D$24,N$1&lt;=2060),IF(N$1='Target Setting Tool'!$D$24,'Target Setting Tool'!$D$24,N$1),NA())</f>
        <v>2024</v>
      </c>
      <c r="O25" s="44">
        <f>IF(AND(O$1&gt;='Target Setting Tool'!$D$24,O$1&lt;=2060),IF(O$1='Target Setting Tool'!$D$24,'Target Setting Tool'!$D$24,O$1),NA())</f>
        <v>2025</v>
      </c>
      <c r="P25" s="44">
        <f>IF(AND(P$1&gt;='Target Setting Tool'!$D$24,P$1&lt;=2060),IF(P$1='Target Setting Tool'!$D$24,'Target Setting Tool'!$D$24,P$1),NA())</f>
        <v>2026</v>
      </c>
      <c r="Q25" s="44">
        <f>IF(AND(Q$1&gt;='Target Setting Tool'!$D$24,Q$1&lt;=2060),IF(Q$1='Target Setting Tool'!$D$24,'Target Setting Tool'!$D$24,Q$1),NA())</f>
        <v>2027</v>
      </c>
      <c r="R25" s="44">
        <f>IF(AND(R$1&gt;='Target Setting Tool'!$D$24,R$1&lt;=2060),IF(R$1='Target Setting Tool'!$D$24,'Target Setting Tool'!$D$24,R$1),NA())</f>
        <v>2028</v>
      </c>
      <c r="S25" s="44">
        <f>IF(AND(S$1&gt;='Target Setting Tool'!$D$24,S$1&lt;=2060),IF(S$1='Target Setting Tool'!$D$24,'Target Setting Tool'!$D$24,S$1),NA())</f>
        <v>2029</v>
      </c>
      <c r="T25" s="44">
        <f>IF(AND(T$1&gt;='Target Setting Tool'!$D$24,T$1&lt;=2060),IF(T$1='Target Setting Tool'!$D$24,'Target Setting Tool'!$D$24,T$1),NA())</f>
        <v>2030</v>
      </c>
      <c r="U25" s="44">
        <f>IF(AND(U$1&gt;='Target Setting Tool'!$D$24,U$1&lt;=2060),IF(U$1='Target Setting Tool'!$D$24,'Target Setting Tool'!$D$24,U$1),NA())</f>
        <v>2031</v>
      </c>
      <c r="V25" s="44">
        <f>IF(AND(V$1&gt;='Target Setting Tool'!$D$24,V$1&lt;=2060),IF(V$1='Target Setting Tool'!$D$24,'Target Setting Tool'!$D$24,V$1),NA())</f>
        <v>2032</v>
      </c>
      <c r="W25" s="44">
        <f>IF(AND(W$1&gt;='Target Setting Tool'!$D$24,W$1&lt;=2060),IF(W$1='Target Setting Tool'!$D$24,'Target Setting Tool'!$D$24,W$1),NA())</f>
        <v>2033</v>
      </c>
      <c r="X25" s="44">
        <f>IF(AND(X$1&gt;='Target Setting Tool'!$D$24,X$1&lt;=2060),IF(X$1='Target Setting Tool'!$D$24,'Target Setting Tool'!$D$24,X$1),NA())</f>
        <v>2034</v>
      </c>
      <c r="Y25" s="44">
        <f>IF(AND(Y$1&gt;='Target Setting Tool'!$D$24,Y$1&lt;=2060),IF(Y$1='Target Setting Tool'!$D$24,'Target Setting Tool'!$D$24,Y$1),NA())</f>
        <v>2035</v>
      </c>
      <c r="Z25" s="44">
        <f>IF(AND(Z$1&gt;='Target Setting Tool'!$D$24,Z$1&lt;=2060),IF(Z$1='Target Setting Tool'!$D$24,'Target Setting Tool'!$D$24,Z$1),NA())</f>
        <v>2036</v>
      </c>
      <c r="AA25" s="44">
        <f>IF(AND(AA$1&gt;='Target Setting Tool'!$D$24,AA$1&lt;=2060),IF(AA$1='Target Setting Tool'!$D$24,'Target Setting Tool'!$D$24,AA$1),NA())</f>
        <v>2037</v>
      </c>
      <c r="AB25" s="44">
        <f>IF(AND(AB$1&gt;='Target Setting Tool'!$D$24,AB$1&lt;=2060),IF(AB$1='Target Setting Tool'!$D$24,'Target Setting Tool'!$D$24,AB$1),NA())</f>
        <v>2038</v>
      </c>
      <c r="AC25" s="44">
        <f>IF(AND(AC$1&gt;='Target Setting Tool'!$D$24,AC$1&lt;=2060),IF(AC$1='Target Setting Tool'!$D$24,'Target Setting Tool'!$D$24,AC$1),NA())</f>
        <v>2039</v>
      </c>
      <c r="AD25" s="44">
        <f>IF(AND(AD$1&gt;='Target Setting Tool'!$D$24,AD$1&lt;=2060),IF(AD$1='Target Setting Tool'!$D$24,'Target Setting Tool'!$D$24,AD$1),NA())</f>
        <v>2040</v>
      </c>
      <c r="AE25" s="44">
        <f>IF(AND(AE$1&gt;='Target Setting Tool'!$D$24,AE$1&lt;=2060),IF(AE$1='Target Setting Tool'!$D$24,'Target Setting Tool'!$D$24,AE$1),NA())</f>
        <v>2041</v>
      </c>
      <c r="AF25" s="44">
        <f>IF(AND(AF$1&gt;='Target Setting Tool'!$D$24,AF$1&lt;=2060),IF(AF$1='Target Setting Tool'!$D$24,'Target Setting Tool'!$D$24,AF$1),NA())</f>
        <v>2042</v>
      </c>
      <c r="AG25" s="44">
        <f>IF(AND(AG$1&gt;='Target Setting Tool'!$D$24,AG$1&lt;=2060),IF(AG$1='Target Setting Tool'!$D$24,'Target Setting Tool'!$D$24,AG$1),NA())</f>
        <v>2043</v>
      </c>
      <c r="AH25" s="44">
        <f>IF(AND(AH$1&gt;='Target Setting Tool'!$D$24,AH$1&lt;=2060),IF(AH$1='Target Setting Tool'!$D$24,'Target Setting Tool'!$D$24,AH$1),NA())</f>
        <v>2044</v>
      </c>
      <c r="AI25" s="44">
        <f>IF(AND(AI$1&gt;='Target Setting Tool'!$D$24,AI$1&lt;=2060),IF(AI$1='Target Setting Tool'!$D$24,'Target Setting Tool'!$D$24,AI$1),NA())</f>
        <v>2045</v>
      </c>
      <c r="AJ25" s="44">
        <f>IF(AND(AJ$1&gt;='Target Setting Tool'!$D$24,AJ$1&lt;=2060),IF(AJ$1='Target Setting Tool'!$D$24,'Target Setting Tool'!$D$24,AJ$1),NA())</f>
        <v>2046</v>
      </c>
      <c r="AK25" s="44">
        <f>IF(AND(AK$1&gt;='Target Setting Tool'!$D$24,AK$1&lt;=2060),IF(AK$1='Target Setting Tool'!$D$24,'Target Setting Tool'!$D$24,AK$1),NA())</f>
        <v>2047</v>
      </c>
      <c r="AL25" s="44">
        <f>IF(AND(AL$1&gt;='Target Setting Tool'!$D$24,AL$1&lt;=2060),IF(AL$1='Target Setting Tool'!$D$24,'Target Setting Tool'!$D$24,AL$1),NA())</f>
        <v>2048</v>
      </c>
      <c r="AM25" s="44">
        <f>IF(AND(AM$1&gt;='Target Setting Tool'!$D$24,AM$1&lt;=2060),IF(AM$1='Target Setting Tool'!$D$24,'Target Setting Tool'!$D$24,AM$1),NA())</f>
        <v>2049</v>
      </c>
      <c r="AN25" s="44">
        <f>IF(AND(AN$1&gt;='Target Setting Tool'!$D$24,AN$1&lt;=2060),IF(AN$1='Target Setting Tool'!$D$24,'Target Setting Tool'!$D$24,AN$1),NA())</f>
        <v>2050</v>
      </c>
      <c r="AO25" s="96"/>
      <c r="AP25" s="96"/>
      <c r="AQ25" s="96"/>
      <c r="AR25" s="96"/>
      <c r="AS25" s="96"/>
      <c r="AT25" s="96"/>
      <c r="AU25" s="96"/>
      <c r="AV25" s="96"/>
      <c r="AW25" s="96"/>
      <c r="AX25" s="96"/>
      <c r="AY25" s="76"/>
      <c r="AZ25" s="76"/>
      <c r="BA25" s="76"/>
      <c r="BB25" s="76"/>
      <c r="BC25" s="76"/>
      <c r="BD25" s="76"/>
      <c r="BE25" s="76"/>
      <c r="BF25" s="76"/>
      <c r="BG25" s="76"/>
      <c r="BH25" s="76"/>
      <c r="BI25" s="76"/>
      <c r="BJ25" s="76"/>
      <c r="BK25" s="76"/>
      <c r="BL25" s="76"/>
      <c r="BM25" s="76"/>
      <c r="BN25" s="76"/>
      <c r="BO25" s="76"/>
      <c r="BP25" s="76"/>
      <c r="BQ25" s="76"/>
      <c r="BR25" s="76"/>
    </row>
    <row r="26" spans="1:70" ht="12.75" customHeight="1" x14ac:dyDescent="0.15">
      <c r="A26" s="47" t="s">
        <v>108</v>
      </c>
      <c r="B26" s="91" t="s">
        <v>109</v>
      </c>
      <c r="C26" s="47" t="s">
        <v>110</v>
      </c>
      <c r="D26" s="76" t="str">
        <f>IF(D1&gt;='Target Setting Tool'!$D24,IF(('Target Setting Tool'!$D$25/HLOOKUP('Target Setting Tool'!$D$24,$D$1:$AX$8,ROW($A$8),))/(D$18/D$8)&lt;=1,('Target Setting Tool'!$D$25/HLOOKUP('Target Setting Tool'!$D$24,$D$1:$AX$8,ROW($A$8),))/(D$18/D$8),1),"")</f>
        <v/>
      </c>
      <c r="E26" s="76" t="str">
        <f>IF(E1&gt;='Target Setting Tool'!$D24,IF(('Target Setting Tool'!$D$25/HLOOKUP('Target Setting Tool'!$D$24,$D$1:$AX$8,ROW($A$8),))/(E$18/E$8)&lt;=1,('Target Setting Tool'!$D$25/HLOOKUP('Target Setting Tool'!$D$24,$D$1:$AX$8,ROW($A$8),))/(E$18/E$8),1),"")</f>
        <v/>
      </c>
      <c r="F26" s="76" t="str">
        <f>IF(F1&gt;='Target Setting Tool'!$D24,IF(('Target Setting Tool'!$D$25/HLOOKUP('Target Setting Tool'!$D$24,$D$1:$AX$8,ROW($A$8),))/(F$18/F$8)&lt;=1,('Target Setting Tool'!$D$25/HLOOKUP('Target Setting Tool'!$D$24,$D$1:$AX$8,ROW($A$8),))/(F$18/F$8),1),"")</f>
        <v/>
      </c>
      <c r="G26" s="76" t="str">
        <f>IF(G1&gt;='Target Setting Tool'!$D24,IF(('Target Setting Tool'!$D$25/HLOOKUP('Target Setting Tool'!$D$24,$D$1:$AX$8,ROW($A$8),))/(G$18/G$8)&lt;=1,('Target Setting Tool'!$D$25/HLOOKUP('Target Setting Tool'!$D$24,$D$1:$AX$8,ROW($A$8),))/(G$18/G$8),1),"")</f>
        <v/>
      </c>
      <c r="H26" s="76" t="str">
        <f>IF(H1&gt;='Target Setting Tool'!$D24,IF(('Target Setting Tool'!$D$25/HLOOKUP('Target Setting Tool'!$D$24,$D$1:$AX$8,ROW($A$8),))/(H$18/H$8)&lt;=1,('Target Setting Tool'!$D$25/HLOOKUP('Target Setting Tool'!$D$24,$D$1:$AX$8,ROW($A$8),))/(H$18/H$8),1),"")</f>
        <v/>
      </c>
      <c r="I26" s="76" t="str">
        <f>IF(I1&gt;='Target Setting Tool'!$D24,IF(('Target Setting Tool'!$D$25/HLOOKUP('Target Setting Tool'!$D$24,$D$1:$AX$8,ROW($A$8),))/(I$18/I$8)&lt;=1,('Target Setting Tool'!$D$25/HLOOKUP('Target Setting Tool'!$D$24,$D$1:$AX$8,ROW($A$8),))/(I$18/I$8),1),"")</f>
        <v/>
      </c>
      <c r="J26" s="76" t="str">
        <f>IF(J1&gt;='Target Setting Tool'!$D24,IF(('Target Setting Tool'!$D$25/HLOOKUP('Target Setting Tool'!$D$24,$D$1:$AX$8,ROW($A$8),))/(J$18/J$8)&lt;=1,('Target Setting Tool'!$D$25/HLOOKUP('Target Setting Tool'!$D$24,$D$1:$AX$8,ROW($A$8),))/(J$18/J$8),1),"")</f>
        <v/>
      </c>
      <c r="K26" s="76">
        <f>IF(K1&gt;='Target Setting Tool'!$D24,IF(('Target Setting Tool'!$D$25/HLOOKUP('Target Setting Tool'!$D$24,$D$1:$AX$8,ROW($A$8),))/(K$18/K$8)&lt;=1,('Target Setting Tool'!$D$25/HLOOKUP('Target Setting Tool'!$D$24,$D$1:$AX$8,ROW($A$8),))/(K$18/K$8),1),"")</f>
        <v>1</v>
      </c>
      <c r="L26" s="76">
        <f>IF(L1&gt;='Target Setting Tool'!$D24,IF(('Target Setting Tool'!$D$25/HLOOKUP('Target Setting Tool'!$D$24,$D$1:$AX$8,ROW($A$8),))/(L$18/L$8)&lt;=1,('Target Setting Tool'!$D$25/HLOOKUP('Target Setting Tool'!$D$24,$D$1:$AX$8,ROW($A$8),))/(L$18/L$8),1),"")</f>
        <v>1</v>
      </c>
      <c r="M26" s="76">
        <f>IF(M1&gt;='Target Setting Tool'!$D24,IF(('Target Setting Tool'!$D$25/HLOOKUP('Target Setting Tool'!$D$24,$D$1:$AX$8,ROW($A$8),))/(M$18/M$8)&lt;=1,('Target Setting Tool'!$D$25/HLOOKUP('Target Setting Tool'!$D$24,$D$1:$AX$8,ROW($A$8),))/(M$18/M$8),1),"")</f>
        <v>1</v>
      </c>
      <c r="N26" s="76">
        <f>IF(N1&gt;='Target Setting Tool'!$D24,IF(('Target Setting Tool'!$D$25/HLOOKUP('Target Setting Tool'!$D$24,$D$1:$AX$8,ROW($A$8),))/(N$18/N$8)&lt;=1,('Target Setting Tool'!$D$25/HLOOKUP('Target Setting Tool'!$D$24,$D$1:$AX$8,ROW($A$8),))/(N$18/N$8),1),"")</f>
        <v>1</v>
      </c>
      <c r="O26" s="76">
        <f>IF(O1&gt;='Target Setting Tool'!$D24,IF(('Target Setting Tool'!$D$25/HLOOKUP('Target Setting Tool'!$D$24,$D$1:$AX$8,ROW($A$8),))/(O$18/O$8)&lt;=1,('Target Setting Tool'!$D$25/HLOOKUP('Target Setting Tool'!$D$24,$D$1:$AX$8,ROW($A$8),))/(O$18/O$8),1),"")</f>
        <v>1</v>
      </c>
      <c r="P26" s="76">
        <f>IF(P1&gt;='Target Setting Tool'!$D24,IF(('Target Setting Tool'!$D$25/HLOOKUP('Target Setting Tool'!$D$24,$D$1:$AX$8,ROW($A$8),))/(P$18/P$8)&lt;=1,('Target Setting Tool'!$D$25/HLOOKUP('Target Setting Tool'!$D$24,$D$1:$AX$8,ROW($A$8),))/(P$18/P$8),1),"")</f>
        <v>1</v>
      </c>
      <c r="Q26" s="76">
        <f>IF(Q1&gt;='Target Setting Tool'!$D24,IF(('Target Setting Tool'!$D$25/HLOOKUP('Target Setting Tool'!$D$24,$D$1:$AX$8,ROW($A$8),))/(Q$18/Q$8)&lt;=1,('Target Setting Tool'!$D$25/HLOOKUP('Target Setting Tool'!$D$24,$D$1:$AX$8,ROW($A$8),))/(Q$18/Q$8),1),"")</f>
        <v>1</v>
      </c>
      <c r="R26" s="76">
        <f>IF(R1&gt;='Target Setting Tool'!$D24,IF(('Target Setting Tool'!$D$25/HLOOKUP('Target Setting Tool'!$D$24,$D$1:$AX$8,ROW($A$8),))/(R$18/R$8)&lt;=1,('Target Setting Tool'!$D$25/HLOOKUP('Target Setting Tool'!$D$24,$D$1:$AX$8,ROW($A$8),))/(R$18/R$8),1),"")</f>
        <v>1</v>
      </c>
      <c r="S26" s="76">
        <f>IF(S1&gt;='Target Setting Tool'!$D24,IF(('Target Setting Tool'!$D$25/HLOOKUP('Target Setting Tool'!$D$24,$D$1:$AX$8,ROW($A$8),))/(S$18/S$8)&lt;=1,('Target Setting Tool'!$D$25/HLOOKUP('Target Setting Tool'!$D$24,$D$1:$AX$8,ROW($A$8),))/(S$18/S$8),1),"")</f>
        <v>1</v>
      </c>
      <c r="T26" s="76">
        <f>IF(T1&gt;='Target Setting Tool'!$D24,IF(('Target Setting Tool'!$D$25/HLOOKUP('Target Setting Tool'!$D$24,$D$1:$AX$8,ROW($A$8),))/(T$18/T$8)&lt;=1,('Target Setting Tool'!$D$25/HLOOKUP('Target Setting Tool'!$D$24,$D$1:$AX$8,ROW($A$8),))/(T$18/T$8),1),"")</f>
        <v>1</v>
      </c>
      <c r="U26" s="76">
        <f>IF(U1&gt;='Target Setting Tool'!$D24,IF(('Target Setting Tool'!$D$25/HLOOKUP('Target Setting Tool'!$D$24,$D$1:$AX$8,ROW($A$8),))/(U$18/U$8)&lt;=1,('Target Setting Tool'!$D$25/HLOOKUP('Target Setting Tool'!$D$24,$D$1:$AX$8,ROW($A$8),))/(U$18/U$8),1),"")</f>
        <v>1</v>
      </c>
      <c r="V26" s="76">
        <f>IF(V1&gt;='Target Setting Tool'!$D24,IF(('Target Setting Tool'!$D$25/HLOOKUP('Target Setting Tool'!$D$24,$D$1:$AX$8,ROW($A$8),))/(V$18/V$8)&lt;=1,('Target Setting Tool'!$D$25/HLOOKUP('Target Setting Tool'!$D$24,$D$1:$AX$8,ROW($A$8),))/(V$18/V$8),1),"")</f>
        <v>1</v>
      </c>
      <c r="W26" s="76">
        <f>IF(W1&gt;='Target Setting Tool'!$D24,IF(('Target Setting Tool'!$D$25/HLOOKUP('Target Setting Tool'!$D$24,$D$1:$AX$8,ROW($A$8),))/(W$18/W$8)&lt;=1,('Target Setting Tool'!$D$25/HLOOKUP('Target Setting Tool'!$D$24,$D$1:$AX$8,ROW($A$8),))/(W$18/W$8),1),"")</f>
        <v>1</v>
      </c>
      <c r="X26" s="76">
        <f>IF(X1&gt;='Target Setting Tool'!$D24,IF(('Target Setting Tool'!$D$25/HLOOKUP('Target Setting Tool'!$D$24,$D$1:$AX$8,ROW($A$8),))/(X$18/X$8)&lt;=1,('Target Setting Tool'!$D$25/HLOOKUP('Target Setting Tool'!$D$24,$D$1:$AX$8,ROW($A$8),))/(X$18/X$8),1),"")</f>
        <v>1</v>
      </c>
      <c r="Y26" s="76">
        <f>IF(Y1&gt;='Target Setting Tool'!$D24,IF(('Target Setting Tool'!$D$25/HLOOKUP('Target Setting Tool'!$D$24,$D$1:$AX$8,ROW($A$8),))/(Y$18/Y$8)&lt;=1,('Target Setting Tool'!$D$25/HLOOKUP('Target Setting Tool'!$D$24,$D$1:$AX$8,ROW($A$8),))/(Y$18/Y$8),1),"")</f>
        <v>1</v>
      </c>
      <c r="Z26" s="76">
        <f>IF(Z1&gt;='Target Setting Tool'!$D24,IF(('Target Setting Tool'!$D$25/HLOOKUP('Target Setting Tool'!$D$24,$D$1:$AX$8,ROW($A$8),))/(Z$18/Z$8)&lt;=1,('Target Setting Tool'!$D$25/HLOOKUP('Target Setting Tool'!$D$24,$D$1:$AX$8,ROW($A$8),))/(Z$18/Z$8),1),"")</f>
        <v>1</v>
      </c>
      <c r="AA26" s="76">
        <f>IF(AA1&gt;='Target Setting Tool'!$D24,IF(('Target Setting Tool'!$D$25/HLOOKUP('Target Setting Tool'!$D$24,$D$1:$AX$8,ROW($A$8),))/(AA$18/AA$8)&lt;=1,('Target Setting Tool'!$D$25/HLOOKUP('Target Setting Tool'!$D$24,$D$1:$AX$8,ROW($A$8),))/(AA$18/AA$8),1),"")</f>
        <v>1</v>
      </c>
      <c r="AB26" s="76">
        <f>IF(AB1&gt;='Target Setting Tool'!$D24,IF(('Target Setting Tool'!$D$25/HLOOKUP('Target Setting Tool'!$D$24,$D$1:$AX$8,ROW($A$8),))/(AB$18/AB$8)&lt;=1,('Target Setting Tool'!$D$25/HLOOKUP('Target Setting Tool'!$D$24,$D$1:$AX$8,ROW($A$8),))/(AB$18/AB$8),1),"")</f>
        <v>1</v>
      </c>
      <c r="AC26" s="76">
        <f>IF(AC1&gt;='Target Setting Tool'!$D24,IF(('Target Setting Tool'!$D$25/HLOOKUP('Target Setting Tool'!$D$24,$D$1:$AX$8,ROW($A$8),))/(AC$18/AC$8)&lt;=1,('Target Setting Tool'!$D$25/HLOOKUP('Target Setting Tool'!$D$24,$D$1:$AX$8,ROW($A$8),))/(AC$18/AC$8),1),"")</f>
        <v>1</v>
      </c>
      <c r="AD26" s="76">
        <f>IF(AD1&gt;='Target Setting Tool'!$D24,IF(('Target Setting Tool'!$D$25/HLOOKUP('Target Setting Tool'!$D$24,$D$1:$AX$8,ROW($A$8),))/(AD$18/AD$8)&lt;=1,('Target Setting Tool'!$D$25/HLOOKUP('Target Setting Tool'!$D$24,$D$1:$AX$8,ROW($A$8),))/(AD$18/AD$8),1),"")</f>
        <v>1</v>
      </c>
      <c r="AE26" s="76">
        <f>IF(AE1&gt;='Target Setting Tool'!$D24,IF(('Target Setting Tool'!$D$25/HLOOKUP('Target Setting Tool'!$D$24,$D$1:$AX$8,ROW($A$8),))/(AE$18/AE$8)&lt;=1,('Target Setting Tool'!$D$25/HLOOKUP('Target Setting Tool'!$D$24,$D$1:$AX$8,ROW($A$8),))/(AE$18/AE$8),1),"")</f>
        <v>1</v>
      </c>
      <c r="AF26" s="76">
        <f>IF(AF1&gt;='Target Setting Tool'!$D24,IF(('Target Setting Tool'!$D$25/HLOOKUP('Target Setting Tool'!$D$24,$D$1:$AX$8,ROW($A$8),))/(AF$18/AF$8)&lt;=1,('Target Setting Tool'!$D$25/HLOOKUP('Target Setting Tool'!$D$24,$D$1:$AX$8,ROW($A$8),))/(AF$18/AF$8),1),"")</f>
        <v>1</v>
      </c>
      <c r="AG26" s="76">
        <f>IF(AG1&gt;='Target Setting Tool'!$D24,IF(('Target Setting Tool'!$D$25/HLOOKUP('Target Setting Tool'!$D$24,$D$1:$AX$8,ROW($A$8),))/(AG$18/AG$8)&lt;=1,('Target Setting Tool'!$D$25/HLOOKUP('Target Setting Tool'!$D$24,$D$1:$AX$8,ROW($A$8),))/(AG$18/AG$8),1),"")</f>
        <v>1</v>
      </c>
      <c r="AH26" s="76">
        <f>IF(AH1&gt;='Target Setting Tool'!$D24,IF(('Target Setting Tool'!$D$25/HLOOKUP('Target Setting Tool'!$D$24,$D$1:$AX$8,ROW($A$8),))/(AH$18/AH$8)&lt;=1,('Target Setting Tool'!$D$25/HLOOKUP('Target Setting Tool'!$D$24,$D$1:$AX$8,ROW($A$8),))/(AH$18/AH$8),1),"")</f>
        <v>1</v>
      </c>
      <c r="AI26" s="76">
        <f>IF(AI1&gt;='Target Setting Tool'!$D24,IF(('Target Setting Tool'!$D$25/HLOOKUP('Target Setting Tool'!$D$24,$D$1:$AX$8,ROW($A$8),))/(AI$18/AI$8)&lt;=1,('Target Setting Tool'!$D$25/HLOOKUP('Target Setting Tool'!$D$24,$D$1:$AX$8,ROW($A$8),))/(AI$18/AI$8),1),"")</f>
        <v>1</v>
      </c>
      <c r="AJ26" s="76">
        <f>IF(AJ1&gt;='Target Setting Tool'!$D24,IF(('Target Setting Tool'!$D$25/HLOOKUP('Target Setting Tool'!$D$24,$D$1:$AX$8,ROW($A$8),))/(AJ$18/AJ$8)&lt;=1,('Target Setting Tool'!$D$25/HLOOKUP('Target Setting Tool'!$D$24,$D$1:$AX$8,ROW($A$8),))/(AJ$18/AJ$8),1),"")</f>
        <v>1</v>
      </c>
      <c r="AK26" s="76">
        <f>IF(AK1&gt;='Target Setting Tool'!$D24,IF(('Target Setting Tool'!$D$25/HLOOKUP('Target Setting Tool'!$D$24,$D$1:$AX$8,ROW($A$8),))/(AK$18/AK$8)&lt;=1,('Target Setting Tool'!$D$25/HLOOKUP('Target Setting Tool'!$D$24,$D$1:$AX$8,ROW($A$8),))/(AK$18/AK$8),1),"")</f>
        <v>1</v>
      </c>
      <c r="AL26" s="76">
        <f>IF(AL1&gt;='Target Setting Tool'!$D24,IF(('Target Setting Tool'!$D$25/HLOOKUP('Target Setting Tool'!$D$24,$D$1:$AX$8,ROW($A$8),))/(AL$18/AL$8)&lt;=1,('Target Setting Tool'!$D$25/HLOOKUP('Target Setting Tool'!$D$24,$D$1:$AX$8,ROW($A$8),))/(AL$18/AL$8),1),"")</f>
        <v>1</v>
      </c>
      <c r="AM26" s="76">
        <f>IF(AM1&gt;='Target Setting Tool'!$D24,IF(('Target Setting Tool'!$D$25/HLOOKUP('Target Setting Tool'!$D$24,$D$1:$AX$8,ROW($A$8),))/(AM$18/AM$8)&lt;=1,('Target Setting Tool'!$D$25/HLOOKUP('Target Setting Tool'!$D$24,$D$1:$AX$8,ROW($A$8),))/(AM$18/AM$8),1),"")</f>
        <v>1</v>
      </c>
      <c r="AN26" s="76">
        <f>IF(AN1&gt;='Target Setting Tool'!$D24,IF(('Target Setting Tool'!$D$25/HLOOKUP('Target Setting Tool'!$D$24,$D$1:$AX$8,ROW($A$8),))/(AN$18/AN$8)&lt;=1,('Target Setting Tool'!$D$25/HLOOKUP('Target Setting Tool'!$D$24,$D$1:$AX$8,ROW($A$8),))/(AN$18/AN$8),1),"")</f>
        <v>1</v>
      </c>
      <c r="AO26" s="96"/>
      <c r="AP26" s="96"/>
      <c r="AQ26" s="96"/>
      <c r="AR26" s="96"/>
      <c r="AS26" s="96"/>
      <c r="AT26" s="96"/>
      <c r="AU26" s="96"/>
      <c r="AV26" s="96"/>
      <c r="AW26" s="96"/>
      <c r="AX26" s="96"/>
      <c r="AY26" s="76"/>
      <c r="AZ26" s="76"/>
      <c r="BA26" s="76"/>
      <c r="BB26" s="76"/>
      <c r="BC26" s="76"/>
      <c r="BD26" s="76"/>
      <c r="BE26" s="76"/>
      <c r="BF26" s="76"/>
      <c r="BG26" s="76"/>
      <c r="BH26" s="76"/>
      <c r="BI26" s="76"/>
      <c r="BJ26" s="76"/>
      <c r="BK26" s="76"/>
      <c r="BL26" s="76"/>
      <c r="BM26" s="76"/>
      <c r="BN26" s="76"/>
      <c r="BO26" s="76"/>
      <c r="BP26" s="76"/>
      <c r="BQ26" s="76"/>
      <c r="BR26" s="76"/>
    </row>
    <row r="27" spans="1:70" ht="12.75" customHeight="1" x14ac:dyDescent="0.15">
      <c r="A27" s="47" t="s">
        <v>111</v>
      </c>
      <c r="B27" s="91" t="s">
        <v>112</v>
      </c>
      <c r="C27" s="47" t="str">
        <f t="array" ref="C27">INDEX(Lists!$E$2:$E$50,MATCH('Target Setting Tool'!$D$23,Lists!$B$2:$B$50,0))</f>
        <v>tCO2/MWh</v>
      </c>
      <c r="D27" s="97">
        <f t="array" ref="D27">'Target Setting Tool'!$D$26*INDEX(Lists!$F$2:$F$50,MATCH('Target Setting Tool'!$D$23,Lists!$B$2:$B$50,0))/'Target Setting Tool'!$D$25-$AN$10</f>
        <v>0.49896553768557877</v>
      </c>
      <c r="E27" s="98">
        <f t="array" ref="E27">IF($AN$10&gt;0,'Target Setting Tool'!$D$26*INDEX(Lists!$F$2:$F$50,MATCH('Target Setting Tool'!$D$23,Lists!$B$2:$B$7,0))/'Target Setting Tool'!$D$25-$AN$10, 'Target Setting Tool'!$D$26*INDEX(Lists!$F$2:$F$50,MATCH('Target Setting Tool'!$D$23,Lists!$B$2:$B$7,0))/'Target Setting Tool'!$D$25+ABS(AN10))</f>
        <v>0.49896553768557877</v>
      </c>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96"/>
      <c r="AP27" s="96"/>
      <c r="AQ27" s="96"/>
      <c r="AR27" s="96"/>
      <c r="AS27" s="96"/>
      <c r="AT27" s="96"/>
      <c r="AU27" s="96"/>
      <c r="AV27" s="96"/>
      <c r="AW27" s="96"/>
      <c r="AX27" s="96"/>
      <c r="AY27" s="76"/>
      <c r="AZ27" s="76"/>
      <c r="BA27" s="76"/>
      <c r="BB27" s="76"/>
      <c r="BC27" s="76"/>
      <c r="BD27" s="76"/>
      <c r="BE27" s="76"/>
      <c r="BF27" s="76"/>
      <c r="BG27" s="76"/>
      <c r="BH27" s="76"/>
      <c r="BI27" s="76"/>
      <c r="BJ27" s="76"/>
      <c r="BK27" s="76"/>
      <c r="BL27" s="76"/>
      <c r="BM27" s="76"/>
      <c r="BN27" s="76"/>
      <c r="BO27" s="76"/>
      <c r="BP27" s="76"/>
      <c r="BQ27" s="76"/>
      <c r="BR27" s="76"/>
    </row>
    <row r="28" spans="1:70" ht="12.75" customHeight="1" x14ac:dyDescent="0.15">
      <c r="A28" s="47" t="s">
        <v>113</v>
      </c>
      <c r="B28" s="91" t="s">
        <v>114</v>
      </c>
      <c r="C28" s="47" t="s">
        <v>110</v>
      </c>
      <c r="D28" s="76" t="str">
        <f>IF(D$1&lt;'Target Setting Tool'!$D$24,"",(D$10-$AN$10)/(HLOOKUP('Target Setting Tool'!$D$24,$D$1:$CL$10,ROW($A$10),)-$AN$10))</f>
        <v/>
      </c>
      <c r="E28" s="76" t="str">
        <f>IF(E$1&lt;'Target Setting Tool'!$D$24,"",(E$10-$AN$10)/(HLOOKUP('Target Setting Tool'!$D$24,$D$1:$CL$10,ROW($A$10),)-$AN$10))</f>
        <v/>
      </c>
      <c r="F28" s="76" t="str">
        <f>IF(F$1&lt;'Target Setting Tool'!$D$24,"",(F$10-$AN$10)/(HLOOKUP('Target Setting Tool'!$D$24,$D$1:$CL$10,ROW($A$10),)-$AN$10))</f>
        <v/>
      </c>
      <c r="G28" s="76" t="str">
        <f>IF(G$1&lt;'Target Setting Tool'!$D$24,"",(G$10-$AN$10)/(HLOOKUP('Target Setting Tool'!$D$24,$D$1:$CL$10,ROW($A$10),)-$AN$10))</f>
        <v/>
      </c>
      <c r="H28" s="76" t="str">
        <f>IF(H$1&lt;'Target Setting Tool'!$D$24,"",(H$10-$AN$10)/(HLOOKUP('Target Setting Tool'!$D$24,$D$1:$CL$10,ROW($A$10),)-$AN$10))</f>
        <v/>
      </c>
      <c r="I28" s="76" t="str">
        <f>IF(I$1&lt;'Target Setting Tool'!$D$24,"",(I$10-$AN$10)/(HLOOKUP('Target Setting Tool'!$D$24,$D$1:$CL$10,ROW($A$10),)-$AN$10))</f>
        <v/>
      </c>
      <c r="J28" s="76" t="str">
        <f>IF(J$1&lt;'Target Setting Tool'!$D$24,"",(J$10-$AN$10)/(HLOOKUP('Target Setting Tool'!$D$24,$D$1:$CL$10,ROW($A$10),)-$AN$10))</f>
        <v/>
      </c>
      <c r="K28" s="76">
        <f>IF(K$1&lt;'Target Setting Tool'!$D$24,"",(K$10-$AN$10)/(HLOOKUP('Target Setting Tool'!$D$24,$D$1:$CL$10,ROW($A$10),)-$AN$10))</f>
        <v>1</v>
      </c>
      <c r="L28" s="76">
        <f>IF(L$1&lt;'Target Setting Tool'!$D$24,"",(L$10-$AN$10)/(HLOOKUP('Target Setting Tool'!$D$24,$D$1:$CL$10,ROW($A$10),)-$AN$10))</f>
        <v>0.8586893473369378</v>
      </c>
      <c r="M28" s="76">
        <f>IF(M$1&lt;'Target Setting Tool'!$D$24,"",(M$10-$AN$10)/(HLOOKUP('Target Setting Tool'!$D$24,$D$1:$CL$10,ROW($A$10),)-$AN$10))</f>
        <v>0.72178032259457803</v>
      </c>
      <c r="N28" s="76">
        <f>IF(N$1&lt;'Target Setting Tool'!$D$24,"",(N$10-$AN$10)/(HLOOKUP('Target Setting Tool'!$D$24,$D$1:$CL$10,ROW($A$10),)-$AN$10))</f>
        <v>0.5890704228425816</v>
      </c>
      <c r="O28" s="76">
        <f>IF(O$1&lt;'Target Setting Tool'!$D$24,"",(O$10-$AN$10)/(HLOOKUP('Target Setting Tool'!$D$24,$D$1:$CL$10,ROW($A$10),)-$AN$10))</f>
        <v>0.4603693794324239</v>
      </c>
      <c r="P28" s="76">
        <f>IF(P$1&lt;'Target Setting Tool'!$D$24,"",(P$10-$AN$10)/(HLOOKUP('Target Setting Tool'!$D$24,$D$1:$CL$10,ROW($A$10),)-$AN$10))</f>
        <v>0.38397837212272729</v>
      </c>
      <c r="Q28" s="76">
        <f>IF(Q$1&lt;'Target Setting Tool'!$D$24,"",(Q$10-$AN$10)/(HLOOKUP('Target Setting Tool'!$D$24,$D$1:$CL$10,ROW($A$10),)-$AN$10))</f>
        <v>0.31442260600771793</v>
      </c>
      <c r="R28" s="76">
        <f>IF(R$1&lt;'Target Setting Tool'!$D$24,"",(R$10-$AN$10)/(HLOOKUP('Target Setting Tool'!$D$24,$D$1:$CL$10,ROW($A$10),)-$AN$10))</f>
        <v>0.25082397072361473</v>
      </c>
      <c r="S28" s="76">
        <f>IF(S$1&lt;'Target Setting Tool'!$D$24,"",(S$10-$AN$10)/(HLOOKUP('Target Setting Tool'!$D$24,$D$1:$CL$10,ROW($A$10),)-$AN$10))</f>
        <v>0.1924485915592066</v>
      </c>
      <c r="T28" s="76">
        <f>IF(T$1&lt;'Target Setting Tool'!$D$24,"",(T$10-$AN$10)/(HLOOKUP('Target Setting Tool'!$D$24,$D$1:$CL$10,ROW($A$10),)-$AN$10))</f>
        <v>0.13867838296897467</v>
      </c>
      <c r="U28" s="76">
        <f>IF(U$1&lt;'Target Setting Tool'!$D$24,"",(U$10-$AN$10)/(HLOOKUP('Target Setting Tool'!$D$24,$D$1:$CL$10,ROW($A$10),)-$AN$10))</f>
        <v>0.11296347883027182</v>
      </c>
      <c r="V28" s="76">
        <f>IF(V$1&lt;'Target Setting Tool'!$D$24,"",(V$10-$AN$10)/(HLOOKUP('Target Setting Tool'!$D$24,$D$1:$CL$10,ROW($A$10),)-$AN$10))</f>
        <v>8.9350116752810974E-2</v>
      </c>
      <c r="W28" s="76">
        <f>IF(W$1&lt;'Target Setting Tool'!$D$24,"",(W$10-$AN$10)/(HLOOKUP('Target Setting Tool'!$D$24,$D$1:$CL$10,ROW($A$10),)-$AN$10))</f>
        <v>6.7590788743207147E-2</v>
      </c>
      <c r="X28" s="76">
        <f>IF(X$1&lt;'Target Setting Tool'!$D$24,"",(X$10-$AN$10)/(HLOOKUP('Target Setting Tool'!$D$24,$D$1:$CL$10,ROW($A$10),)-$AN$10))</f>
        <v>4.7475385435840602E-2</v>
      </c>
      <c r="Y28" s="76">
        <f>IF(Y$1&lt;'Target Setting Tool'!$D$24,"",(Y$10-$AN$10)/(HLOOKUP('Target Setting Tool'!$D$24,$D$1:$CL$10,ROW($A$10),)-$AN$10))</f>
        <v>2.8824389514597752E-2</v>
      </c>
      <c r="Z28" s="76">
        <f>IF(Z$1&lt;'Target Setting Tool'!$D$24,"",(Z$10-$AN$10)/(HLOOKUP('Target Setting Tool'!$D$24,$D$1:$CL$10,ROW($A$10),)-$AN$10))</f>
        <v>2.3473543402666636E-2</v>
      </c>
      <c r="AA28" s="76">
        <f>IF(AA$1&lt;'Target Setting Tool'!$D$24,"",(AA$10-$AN$10)/(HLOOKUP('Target Setting Tool'!$D$24,$D$1:$CL$10,ROW($A$10),)-$AN$10))</f>
        <v>1.850494082026655E-2</v>
      </c>
      <c r="AB28" s="76">
        <f>IF(AB$1&lt;'Target Setting Tool'!$D$24,"",(AB$10-$AN$10)/(HLOOKUP('Target Setting Tool'!$D$24,$D$1:$CL$10,ROW($A$10),)-$AN$10))</f>
        <v>1.3879035314101715E-2</v>
      </c>
      <c r="AC28" s="76">
        <f>IF(AC$1&lt;'Target Setting Tool'!$D$24,"",(AC$10-$AN$10)/(HLOOKUP('Target Setting Tool'!$D$24,$D$1:$CL$10,ROW($A$10),)-$AN$10))</f>
        <v>9.5615538093977281E-3</v>
      </c>
      <c r="AD28" s="76">
        <f>IF(AD$1&lt;'Target Setting Tool'!$D$24,"",(AD$10-$AN$10)/(HLOOKUP('Target Setting Tool'!$D$24,$D$1:$CL$10,ROW($A$10),)-$AN$10))</f>
        <v>5.5226459841049977E-3</v>
      </c>
      <c r="AE28" s="76">
        <f>IF(AE$1&lt;'Target Setting Tool'!$D$24,"",(AE$10-$AN$10)/(HLOOKUP('Target Setting Tool'!$D$24,$D$1:$CL$10,ROW($A$10),)-$AN$10))</f>
        <v>4.724491212558319E-3</v>
      </c>
      <c r="AF28" s="76">
        <f>IF(AF$1&lt;'Target Setting Tool'!$D$24,"",(AF$10-$AN$10)/(HLOOKUP('Target Setting Tool'!$D$24,$D$1:$CL$10,ROW($A$10),)-$AN$10))</f>
        <v>3.9852431839429749E-3</v>
      </c>
      <c r="AG28" s="76">
        <f>IF(AG$1&lt;'Target Setting Tool'!$D$24,"",(AG$10-$AN$10)/(HLOOKUP('Target Setting Tool'!$D$24,$D$1:$CL$10,ROW($A$10),)-$AN$10))</f>
        <v>3.2986126820542744E-3</v>
      </c>
      <c r="AH28" s="76">
        <f>IF(AH$1&lt;'Target Setting Tool'!$D$24,"",(AH$10-$AN$10)/(HLOOKUP('Target Setting Tool'!$D$24,$D$1:$CL$10,ROW($A$10),)-$AN$10))</f>
        <v>2.6591750196296158E-3</v>
      </c>
      <c r="AI28" s="76">
        <f>IF(AI$1&lt;'Target Setting Tool'!$D$24,"",(AI$10-$AN$10)/(HLOOKUP('Target Setting Tool'!$D$24,$D$1:$CL$10,ROW($A$10),)-$AN$10))</f>
        <v>2.0622264237714688E-3</v>
      </c>
      <c r="AJ28" s="76">
        <f>IF(AJ$1&lt;'Target Setting Tool'!$D$24,"",(AJ$10-$AN$10)/(HLOOKUP('Target Setting Tool'!$D$24,$D$1:$CL$10,ROW($A$10),)-$AN$10))</f>
        <v>1.5955744349727904E-3</v>
      </c>
      <c r="AK28" s="76">
        <f>IF(AK$1&lt;'Target Setting Tool'!$D$24,"",(AK$10-$AN$10)/(HLOOKUP('Target Setting Tool'!$D$24,$D$1:$CL$10,ROW($A$10),)-$AN$10))</f>
        <v>1.1586124071107883E-3</v>
      </c>
      <c r="AL28" s="76">
        <f>IF(AL$1&lt;'Target Setting Tool'!$D$24,"",(AL$10-$AN$10)/(HLOOKUP('Target Setting Tool'!$D$24,$D$1:$CL$10,ROW($A$10),)-$AN$10))</f>
        <v>7.4859423635713265E-4</v>
      </c>
      <c r="AM28" s="76">
        <f>IF(AM$1&lt;'Target Setting Tool'!$D$24,"",(AM$10-$AN$10)/(HLOOKUP('Target Setting Tool'!$D$24,$D$1:$CL$10,ROW($A$10),)-$AN$10))</f>
        <v>3.6310234930666483E-4</v>
      </c>
      <c r="AN28" s="76">
        <f>IF(AN$1&lt;'Target Setting Tool'!$D$24,"",(AN$10-$AN$10)/(HLOOKUP('Target Setting Tool'!$D$24,$D$1:$CL$10,ROW($A$10),)-$AN$10))</f>
        <v>0</v>
      </c>
      <c r="AO28" s="96"/>
      <c r="AP28" s="96"/>
      <c r="AQ28" s="96"/>
      <c r="AR28" s="96"/>
      <c r="AS28" s="96"/>
      <c r="AT28" s="96"/>
      <c r="AU28" s="96"/>
      <c r="AV28" s="96"/>
      <c r="AW28" s="96"/>
      <c r="AX28" s="96"/>
      <c r="AY28" s="76"/>
      <c r="AZ28" s="76"/>
      <c r="BA28" s="76"/>
      <c r="BB28" s="76"/>
      <c r="BC28" s="76"/>
      <c r="BD28" s="76"/>
      <c r="BE28" s="76"/>
      <c r="BF28" s="76"/>
      <c r="BG28" s="76"/>
      <c r="BH28" s="76"/>
      <c r="BI28" s="76"/>
      <c r="BJ28" s="76"/>
      <c r="BK28" s="76"/>
      <c r="BL28" s="76"/>
      <c r="BM28" s="76"/>
      <c r="BN28" s="76"/>
      <c r="BO28" s="76"/>
      <c r="BP28" s="76"/>
      <c r="BQ28" s="76"/>
      <c r="BR28" s="76"/>
    </row>
    <row r="29" spans="1:70" ht="12.75" customHeight="1" x14ac:dyDescent="0.15">
      <c r="A29" s="47" t="s">
        <v>115</v>
      </c>
      <c r="B29" s="91" t="str">
        <f>IF(ISTEXT('Target Setting Tool'!$D$23)=TRUE,IF('Target Setting Tool'!D23=Lists!$B$2,"SDA Company power emissions intensity ("&amp;C29&amp;")",IF('Target Setting Tool'!$D$23&lt;&gt;Lists!$B$2,"Company | Scope 1 emissions intensity ("&amp;C29&amp;")","select a SDA sector")),"select a SDA sector")</f>
        <v>SDA Company power emissions intensity (tCO2/MWh)</v>
      </c>
      <c r="C29" s="47" t="str">
        <f t="array" ref="C29">INDEX(Lists!$E$2:$E$50,MATCH('Target Setting Tool'!$D$23,Lists!$B$2:$B$50,0))</f>
        <v>tCO2/MWh</v>
      </c>
      <c r="D29" s="76" t="e">
        <f t="shared" ref="D29:AN29" si="10">IF(D28="",NA(),$D$27*D$28*D$26+($AN$10))</f>
        <v>#N/A</v>
      </c>
      <c r="E29" s="76" t="e">
        <f t="shared" si="10"/>
        <v>#N/A</v>
      </c>
      <c r="F29" s="76" t="e">
        <f t="shared" si="10"/>
        <v>#N/A</v>
      </c>
      <c r="G29" s="76" t="e">
        <f t="shared" si="10"/>
        <v>#N/A</v>
      </c>
      <c r="H29" s="76" t="e">
        <f t="shared" si="10"/>
        <v>#N/A</v>
      </c>
      <c r="I29" s="76" t="e">
        <f t="shared" si="10"/>
        <v>#N/A</v>
      </c>
      <c r="J29" s="76" t="e">
        <f t="shared" si="10"/>
        <v>#N/A</v>
      </c>
      <c r="K29" s="76">
        <f t="shared" si="10"/>
        <v>0.5</v>
      </c>
      <c r="L29" s="76">
        <f t="shared" si="10"/>
        <v>0.4294908542132751</v>
      </c>
      <c r="M29" s="76">
        <f t="shared" si="10"/>
        <v>0.36117796906869537</v>
      </c>
      <c r="N29" s="76">
        <f t="shared" si="10"/>
        <v>0.2949603025827412</v>
      </c>
      <c r="O29" s="76">
        <f t="shared" si="10"/>
        <v>0.23074291725689683</v>
      </c>
      <c r="P29" s="76">
        <f t="shared" si="10"/>
        <v>0.19262643722027106</v>
      </c>
      <c r="Q29" s="76">
        <f t="shared" si="10"/>
        <v>0.15792050698156307</v>
      </c>
      <c r="R29" s="76">
        <f t="shared" si="10"/>
        <v>0.12618697973096149</v>
      </c>
      <c r="S29" s="76">
        <f t="shared" si="10"/>
        <v>9.7059677278593062E-2</v>
      </c>
      <c r="T29" s="76">
        <f t="shared" si="10"/>
        <v>7.0230196237902248E-2</v>
      </c>
      <c r="U29" s="76">
        <f t="shared" si="10"/>
        <v>5.7399345267801279E-2</v>
      </c>
      <c r="V29" s="76">
        <f t="shared" si="10"/>
        <v>4.5617091362256772E-2</v>
      </c>
      <c r="W29" s="76">
        <f t="shared" si="10"/>
        <v>3.4759936562267925E-2</v>
      </c>
      <c r="X29" s="76">
        <f t="shared" si="10"/>
        <v>2.4723043535245504E-2</v>
      </c>
      <c r="Y29" s="76">
        <f t="shared" si="10"/>
        <v>1.5416839327031031E-2</v>
      </c>
      <c r="Z29" s="76">
        <f t="shared" si="10"/>
        <v>1.2746951519718533E-2</v>
      </c>
      <c r="AA29" s="76">
        <f t="shared" si="10"/>
        <v>1.0267790060645319E-2</v>
      </c>
      <c r="AB29" s="76">
        <f t="shared" si="10"/>
        <v>7.9596226324791016E-3</v>
      </c>
      <c r="AC29" s="76">
        <f t="shared" si="10"/>
        <v>5.8053481520369344E-3</v>
      </c>
      <c r="AD29" s="76">
        <f t="shared" si="10"/>
        <v>3.7900723373272558E-3</v>
      </c>
      <c r="AE29" s="76">
        <f t="shared" si="10"/>
        <v>3.3918206125861574E-3</v>
      </c>
      <c r="AF29" s="76">
        <f t="shared" si="10"/>
        <v>3.0229613225050984E-3</v>
      </c>
      <c r="AG29" s="76">
        <f t="shared" si="10"/>
        <v>2.6803563649388839E-3</v>
      </c>
      <c r="AH29" s="76">
        <f t="shared" si="10"/>
        <v>2.3612990078907543E-3</v>
      </c>
      <c r="AI29" s="76">
        <f t="shared" si="10"/>
        <v>2.0634422307877426E-3</v>
      </c>
      <c r="AJ29" s="76">
        <f t="shared" si="10"/>
        <v>1.8305989702847654E-3</v>
      </c>
      <c r="AK29" s="76">
        <f t="shared" si="10"/>
        <v>1.6125699771044207E-3</v>
      </c>
      <c r="AL29" s="76">
        <f t="shared" si="10"/>
        <v>1.4079850400734654E-3</v>
      </c>
      <c r="AM29" s="76">
        <f t="shared" si="10"/>
        <v>1.2156378733779005E-3</v>
      </c>
      <c r="AN29" s="76">
        <f t="shared" si="10"/>
        <v>1.0344623144212036E-3</v>
      </c>
      <c r="AO29" s="96"/>
      <c r="AP29" s="96"/>
      <c r="AQ29" s="96"/>
      <c r="AR29" s="96"/>
      <c r="AS29" s="96"/>
      <c r="AT29" s="96"/>
      <c r="AU29" s="96"/>
      <c r="AV29" s="96"/>
      <c r="AW29" s="96"/>
      <c r="AX29" s="96"/>
      <c r="AY29" s="76"/>
      <c r="AZ29" s="76"/>
      <c r="BA29" s="76"/>
      <c r="BB29" s="76"/>
      <c r="BC29" s="76"/>
      <c r="BD29" s="76"/>
      <c r="BE29" s="76"/>
      <c r="BF29" s="76"/>
      <c r="BG29" s="76"/>
      <c r="BH29" s="76"/>
      <c r="BI29" s="76"/>
      <c r="BJ29" s="76"/>
      <c r="BK29" s="76"/>
      <c r="BL29" s="76"/>
      <c r="BM29" s="76"/>
      <c r="BN29" s="76"/>
      <c r="BO29" s="76"/>
      <c r="BP29" s="76"/>
      <c r="BQ29" s="76"/>
      <c r="BR29" s="76"/>
    </row>
    <row r="30" spans="1:70" ht="12.75" customHeight="1" x14ac:dyDescent="0.15">
      <c r="A30" s="47" t="s">
        <v>116</v>
      </c>
      <c r="B30" s="91" t="str">
        <f>IF(ISTEXT('Target Setting Tool'!$D$23)=TRUE,IF('Target Setting Tool'!D23=Lists!$B$2,"SDA Company power related emissions ("&amp;C30&amp;")",IF('Target Setting Tool'!$D$23&lt;&gt;Lists!$B$2,"Company | Scope 1 emissions ("&amp;C30&amp;")","select a SDA sector")),"select a SDA sector")</f>
        <v>SDA Company power related emissions (tCO2)</v>
      </c>
      <c r="C30" s="47" t="s">
        <v>117</v>
      </c>
      <c r="D30" s="76" t="e">
        <f t="array" ref="D30">IF(D28="",NA(),IF(D25='Target Setting Tool'!$D$24,'Target Setting Tool'!$D$26,IF((D29*D18/INDEX(Lists!$F$2:$F$10,MATCH('Target Setting Tool'!$D$23,Lists!$B$2:$B$7,0))&gt;=0),D29*D18/INDEX(Lists!$F$2:$F$10,MATCH('Target Setting Tool'!$D$23,Lists!$B$2:$B$7,0)),C30)))</f>
        <v>#N/A</v>
      </c>
      <c r="E30" s="76" t="e">
        <f t="array" ref="E30">IF(E28="",NA(),IF(E25='Target Setting Tool'!$D$24,'Target Setting Tool'!$D$26,IF((E29*E18/INDEX(Lists!$F$2:$F$10,MATCH('Target Setting Tool'!$D$23,Lists!$B$2:$B$7,0))&gt;=0),E29*E18/INDEX(Lists!$F$2:$F$10,MATCH('Target Setting Tool'!$D$23,Lists!$B$2:$B$7,0)),D30)))</f>
        <v>#N/A</v>
      </c>
      <c r="F30" s="76" t="e">
        <f t="array" ref="F30">IF(F28="",NA(),IF(F25='Target Setting Tool'!$D$24,'Target Setting Tool'!$D$26,IF((F29*F18/INDEX(Lists!$F$2:$F$10,MATCH('Target Setting Tool'!$D$23,Lists!$B$2:$B$7,0))&gt;=0),F29*F18/INDEX(Lists!$F$2:$F$10,MATCH('Target Setting Tool'!$D$23,Lists!$B$2:$B$7,0)),E30)))</f>
        <v>#N/A</v>
      </c>
      <c r="G30" s="76" t="e">
        <f t="array" ref="G30">IF(G28="",NA(),IF(G25='Target Setting Tool'!$D$24,'Target Setting Tool'!$D$26,IF((G29*G18/INDEX(Lists!$F$2:$F$10,MATCH('Target Setting Tool'!$D$23,Lists!$B$2:$B$7,0))&gt;=0),G29*G18/INDEX(Lists!$F$2:$F$10,MATCH('Target Setting Tool'!$D$23,Lists!$B$2:$B$7,0)),F30)))</f>
        <v>#N/A</v>
      </c>
      <c r="H30" s="76" t="e">
        <f t="array" ref="H30">IF(H28="",NA(),IF(H25='Target Setting Tool'!$D$24,'Target Setting Tool'!$D$26,IF((H29*H18/INDEX(Lists!$F$2:$F$10,MATCH('Target Setting Tool'!$D$23,Lists!$B$2:$B$7,0))&gt;=0),H29*H18/INDEX(Lists!$F$2:$F$10,MATCH('Target Setting Tool'!$D$23,Lists!$B$2:$B$7,0)),G30)))</f>
        <v>#N/A</v>
      </c>
      <c r="I30" s="76" t="e">
        <f t="array" ref="I30">IF(I28="",NA(),IF(I25='Target Setting Tool'!$D$24,'Target Setting Tool'!$D$26,IF((I29*I18/INDEX(Lists!$F$2:$F$10,MATCH('Target Setting Tool'!$D$23,Lists!$B$2:$B$7,0))&gt;=0),I29*I18/INDEX(Lists!$F$2:$F$10,MATCH('Target Setting Tool'!$D$23,Lists!$B$2:$B$7,0)),H30)))</f>
        <v>#N/A</v>
      </c>
      <c r="J30" s="76" t="e">
        <f t="array" ref="J30">IF(J28="",NA(),IF(J25='Target Setting Tool'!$D$24,'Target Setting Tool'!$D$26,IF((J29*J18/INDEX(Lists!$F$2:$F$10,MATCH('Target Setting Tool'!$D$23,Lists!$B$2:$B$7,0))&gt;=0),J29*J18/INDEX(Lists!$F$2:$F$10,MATCH('Target Setting Tool'!$D$23,Lists!$B$2:$B$7,0)),I30)))</f>
        <v>#N/A</v>
      </c>
      <c r="K30" s="76">
        <f t="array" ref="K30">IF(K28="",NA(),IF(K25='Target Setting Tool'!$D$24,'Target Setting Tool'!$D$26,IF((K29*K18/INDEX(Lists!$F$2:$F$10,MATCH('Target Setting Tool'!$D$23,Lists!$B$2:$B$7,0))&gt;=0),K29*K18/INDEX(Lists!$F$2:$F$10,MATCH('Target Setting Tool'!$D$23,Lists!$B$2:$B$7,0)),J30)))</f>
        <v>50000</v>
      </c>
      <c r="L30" s="76">
        <f t="array" ref="L30">IF(L28="",NA(),IF(L25='Target Setting Tool'!$D$24,'Target Setting Tool'!$D$26,IF((L29*L18/INDEX(Lists!$F$2:$F$10,MATCH('Target Setting Tool'!$D$23,Lists!$B$2:$B$7,0))&gt;=0),L29*L18/INDEX(Lists!$F$2:$F$10,MATCH('Target Setting Tool'!$D$23,Lists!$B$2:$B$7,0)),K30)))</f>
        <v>42949.085421327509</v>
      </c>
      <c r="M30" s="76">
        <f t="array" ref="M30">IF(M28="",NA(),IF(M25='Target Setting Tool'!$D$24,'Target Setting Tool'!$D$26,IF((M29*M18/INDEX(Lists!$F$2:$F$10,MATCH('Target Setting Tool'!$D$23,Lists!$B$2:$B$7,0))&gt;=0),M29*M18/INDEX(Lists!$F$2:$F$10,MATCH('Target Setting Tool'!$D$23,Lists!$B$2:$B$7,0)),L30)))</f>
        <v>36117.796906869538</v>
      </c>
      <c r="N30" s="76">
        <f t="array" ref="N30">IF(N28="",NA(),IF(N25='Target Setting Tool'!$D$24,'Target Setting Tool'!$D$26,IF((N29*N18/INDEX(Lists!$F$2:$F$10,MATCH('Target Setting Tool'!$D$23,Lists!$B$2:$B$7,0))&gt;=0),N29*N18/INDEX(Lists!$F$2:$F$10,MATCH('Target Setting Tool'!$D$23,Lists!$B$2:$B$7,0)),M30)))</f>
        <v>29496.030258274121</v>
      </c>
      <c r="O30" s="76">
        <f t="array" ref="O30">IF(O28="",NA(),IF(O25='Target Setting Tool'!$D$24,'Target Setting Tool'!$D$26,IF((O29*O18/INDEX(Lists!$F$2:$F$10,MATCH('Target Setting Tool'!$D$23,Lists!$B$2:$B$7,0))&gt;=0),O29*O18/INDEX(Lists!$F$2:$F$10,MATCH('Target Setting Tool'!$D$23,Lists!$B$2:$B$7,0)),N30)))</f>
        <v>23074.291725689684</v>
      </c>
      <c r="P30" s="76">
        <f t="array" ref="P30">IF(P28="",NA(),IF(P25='Target Setting Tool'!$D$24,'Target Setting Tool'!$D$26,IF((P29*P18/INDEX(Lists!$F$2:$F$10,MATCH('Target Setting Tool'!$D$23,Lists!$B$2:$B$7,0))&gt;=0),P29*P18/INDEX(Lists!$F$2:$F$10,MATCH('Target Setting Tool'!$D$23,Lists!$B$2:$B$7,0)),O30)))</f>
        <v>19262.643722027107</v>
      </c>
      <c r="Q30" s="76">
        <f t="array" ref="Q30">IF(Q28="",NA(),IF(Q25='Target Setting Tool'!$D$24,'Target Setting Tool'!$D$26,IF((Q29*Q18/INDEX(Lists!$F$2:$F$10,MATCH('Target Setting Tool'!$D$23,Lists!$B$2:$B$7,0))&gt;=0),Q29*Q18/INDEX(Lists!$F$2:$F$10,MATCH('Target Setting Tool'!$D$23,Lists!$B$2:$B$7,0)),P30)))</f>
        <v>15792.050698156307</v>
      </c>
      <c r="R30" s="76">
        <f t="array" ref="R30">IF(R28="",NA(),IF(R25='Target Setting Tool'!$D$24,'Target Setting Tool'!$D$26,IF((R29*R18/INDEX(Lists!$F$2:$F$10,MATCH('Target Setting Tool'!$D$23,Lists!$B$2:$B$7,0))&gt;=0),R29*R18/INDEX(Lists!$F$2:$F$10,MATCH('Target Setting Tool'!$D$23,Lists!$B$2:$B$7,0)),Q30)))</f>
        <v>12618.697973096148</v>
      </c>
      <c r="S30" s="76">
        <f t="array" ref="S30">IF(S28="",NA(),IF(S25='Target Setting Tool'!$D$24,'Target Setting Tool'!$D$26,IF((S29*S18/INDEX(Lists!$F$2:$F$10,MATCH('Target Setting Tool'!$D$23,Lists!$B$2:$B$7,0))&gt;=0),S29*S18/INDEX(Lists!$F$2:$F$10,MATCH('Target Setting Tool'!$D$23,Lists!$B$2:$B$7,0)),R30)))</f>
        <v>9705.9677278593063</v>
      </c>
      <c r="T30" s="76">
        <f t="array" ref="T30">IF(T28="",NA(),IF(T25='Target Setting Tool'!$D$24,'Target Setting Tool'!$D$26,IF((T29*T18/INDEX(Lists!$F$2:$F$10,MATCH('Target Setting Tool'!$D$23,Lists!$B$2:$B$7,0))&gt;=0),T29*T18/INDEX(Lists!$F$2:$F$10,MATCH('Target Setting Tool'!$D$23,Lists!$B$2:$B$7,0)),S30)))</f>
        <v>7023.0196237902246</v>
      </c>
      <c r="U30" s="76">
        <f t="array" ref="U30">IF(U28="",NA(),IF(U25='Target Setting Tool'!$D$24,'Target Setting Tool'!$D$26,IF((U29*U18/INDEX(Lists!$F$2:$F$10,MATCH('Target Setting Tool'!$D$23,Lists!$B$2:$B$7,0))&gt;=0),U29*U18/INDEX(Lists!$F$2:$F$10,MATCH('Target Setting Tool'!$D$23,Lists!$B$2:$B$7,0)),T30)))</f>
        <v>5739.9345267801282</v>
      </c>
      <c r="V30" s="76">
        <f t="array" ref="V30">IF(V28="",NA(),IF(V25='Target Setting Tool'!$D$24,'Target Setting Tool'!$D$26,IF((V29*V18/INDEX(Lists!$F$2:$F$10,MATCH('Target Setting Tool'!$D$23,Lists!$B$2:$B$7,0))&gt;=0),V29*V18/INDEX(Lists!$F$2:$F$10,MATCH('Target Setting Tool'!$D$23,Lists!$B$2:$B$7,0)),U30)))</f>
        <v>4561.709136225677</v>
      </c>
      <c r="W30" s="76">
        <f t="array" ref="W30">IF(W28="",NA(),IF(W25='Target Setting Tool'!$D$24,'Target Setting Tool'!$D$26,IF((W29*W18/INDEX(Lists!$F$2:$F$10,MATCH('Target Setting Tool'!$D$23,Lists!$B$2:$B$7,0))&gt;=0),W29*W18/INDEX(Lists!$F$2:$F$10,MATCH('Target Setting Tool'!$D$23,Lists!$B$2:$B$7,0)),V30)))</f>
        <v>3475.9936562267926</v>
      </c>
      <c r="X30" s="76">
        <f t="array" ref="X30">IF(X28="",NA(),IF(X25='Target Setting Tool'!$D$24,'Target Setting Tool'!$D$26,IF((X29*X18/INDEX(Lists!$F$2:$F$10,MATCH('Target Setting Tool'!$D$23,Lists!$B$2:$B$7,0))&gt;=0),X29*X18/INDEX(Lists!$F$2:$F$10,MATCH('Target Setting Tool'!$D$23,Lists!$B$2:$B$7,0)),W30)))</f>
        <v>2472.3043535245506</v>
      </c>
      <c r="Y30" s="76">
        <f t="array" ref="Y30">IF(Y28="",NA(),IF(Y25='Target Setting Tool'!$D$24,'Target Setting Tool'!$D$26,IF((Y29*Y18/INDEX(Lists!$F$2:$F$10,MATCH('Target Setting Tool'!$D$23,Lists!$B$2:$B$7,0))&gt;=0),Y29*Y18/INDEX(Lists!$F$2:$F$10,MATCH('Target Setting Tool'!$D$23,Lists!$B$2:$B$7,0)),X30)))</f>
        <v>1541.683932703103</v>
      </c>
      <c r="Z30" s="76">
        <f t="array" ref="Z30">IF(Z28="",NA(),IF(Z25='Target Setting Tool'!$D$24,'Target Setting Tool'!$D$26,IF((Z29*Z18/INDEX(Lists!$F$2:$F$10,MATCH('Target Setting Tool'!$D$23,Lists!$B$2:$B$7,0))&gt;=0),Z29*Z18/INDEX(Lists!$F$2:$F$10,MATCH('Target Setting Tool'!$D$23,Lists!$B$2:$B$7,0)),Y30)))</f>
        <v>1274.6951519718534</v>
      </c>
      <c r="AA30" s="76">
        <f t="array" ref="AA30">IF(AA28="",NA(),IF(AA25='Target Setting Tool'!$D$24,'Target Setting Tool'!$D$26,IF((AA29*AA18/INDEX(Lists!$F$2:$F$10,MATCH('Target Setting Tool'!$D$23,Lists!$B$2:$B$7,0))&gt;=0),AA29*AA18/INDEX(Lists!$F$2:$F$10,MATCH('Target Setting Tool'!$D$23,Lists!$B$2:$B$7,0)),Z30)))</f>
        <v>1026.7790060645318</v>
      </c>
      <c r="AB30" s="76">
        <f t="array" ref="AB30">IF(AB28="",NA(),IF(AB25='Target Setting Tool'!$D$24,'Target Setting Tool'!$D$26,IF((AB29*AB18/INDEX(Lists!$F$2:$F$10,MATCH('Target Setting Tool'!$D$23,Lists!$B$2:$B$7,0))&gt;=0),AB29*AB18/INDEX(Lists!$F$2:$F$10,MATCH('Target Setting Tool'!$D$23,Lists!$B$2:$B$7,0)),AA30)))</f>
        <v>795.96226324791019</v>
      </c>
      <c r="AC30" s="76">
        <f t="array" ref="AC30">IF(AC28="",NA(),IF(AC25='Target Setting Tool'!$D$24,'Target Setting Tool'!$D$26,IF((AC29*AC18/INDEX(Lists!$F$2:$F$10,MATCH('Target Setting Tool'!$D$23,Lists!$B$2:$B$7,0))&gt;=0),AC29*AC18/INDEX(Lists!$F$2:$F$10,MATCH('Target Setting Tool'!$D$23,Lists!$B$2:$B$7,0)),AB30)))</f>
        <v>580.53481520369348</v>
      </c>
      <c r="AD30" s="76">
        <f t="array" ref="AD30">IF(AD28="",NA(),IF(AD25='Target Setting Tool'!$D$24,'Target Setting Tool'!$D$26,IF((AD29*AD18/INDEX(Lists!$F$2:$F$10,MATCH('Target Setting Tool'!$D$23,Lists!$B$2:$B$7,0))&gt;=0),AD29*AD18/INDEX(Lists!$F$2:$F$10,MATCH('Target Setting Tool'!$D$23,Lists!$B$2:$B$7,0)),AC30)))</f>
        <v>379.00723373272558</v>
      </c>
      <c r="AE30" s="76">
        <f t="array" ref="AE30">IF(AE28="",NA(),IF(AE25='Target Setting Tool'!$D$24,'Target Setting Tool'!$D$26,IF((AE29*AE18/INDEX(Lists!$F$2:$F$10,MATCH('Target Setting Tool'!$D$23,Lists!$B$2:$B$7,0))&gt;=0),AE29*AE18/INDEX(Lists!$F$2:$F$10,MATCH('Target Setting Tool'!$D$23,Lists!$B$2:$B$7,0)),AD30)))</f>
        <v>339.18206125861576</v>
      </c>
      <c r="AF30" s="76">
        <f t="array" ref="AF30">IF(AF28="",NA(),IF(AF25='Target Setting Tool'!$D$24,'Target Setting Tool'!$D$26,IF((AF29*AF18/INDEX(Lists!$F$2:$F$10,MATCH('Target Setting Tool'!$D$23,Lists!$B$2:$B$7,0))&gt;=0),AF29*AF18/INDEX(Lists!$F$2:$F$10,MATCH('Target Setting Tool'!$D$23,Lists!$B$2:$B$7,0)),AE30)))</f>
        <v>302.29613225050986</v>
      </c>
      <c r="AG30" s="76">
        <f t="array" ref="AG30">IF(AG28="",NA(),IF(AG25='Target Setting Tool'!$D$24,'Target Setting Tool'!$D$26,IF((AG29*AG18/INDEX(Lists!$F$2:$F$10,MATCH('Target Setting Tool'!$D$23,Lists!$B$2:$B$7,0))&gt;=0),AG29*AG18/INDEX(Lists!$F$2:$F$10,MATCH('Target Setting Tool'!$D$23,Lists!$B$2:$B$7,0)),AF30)))</f>
        <v>268.03563649388838</v>
      </c>
      <c r="AH30" s="76">
        <f t="array" ref="AH30">IF(AH28="",NA(),IF(AH25='Target Setting Tool'!$D$24,'Target Setting Tool'!$D$26,IF((AH29*AH18/INDEX(Lists!$F$2:$F$10,MATCH('Target Setting Tool'!$D$23,Lists!$B$2:$B$7,0))&gt;=0),AH29*AH18/INDEX(Lists!$F$2:$F$10,MATCH('Target Setting Tool'!$D$23,Lists!$B$2:$B$7,0)),AG30)))</f>
        <v>236.12990078907544</v>
      </c>
      <c r="AI30" s="76">
        <f t="array" ref="AI30">IF(AI28="",NA(),IF(AI25='Target Setting Tool'!$D$24,'Target Setting Tool'!$D$26,IF((AI29*AI18/INDEX(Lists!$F$2:$F$10,MATCH('Target Setting Tool'!$D$23,Lists!$B$2:$B$7,0))&gt;=0),AI29*AI18/INDEX(Lists!$F$2:$F$10,MATCH('Target Setting Tool'!$D$23,Lists!$B$2:$B$7,0)),AH30)))</f>
        <v>206.34422307877426</v>
      </c>
      <c r="AJ30" s="76">
        <f t="array" ref="AJ30">IF(AJ28="",NA(),IF(AJ25='Target Setting Tool'!$D$24,'Target Setting Tool'!$D$26,IF((AJ29*AJ18/INDEX(Lists!$F$2:$F$10,MATCH('Target Setting Tool'!$D$23,Lists!$B$2:$B$7,0))&gt;=0),AJ29*AJ18/INDEX(Lists!$F$2:$F$10,MATCH('Target Setting Tool'!$D$23,Lists!$B$2:$B$7,0)),AI30)))</f>
        <v>183.05989702847654</v>
      </c>
      <c r="AK30" s="76">
        <f t="array" ref="AK30">IF(AK28="",NA(),IF(AK25='Target Setting Tool'!$D$24,'Target Setting Tool'!$D$26,IF((AK29*AK18/INDEX(Lists!$F$2:$F$10,MATCH('Target Setting Tool'!$D$23,Lists!$B$2:$B$7,0))&gt;=0),AK29*AK18/INDEX(Lists!$F$2:$F$10,MATCH('Target Setting Tool'!$D$23,Lists!$B$2:$B$7,0)),AJ30)))</f>
        <v>161.25699771044208</v>
      </c>
      <c r="AL30" s="76">
        <f t="array" ref="AL30">IF(AL28="",NA(),IF(AL25='Target Setting Tool'!$D$24,'Target Setting Tool'!$D$26,IF((AL29*AL18/INDEX(Lists!$F$2:$F$10,MATCH('Target Setting Tool'!$D$23,Lists!$B$2:$B$7,0))&gt;=0),AL29*AL18/INDEX(Lists!$F$2:$F$10,MATCH('Target Setting Tool'!$D$23,Lists!$B$2:$B$7,0)),AK30)))</f>
        <v>140.79850400734654</v>
      </c>
      <c r="AM30" s="76">
        <f t="array" ref="AM30">IF(AM28="",NA(),IF(AM25='Target Setting Tool'!$D$24,'Target Setting Tool'!$D$26,IF((AM29*AM18/INDEX(Lists!$F$2:$F$10,MATCH('Target Setting Tool'!$D$23,Lists!$B$2:$B$7,0))&gt;=0),AM29*AM18/INDEX(Lists!$F$2:$F$10,MATCH('Target Setting Tool'!$D$23,Lists!$B$2:$B$7,0)),AL30)))</f>
        <v>121.56378733779005</v>
      </c>
      <c r="AN30" s="76">
        <f t="array" ref="AN30">IF(AN28="",NA(),IF(AN25='Target Setting Tool'!$D$24,'Target Setting Tool'!$D$26,IF((AN29*AN18/INDEX(Lists!$F$2:$F$10,MATCH('Target Setting Tool'!$D$23,Lists!$B$2:$B$7,0))&gt;=0),AN29*AN18/INDEX(Lists!$F$2:$F$10,MATCH('Target Setting Tool'!$D$23,Lists!$B$2:$B$7,0)),AM30)))</f>
        <v>103.44623144212036</v>
      </c>
      <c r="AO30" s="96"/>
      <c r="AP30" s="96"/>
      <c r="AQ30" s="96"/>
      <c r="AR30" s="96"/>
      <c r="AS30" s="96"/>
      <c r="AT30" s="96"/>
      <c r="AU30" s="96"/>
      <c r="AV30" s="96"/>
      <c r="AW30" s="96"/>
      <c r="AX30" s="96"/>
      <c r="AY30" s="76"/>
      <c r="AZ30" s="76"/>
      <c r="BA30" s="76"/>
      <c r="BB30" s="76"/>
      <c r="BC30" s="76"/>
      <c r="BD30" s="76"/>
      <c r="BE30" s="76"/>
      <c r="BF30" s="76"/>
      <c r="BG30" s="76"/>
      <c r="BH30" s="76"/>
      <c r="BI30" s="76"/>
      <c r="BJ30" s="76"/>
      <c r="BK30" s="76"/>
      <c r="BL30" s="76"/>
      <c r="BM30" s="76"/>
      <c r="BN30" s="76"/>
      <c r="BO30" s="76"/>
      <c r="BP30" s="76"/>
      <c r="BQ30" s="76"/>
      <c r="BR30" s="76"/>
    </row>
    <row r="31" spans="1:70" ht="12.75" customHeight="1" x14ac:dyDescent="0.15">
      <c r="A31" s="44"/>
      <c r="B31" s="91" t="s">
        <v>118</v>
      </c>
      <c r="C31" s="47" t="s">
        <v>117</v>
      </c>
      <c r="D31" s="96">
        <f>IF(D27&lt;&gt;0,HLOOKUP('Target Setting Tool'!$D$27,Calculations!$M$1:$AN$45,ROW(Calculations!A30)),"")</f>
        <v>7023.0196237902246</v>
      </c>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96"/>
      <c r="AP31" s="96"/>
      <c r="AQ31" s="96"/>
      <c r="AR31" s="96"/>
      <c r="AS31" s="96"/>
      <c r="AT31" s="96"/>
      <c r="AU31" s="96"/>
      <c r="AV31" s="96"/>
      <c r="AW31" s="96"/>
      <c r="AX31" s="96"/>
      <c r="AY31" s="76"/>
      <c r="AZ31" s="76"/>
      <c r="BA31" s="76"/>
      <c r="BB31" s="76"/>
      <c r="BC31" s="76"/>
      <c r="BD31" s="76"/>
      <c r="BE31" s="76"/>
      <c r="BF31" s="76"/>
      <c r="BG31" s="76"/>
      <c r="BH31" s="76"/>
      <c r="BI31" s="76"/>
      <c r="BJ31" s="76"/>
      <c r="BK31" s="76"/>
      <c r="BL31" s="76"/>
      <c r="BM31" s="76"/>
      <c r="BN31" s="76"/>
      <c r="BO31" s="76"/>
      <c r="BP31" s="76"/>
      <c r="BQ31" s="76"/>
      <c r="BR31" s="76"/>
    </row>
    <row r="32" spans="1:70" ht="12.75" customHeight="1" x14ac:dyDescent="0.15">
      <c r="A32" s="44"/>
      <c r="B32" s="91" t="s">
        <v>119</v>
      </c>
      <c r="C32" s="47" t="str">
        <f>+C29</f>
        <v>tCO2/MWh</v>
      </c>
      <c r="D32" s="96">
        <f>IF(D27&lt;&gt;0,HLOOKUP('Target Setting Tool'!$D$27,Calculations!$M$1:$AX$45,ROW(Calculations!A29)),"")</f>
        <v>7.0230196237902248E-2</v>
      </c>
      <c r="E32" s="76" t="str">
        <f>+IF(AN29=AN10,"CHECK","ERROR")</f>
        <v>CHECK</v>
      </c>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96"/>
      <c r="AP32" s="96"/>
      <c r="AQ32" s="96"/>
      <c r="AR32" s="96"/>
      <c r="AS32" s="96"/>
      <c r="AT32" s="96"/>
      <c r="AU32" s="96"/>
      <c r="AV32" s="96"/>
      <c r="AW32" s="96"/>
      <c r="AX32" s="96"/>
      <c r="AY32" s="76"/>
      <c r="AZ32" s="76"/>
      <c r="BA32" s="76"/>
      <c r="BB32" s="76"/>
      <c r="BC32" s="76"/>
      <c r="BD32" s="76"/>
      <c r="BE32" s="76"/>
      <c r="BF32" s="76"/>
      <c r="BG32" s="76"/>
      <c r="BH32" s="76"/>
      <c r="BI32" s="76"/>
      <c r="BJ32" s="76"/>
      <c r="BK32" s="76"/>
      <c r="BL32" s="76"/>
      <c r="BM32" s="76"/>
      <c r="BN32" s="76"/>
      <c r="BO32" s="76"/>
      <c r="BP32" s="76"/>
      <c r="BQ32" s="76"/>
      <c r="BR32" s="76"/>
    </row>
    <row r="33" spans="1:70" ht="12.75" customHeight="1" x14ac:dyDescent="0.15">
      <c r="A33" s="44"/>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row>
    <row r="34" spans="1:70" ht="12.75" customHeight="1" x14ac:dyDescent="0.15">
      <c r="A34" s="47"/>
      <c r="B34" s="47"/>
      <c r="C34" s="47"/>
      <c r="D34" s="85"/>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96"/>
      <c r="AP34" s="96"/>
      <c r="AQ34" s="96"/>
      <c r="AR34" s="96"/>
      <c r="AS34" s="96"/>
      <c r="AT34" s="96"/>
      <c r="AU34" s="96"/>
      <c r="AV34" s="96"/>
      <c r="AW34" s="96"/>
      <c r="AX34" s="96"/>
      <c r="AY34" s="76"/>
      <c r="AZ34" s="76"/>
      <c r="BA34" s="76"/>
      <c r="BB34" s="76"/>
      <c r="BC34" s="76"/>
      <c r="BD34" s="76"/>
      <c r="BE34" s="76"/>
      <c r="BF34" s="76"/>
      <c r="BG34" s="76"/>
      <c r="BH34" s="76"/>
      <c r="BI34" s="76"/>
      <c r="BJ34" s="76"/>
      <c r="BK34" s="76"/>
      <c r="BL34" s="76"/>
      <c r="BM34" s="76"/>
      <c r="BN34" s="76"/>
      <c r="BO34" s="76"/>
      <c r="BP34" s="76"/>
      <c r="BQ34" s="76"/>
      <c r="BR34" s="76"/>
    </row>
    <row r="35" spans="1:70" ht="12.75" customHeight="1" x14ac:dyDescent="0.15">
      <c r="A35" s="44" t="s">
        <v>120</v>
      </c>
      <c r="B35" s="47"/>
      <c r="C35" s="47"/>
      <c r="D35" s="76"/>
      <c r="E35" s="76"/>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96"/>
      <c r="AP35" s="96"/>
      <c r="AQ35" s="96"/>
      <c r="AR35" s="96"/>
      <c r="AS35" s="96"/>
      <c r="AT35" s="96"/>
      <c r="AU35" s="96"/>
      <c r="AV35" s="96"/>
      <c r="AW35" s="96"/>
      <c r="AX35" s="96"/>
      <c r="AY35" s="76"/>
      <c r="AZ35" s="76"/>
      <c r="BA35" s="76"/>
      <c r="BB35" s="76"/>
      <c r="BC35" s="76"/>
      <c r="BD35" s="76"/>
      <c r="BE35" s="76"/>
      <c r="BF35" s="76"/>
      <c r="BG35" s="76"/>
      <c r="BH35" s="76"/>
      <c r="BI35" s="76"/>
      <c r="BJ35" s="76"/>
      <c r="BK35" s="76"/>
      <c r="BL35" s="76"/>
      <c r="BM35" s="76"/>
      <c r="BN35" s="76"/>
      <c r="BO35" s="76"/>
      <c r="BP35" s="76"/>
      <c r="BQ35" s="76"/>
      <c r="BR35" s="76"/>
    </row>
    <row r="36" spans="1:70" ht="12.75" customHeight="1" x14ac:dyDescent="0.15">
      <c r="A36" s="47"/>
      <c r="B36" s="91" t="s">
        <v>121</v>
      </c>
      <c r="C36" s="47" t="s">
        <v>122</v>
      </c>
      <c r="D36" s="85">
        <f t="shared" ref="D36:AH36" si="11">(($AI36-$AN36)/5)+E36</f>
        <v>7.1580964154803169E-3</v>
      </c>
      <c r="E36" s="85">
        <f t="shared" si="11"/>
        <v>6.9879954682286749E-3</v>
      </c>
      <c r="F36" s="85">
        <f t="shared" si="11"/>
        <v>6.8178945209770329E-3</v>
      </c>
      <c r="G36" s="85">
        <f t="shared" si="11"/>
        <v>6.6477935737253909E-3</v>
      </c>
      <c r="H36" s="85">
        <f t="shared" si="11"/>
        <v>6.4776926264737489E-3</v>
      </c>
      <c r="I36" s="85">
        <f t="shared" si="11"/>
        <v>6.3075916792221069E-3</v>
      </c>
      <c r="J36" s="85">
        <f t="shared" si="11"/>
        <v>6.1374907319704649E-3</v>
      </c>
      <c r="K36" s="85">
        <f t="shared" si="11"/>
        <v>5.9673897847188229E-3</v>
      </c>
      <c r="L36" s="85">
        <f t="shared" si="11"/>
        <v>5.7972888374671809E-3</v>
      </c>
      <c r="M36" s="85">
        <f t="shared" si="11"/>
        <v>5.6271878902155389E-3</v>
      </c>
      <c r="N36" s="85">
        <f t="shared" si="11"/>
        <v>5.457086942963897E-3</v>
      </c>
      <c r="O36" s="85">
        <f t="shared" si="11"/>
        <v>5.286985995712255E-3</v>
      </c>
      <c r="P36" s="85">
        <f t="shared" si="11"/>
        <v>5.116885048460613E-3</v>
      </c>
      <c r="Q36" s="85">
        <f t="shared" si="11"/>
        <v>4.946784101208971E-3</v>
      </c>
      <c r="R36" s="85">
        <f t="shared" si="11"/>
        <v>4.776683153957329E-3</v>
      </c>
      <c r="S36" s="85">
        <f t="shared" si="11"/>
        <v>4.606582206705687E-3</v>
      </c>
      <c r="T36" s="85">
        <f t="shared" si="11"/>
        <v>4.436481259454045E-3</v>
      </c>
      <c r="U36" s="85">
        <f t="shared" si="11"/>
        <v>4.266380312202403E-3</v>
      </c>
      <c r="V36" s="85">
        <f t="shared" si="11"/>
        <v>4.096279364950761E-3</v>
      </c>
      <c r="W36" s="85">
        <f t="shared" si="11"/>
        <v>3.926178417699119E-3</v>
      </c>
      <c r="X36" s="85">
        <f t="shared" si="11"/>
        <v>3.7560774704474766E-3</v>
      </c>
      <c r="Y36" s="85">
        <f t="shared" si="11"/>
        <v>3.5859765231958346E-3</v>
      </c>
      <c r="Z36" s="85">
        <f t="shared" si="11"/>
        <v>3.4158755759441926E-3</v>
      </c>
      <c r="AA36" s="85">
        <f t="shared" si="11"/>
        <v>3.2457746286925506E-3</v>
      </c>
      <c r="AB36" s="85">
        <f t="shared" si="11"/>
        <v>3.0756736814409086E-3</v>
      </c>
      <c r="AC36" s="85">
        <f t="shared" si="11"/>
        <v>2.9055727341892666E-3</v>
      </c>
      <c r="AD36" s="85">
        <f t="shared" si="11"/>
        <v>2.7354717869376246E-3</v>
      </c>
      <c r="AE36" s="85">
        <f t="shared" si="11"/>
        <v>2.5653708396859826E-3</v>
      </c>
      <c r="AF36" s="85">
        <f t="shared" si="11"/>
        <v>2.3952698924343406E-3</v>
      </c>
      <c r="AG36" s="85">
        <f t="shared" si="11"/>
        <v>2.2251689451826986E-3</v>
      </c>
      <c r="AH36" s="85">
        <f t="shared" si="11"/>
        <v>2.0550679979310566E-3</v>
      </c>
      <c r="AI36" s="85">
        <f t="shared" ref="AI36:AN36" si="12">AI10</f>
        <v>1.8849670506794144E-3</v>
      </c>
      <c r="AJ36" s="85">
        <f t="shared" si="12"/>
        <v>1.6925101399917198E-3</v>
      </c>
      <c r="AK36" s="85">
        <f t="shared" si="12"/>
        <v>1.5122979819193968E-3</v>
      </c>
      <c r="AL36" s="85">
        <f t="shared" si="12"/>
        <v>1.3431980265710618E-3</v>
      </c>
      <c r="AM36" s="85">
        <f t="shared" si="12"/>
        <v>1.1842132167818769E-3</v>
      </c>
      <c r="AN36" s="85">
        <f t="shared" si="12"/>
        <v>1.0344623144212036E-3</v>
      </c>
      <c r="AO36" s="96"/>
      <c r="AP36" s="96"/>
      <c r="AQ36" s="96"/>
      <c r="AR36" s="96"/>
      <c r="AS36" s="96"/>
      <c r="AT36" s="96"/>
      <c r="AU36" s="96"/>
      <c r="AV36" s="96"/>
      <c r="AW36" s="96"/>
      <c r="AX36" s="96"/>
      <c r="AY36" s="76"/>
      <c r="AZ36" s="76"/>
      <c r="BA36" s="76"/>
      <c r="BB36" s="76"/>
      <c r="BC36" s="76"/>
      <c r="BD36" s="76"/>
      <c r="BE36" s="76"/>
      <c r="BF36" s="76"/>
      <c r="BG36" s="76"/>
      <c r="BH36" s="76"/>
      <c r="BI36" s="76"/>
      <c r="BJ36" s="76"/>
      <c r="BK36" s="76"/>
      <c r="BL36" s="76"/>
      <c r="BM36" s="76"/>
      <c r="BN36" s="76"/>
      <c r="BO36" s="76"/>
      <c r="BP36" s="76"/>
      <c r="BQ36" s="76"/>
      <c r="BR36" s="76"/>
    </row>
    <row r="37" spans="1:70" ht="12.75" customHeight="1" x14ac:dyDescent="0.15">
      <c r="A37" s="47"/>
      <c r="B37" s="91" t="s">
        <v>123</v>
      </c>
      <c r="C37" s="47" t="s">
        <v>122</v>
      </c>
      <c r="D37" s="85" t="e">
        <f>IF(D28="",NA(),('Target Setting Tool'!$D26/'Target Setting Tool'!$D25)-(((('Target Setting Tool'!$D26/'Target Setting Tool'!$D25)-$AN36)/($AN1-'Target Setting Tool'!$D$24))*(D1-'Target Setting Tool'!$D$24)))</f>
        <v>#N/A</v>
      </c>
      <c r="E37" s="85" t="e">
        <f>IF(E28="",NA(),('Target Setting Tool'!$D26/'Target Setting Tool'!$D25)-(((('Target Setting Tool'!$D26/'Target Setting Tool'!$D25)-$AN36)/($AN1-'Target Setting Tool'!$D$24))*(E1-'Target Setting Tool'!$D$24)))</f>
        <v>#N/A</v>
      </c>
      <c r="F37" s="85" t="e">
        <f>IF(F28="",NA(),('Target Setting Tool'!$D26/'Target Setting Tool'!$D25)-(((('Target Setting Tool'!$D26/'Target Setting Tool'!$D25)-$AN36)/($AN1-'Target Setting Tool'!$D$24))*(F1-'Target Setting Tool'!$D$24)))</f>
        <v>#N/A</v>
      </c>
      <c r="G37" s="85" t="e">
        <f>IF(G28="",NA(),('Target Setting Tool'!$D26/'Target Setting Tool'!$D25)-(((('Target Setting Tool'!$D26/'Target Setting Tool'!$D25)-$AN36)/($AN1-'Target Setting Tool'!$D$24))*(G1-'Target Setting Tool'!$D$24)))</f>
        <v>#N/A</v>
      </c>
      <c r="H37" s="85" t="e">
        <f>IF(H28="",NA(),('Target Setting Tool'!$D26/'Target Setting Tool'!$D25)-(((('Target Setting Tool'!$D26/'Target Setting Tool'!$D25)-$AN36)/($AN1-'Target Setting Tool'!$D$24))*(H1-'Target Setting Tool'!$D$24)))</f>
        <v>#N/A</v>
      </c>
      <c r="I37" s="85" t="e">
        <f>IF(I28="",NA(),('Target Setting Tool'!$D26/'Target Setting Tool'!$D25)-(((('Target Setting Tool'!$D26/'Target Setting Tool'!$D25)-$AN36)/($AN1-'Target Setting Tool'!$D$24))*(I1-'Target Setting Tool'!$D$24)))</f>
        <v>#N/A</v>
      </c>
      <c r="J37" s="85" t="e">
        <f>IF(J28="",NA(),('Target Setting Tool'!$D26/'Target Setting Tool'!$D25)-(((('Target Setting Tool'!$D26/'Target Setting Tool'!$D25)-$AN36)/($AN1-'Target Setting Tool'!$D$24))*(J1-'Target Setting Tool'!$D$24)))</f>
        <v>#N/A</v>
      </c>
      <c r="K37" s="85">
        <f>IF(K28="",NA(),('Target Setting Tool'!$D26/'Target Setting Tool'!$D25)-(((('Target Setting Tool'!$D26/'Target Setting Tool'!$D25)-$AN36)/($AN1-'Target Setting Tool'!$D$24))*(K1-'Target Setting Tool'!$D$24)))</f>
        <v>0.5</v>
      </c>
      <c r="L37" s="85">
        <f>IF(L28="",NA(),('Target Setting Tool'!$D26/'Target Setting Tool'!$D25)-(((('Target Setting Tool'!$D26/'Target Setting Tool'!$D25)-$AN36)/($AN1-'Target Setting Tool'!$D$24))*(L1-'Target Setting Tool'!$D$24)))</f>
        <v>0.48279429180394556</v>
      </c>
      <c r="M37" s="85">
        <f>IF(M28="",NA(),('Target Setting Tool'!$D26/'Target Setting Tool'!$D25)-(((('Target Setting Tool'!$D26/'Target Setting Tool'!$D25)-$AN36)/($AN1-'Target Setting Tool'!$D$24))*(M1-'Target Setting Tool'!$D$24)))</f>
        <v>0.46558858360789113</v>
      </c>
      <c r="N37" s="85">
        <f>IF(N28="",NA(),('Target Setting Tool'!$D26/'Target Setting Tool'!$D25)-(((('Target Setting Tool'!$D26/'Target Setting Tool'!$D25)-$AN36)/($AN1-'Target Setting Tool'!$D$24))*(N1-'Target Setting Tool'!$D$24)))</f>
        <v>0.44838287541183669</v>
      </c>
      <c r="O37" s="85">
        <f>IF(O28="",NA(),('Target Setting Tool'!$D26/'Target Setting Tool'!$D25)-(((('Target Setting Tool'!$D26/'Target Setting Tool'!$D25)-$AN36)/($AN1-'Target Setting Tool'!$D$24))*(O1-'Target Setting Tool'!$D$24)))</f>
        <v>0.43117716721578225</v>
      </c>
      <c r="P37" s="85">
        <f>IF(P28="",NA(),('Target Setting Tool'!$D26/'Target Setting Tool'!$D25)-(((('Target Setting Tool'!$D26/'Target Setting Tool'!$D25)-$AN36)/($AN1-'Target Setting Tool'!$D$24))*(P1-'Target Setting Tool'!$D$24)))</f>
        <v>0.41397145901972782</v>
      </c>
      <c r="Q37" s="85">
        <f>IF(Q28="",NA(),('Target Setting Tool'!$D26/'Target Setting Tool'!$D25)-(((('Target Setting Tool'!$D26/'Target Setting Tool'!$D25)-$AN36)/($AN1-'Target Setting Tool'!$D$24))*(Q1-'Target Setting Tool'!$D$24)))</f>
        <v>0.39676575082367338</v>
      </c>
      <c r="R37" s="85">
        <f>IF(R28="",NA(),('Target Setting Tool'!$D26/'Target Setting Tool'!$D25)-(((('Target Setting Tool'!$D26/'Target Setting Tool'!$D25)-$AN36)/($AN1-'Target Setting Tool'!$D$24))*(R1-'Target Setting Tool'!$D$24)))</f>
        <v>0.37956004262761889</v>
      </c>
      <c r="S37" s="85">
        <f>IF(S28="",NA(),('Target Setting Tool'!$D26/'Target Setting Tool'!$D25)-(((('Target Setting Tool'!$D26/'Target Setting Tool'!$D25)-$AN36)/($AN1-'Target Setting Tool'!$D$24))*(S1-'Target Setting Tool'!$D$24)))</f>
        <v>0.36235433443156451</v>
      </c>
      <c r="T37" s="85">
        <f>IF(T28="",NA(),('Target Setting Tool'!$D26/'Target Setting Tool'!$D25)-(((('Target Setting Tool'!$D26/'Target Setting Tool'!$D25)-$AN36)/($AN1-'Target Setting Tool'!$D$24))*(T1-'Target Setting Tool'!$D$24)))</f>
        <v>0.34514862623551001</v>
      </c>
      <c r="U37" s="85">
        <f>IF(U28="",NA(),('Target Setting Tool'!$D26/'Target Setting Tool'!$D25)-(((('Target Setting Tool'!$D26/'Target Setting Tool'!$D25)-$AN36)/($AN1-'Target Setting Tool'!$D$24))*(U1-'Target Setting Tool'!$D$24)))</f>
        <v>0.32794291803945563</v>
      </c>
      <c r="V37" s="85">
        <f>IF(V28="",NA(),('Target Setting Tool'!$D26/'Target Setting Tool'!$D25)-(((('Target Setting Tool'!$D26/'Target Setting Tool'!$D25)-$AN36)/($AN1-'Target Setting Tool'!$D$24))*(V1-'Target Setting Tool'!$D$24)))</f>
        <v>0.31073720984340114</v>
      </c>
      <c r="W37" s="85">
        <f>IF(W28="",NA(),('Target Setting Tool'!$D26/'Target Setting Tool'!$D25)-(((('Target Setting Tool'!$D26/'Target Setting Tool'!$D25)-$AN36)/($AN1-'Target Setting Tool'!$D$24))*(W1-'Target Setting Tool'!$D$24)))</f>
        <v>0.2935315016473467</v>
      </c>
      <c r="X37" s="85">
        <f>IF(X28="",NA(),('Target Setting Tool'!$D26/'Target Setting Tool'!$D25)-(((('Target Setting Tool'!$D26/'Target Setting Tool'!$D25)-$AN36)/($AN1-'Target Setting Tool'!$D$24))*(X1-'Target Setting Tool'!$D$24)))</f>
        <v>0.27632579345129227</v>
      </c>
      <c r="Y37" s="85">
        <f>IF(Y28="",NA(),('Target Setting Tool'!$D26/'Target Setting Tool'!$D25)-(((('Target Setting Tool'!$D26/'Target Setting Tool'!$D25)-$AN36)/($AN1-'Target Setting Tool'!$D$24))*(Y1-'Target Setting Tool'!$D$24)))</f>
        <v>0.25912008525523783</v>
      </c>
      <c r="Z37" s="85">
        <f>IF(Z28="",NA(),('Target Setting Tool'!$D26/'Target Setting Tool'!$D25)-(((('Target Setting Tool'!$D26/'Target Setting Tool'!$D25)-$AN36)/($AN1-'Target Setting Tool'!$D$24))*(Z1-'Target Setting Tool'!$D$24)))</f>
        <v>0.24191437705918339</v>
      </c>
      <c r="AA37" s="85">
        <f>IF(AA28="",NA(),('Target Setting Tool'!$D26/'Target Setting Tool'!$D25)-(((('Target Setting Tool'!$D26/'Target Setting Tool'!$D25)-$AN36)/($AN1-'Target Setting Tool'!$D$24))*(AA1-'Target Setting Tool'!$D$24)))</f>
        <v>0.22470866886312896</v>
      </c>
      <c r="AB37" s="85">
        <f>IF(AB28="",NA(),('Target Setting Tool'!$D26/'Target Setting Tool'!$D25)-(((('Target Setting Tool'!$D26/'Target Setting Tool'!$D25)-$AN36)/($AN1-'Target Setting Tool'!$D$24))*(AB1-'Target Setting Tool'!$D$24)))</f>
        <v>0.20750296066707452</v>
      </c>
      <c r="AC37" s="85">
        <f>IF(AC28="",NA(),('Target Setting Tool'!$D26/'Target Setting Tool'!$D25)-(((('Target Setting Tool'!$D26/'Target Setting Tool'!$D25)-$AN36)/($AN1-'Target Setting Tool'!$D$24))*(AC1-'Target Setting Tool'!$D$24)))</f>
        <v>0.19029725247102008</v>
      </c>
      <c r="AD37" s="85">
        <f>IF(AD28="",NA(),('Target Setting Tool'!$D26/'Target Setting Tool'!$D25)-(((('Target Setting Tool'!$D26/'Target Setting Tool'!$D25)-$AN36)/($AN1-'Target Setting Tool'!$D$24))*(AD1-'Target Setting Tool'!$D$24)))</f>
        <v>0.17309154427496565</v>
      </c>
      <c r="AE37" s="85">
        <f>IF(AE28="",NA(),('Target Setting Tool'!$D26/'Target Setting Tool'!$D25)-(((('Target Setting Tool'!$D26/'Target Setting Tool'!$D25)-$AN36)/($AN1-'Target Setting Tool'!$D$24))*(AE1-'Target Setting Tool'!$D$24)))</f>
        <v>0.15588583607891121</v>
      </c>
      <c r="AF37" s="85">
        <f>IF(AF28="",NA(),('Target Setting Tool'!$D26/'Target Setting Tool'!$D25)-(((('Target Setting Tool'!$D26/'Target Setting Tool'!$D25)-$AN36)/($AN1-'Target Setting Tool'!$D$24))*(AF1-'Target Setting Tool'!$D$24)))</f>
        <v>0.13868012788285677</v>
      </c>
      <c r="AG37" s="85">
        <f>IF(AG28="",NA(),('Target Setting Tool'!$D26/'Target Setting Tool'!$D25)-(((('Target Setting Tool'!$D26/'Target Setting Tool'!$D25)-$AN36)/($AN1-'Target Setting Tool'!$D$24))*(AG1-'Target Setting Tool'!$D$24)))</f>
        <v>0.12147441968680234</v>
      </c>
      <c r="AH37" s="85">
        <f>IF(AH28="",NA(),('Target Setting Tool'!$D26/'Target Setting Tool'!$D25)-(((('Target Setting Tool'!$D26/'Target Setting Tool'!$D25)-$AN36)/($AN1-'Target Setting Tool'!$D$24))*(AH1-'Target Setting Tool'!$D$24)))</f>
        <v>0.1042687114907479</v>
      </c>
      <c r="AI37" s="85">
        <f>IF(AI28="",NA(),('Target Setting Tool'!$D26/'Target Setting Tool'!$D25)-(((('Target Setting Tool'!$D26/'Target Setting Tool'!$D25)-$AN36)/($AN1-'Target Setting Tool'!$D$24))*(AI1-'Target Setting Tool'!$D$24)))</f>
        <v>8.7063003294693408E-2</v>
      </c>
      <c r="AJ37" s="85">
        <f>IF(AJ28="",NA(),('Target Setting Tool'!$D26/'Target Setting Tool'!$D25)-(((('Target Setting Tool'!$D26/'Target Setting Tool'!$D25)-$AN36)/($AN1-'Target Setting Tool'!$D$24))*(AJ1-'Target Setting Tool'!$D$24)))</f>
        <v>6.9857295098638972E-2</v>
      </c>
      <c r="AK37" s="85">
        <f>IF(AK28="",NA(),('Target Setting Tool'!$D26/'Target Setting Tool'!$D25)-(((('Target Setting Tool'!$D26/'Target Setting Tool'!$D25)-$AN36)/($AN1-'Target Setting Tool'!$D$24))*(AK1-'Target Setting Tool'!$D$24)))</f>
        <v>5.2651586902584535E-2</v>
      </c>
      <c r="AL37" s="85">
        <f>IF(AL28="",NA(),('Target Setting Tool'!$D26/'Target Setting Tool'!$D25)-(((('Target Setting Tool'!$D26/'Target Setting Tool'!$D25)-$AN36)/($AN1-'Target Setting Tool'!$D$24))*(AL1-'Target Setting Tool'!$D$24)))</f>
        <v>3.5445878706530098E-2</v>
      </c>
      <c r="AM37" s="85">
        <f>IF(AM28="",NA(),('Target Setting Tool'!$D26/'Target Setting Tool'!$D25)-(((('Target Setting Tool'!$D26/'Target Setting Tool'!$D25)-$AN36)/($AN1-'Target Setting Tool'!$D$24))*(AM1-'Target Setting Tool'!$D$24)))</f>
        <v>1.8240170510475662E-2</v>
      </c>
      <c r="AN37" s="85">
        <f>IF(AN28="",NA(),('Target Setting Tool'!$D26/'Target Setting Tool'!$D25)-(((('Target Setting Tool'!$D26/'Target Setting Tool'!$D25)-$AN36)/($AN1-'Target Setting Tool'!$D$24))*(AN1-'Target Setting Tool'!$D$24)))</f>
        <v>1.034462314421225E-3</v>
      </c>
      <c r="AO37" s="96"/>
      <c r="AP37" s="96"/>
      <c r="AQ37" s="96"/>
      <c r="AR37" s="96"/>
      <c r="AS37" s="96"/>
      <c r="AT37" s="96"/>
      <c r="AU37" s="96"/>
      <c r="AV37" s="96"/>
      <c r="AW37" s="96"/>
      <c r="AX37" s="96"/>
      <c r="AY37" s="76"/>
      <c r="AZ37" s="76"/>
      <c r="BA37" s="76"/>
      <c r="BB37" s="76"/>
      <c r="BC37" s="76"/>
      <c r="BD37" s="76"/>
      <c r="BE37" s="76"/>
      <c r="BF37" s="76"/>
      <c r="BG37" s="76"/>
      <c r="BH37" s="76"/>
      <c r="BI37" s="76"/>
      <c r="BJ37" s="76"/>
      <c r="BK37" s="76"/>
      <c r="BL37" s="76"/>
      <c r="BM37" s="76"/>
      <c r="BN37" s="76"/>
      <c r="BO37" s="76"/>
      <c r="BP37" s="76"/>
      <c r="BQ37" s="76"/>
      <c r="BR37" s="76"/>
    </row>
    <row r="38" spans="1:70" ht="12.75" customHeight="1" x14ac:dyDescent="0.15">
      <c r="B38" s="91" t="s">
        <v>124</v>
      </c>
      <c r="C38" s="47" t="s">
        <v>122</v>
      </c>
      <c r="D38" s="99" t="e">
        <f t="shared" ref="D38:AN38" si="13">MIN(D36,D37)</f>
        <v>#N/A</v>
      </c>
      <c r="E38" s="99" t="e">
        <f t="shared" si="13"/>
        <v>#N/A</v>
      </c>
      <c r="F38" s="99" t="e">
        <f t="shared" si="13"/>
        <v>#N/A</v>
      </c>
      <c r="G38" s="99" t="e">
        <f t="shared" si="13"/>
        <v>#N/A</v>
      </c>
      <c r="H38" s="99" t="e">
        <f t="shared" si="13"/>
        <v>#N/A</v>
      </c>
      <c r="I38" s="99" t="e">
        <f t="shared" si="13"/>
        <v>#N/A</v>
      </c>
      <c r="J38" s="99" t="e">
        <f t="shared" si="13"/>
        <v>#N/A</v>
      </c>
      <c r="K38" s="99">
        <f t="shared" si="13"/>
        <v>5.9673897847188229E-3</v>
      </c>
      <c r="L38" s="99">
        <f t="shared" si="13"/>
        <v>5.7972888374671809E-3</v>
      </c>
      <c r="M38" s="99">
        <f t="shared" si="13"/>
        <v>5.6271878902155389E-3</v>
      </c>
      <c r="N38" s="99">
        <f t="shared" si="13"/>
        <v>5.457086942963897E-3</v>
      </c>
      <c r="O38" s="99">
        <f t="shared" si="13"/>
        <v>5.286985995712255E-3</v>
      </c>
      <c r="P38" s="99">
        <f t="shared" si="13"/>
        <v>5.116885048460613E-3</v>
      </c>
      <c r="Q38" s="99">
        <f t="shared" si="13"/>
        <v>4.946784101208971E-3</v>
      </c>
      <c r="R38" s="99">
        <f t="shared" si="13"/>
        <v>4.776683153957329E-3</v>
      </c>
      <c r="S38" s="99">
        <f t="shared" si="13"/>
        <v>4.606582206705687E-3</v>
      </c>
      <c r="T38" s="99">
        <f t="shared" si="13"/>
        <v>4.436481259454045E-3</v>
      </c>
      <c r="U38" s="99">
        <f t="shared" si="13"/>
        <v>4.266380312202403E-3</v>
      </c>
      <c r="V38" s="99">
        <f t="shared" si="13"/>
        <v>4.096279364950761E-3</v>
      </c>
      <c r="W38" s="99">
        <f t="shared" si="13"/>
        <v>3.926178417699119E-3</v>
      </c>
      <c r="X38" s="99">
        <f t="shared" si="13"/>
        <v>3.7560774704474766E-3</v>
      </c>
      <c r="Y38" s="99">
        <f t="shared" si="13"/>
        <v>3.5859765231958346E-3</v>
      </c>
      <c r="Z38" s="99">
        <f t="shared" si="13"/>
        <v>3.4158755759441926E-3</v>
      </c>
      <c r="AA38" s="99">
        <f t="shared" si="13"/>
        <v>3.2457746286925506E-3</v>
      </c>
      <c r="AB38" s="99">
        <f t="shared" si="13"/>
        <v>3.0756736814409086E-3</v>
      </c>
      <c r="AC38" s="99">
        <f t="shared" si="13"/>
        <v>2.9055727341892666E-3</v>
      </c>
      <c r="AD38" s="99">
        <f t="shared" si="13"/>
        <v>2.7354717869376246E-3</v>
      </c>
      <c r="AE38" s="99">
        <f t="shared" si="13"/>
        <v>2.5653708396859826E-3</v>
      </c>
      <c r="AF38" s="99">
        <f t="shared" si="13"/>
        <v>2.3952698924343406E-3</v>
      </c>
      <c r="AG38" s="99">
        <f t="shared" si="13"/>
        <v>2.2251689451826986E-3</v>
      </c>
      <c r="AH38" s="99">
        <f t="shared" si="13"/>
        <v>2.0550679979310566E-3</v>
      </c>
      <c r="AI38" s="99">
        <f t="shared" si="13"/>
        <v>1.8849670506794144E-3</v>
      </c>
      <c r="AJ38" s="99">
        <f t="shared" si="13"/>
        <v>1.6925101399917198E-3</v>
      </c>
      <c r="AK38" s="99">
        <f t="shared" si="13"/>
        <v>1.5122979819193968E-3</v>
      </c>
      <c r="AL38" s="99">
        <f t="shared" si="13"/>
        <v>1.3431980265710618E-3</v>
      </c>
      <c r="AM38" s="99">
        <f t="shared" si="13"/>
        <v>1.1842132167818769E-3</v>
      </c>
      <c r="AN38" s="99">
        <f t="shared" si="13"/>
        <v>1.0344623144212036E-3</v>
      </c>
      <c r="AO38" s="96"/>
      <c r="AP38" s="96"/>
      <c r="AQ38" s="96"/>
      <c r="AR38" s="96"/>
      <c r="AS38" s="96"/>
      <c r="AT38" s="96"/>
      <c r="AU38" s="96"/>
      <c r="AV38" s="96"/>
      <c r="AW38" s="96"/>
      <c r="AX38" s="96"/>
      <c r="AY38" s="76"/>
      <c r="AZ38" s="76"/>
      <c r="BA38" s="76"/>
      <c r="BB38" s="76"/>
      <c r="BC38" s="76"/>
      <c r="BD38" s="76"/>
      <c r="BE38" s="76"/>
      <c r="BF38" s="76"/>
      <c r="BG38" s="76"/>
      <c r="BH38" s="76"/>
      <c r="BI38" s="76"/>
      <c r="BJ38" s="76"/>
      <c r="BK38" s="76"/>
      <c r="BL38" s="76"/>
      <c r="BM38" s="76"/>
      <c r="BN38" s="76"/>
      <c r="BO38" s="76"/>
      <c r="BP38" s="76"/>
      <c r="BQ38" s="76"/>
      <c r="BR38" s="76"/>
    </row>
    <row r="39" spans="1:70" ht="12.75" customHeight="1" x14ac:dyDescent="0.15">
      <c r="B39" s="91" t="s">
        <v>125</v>
      </c>
      <c r="C39" s="47" t="s">
        <v>122</v>
      </c>
      <c r="D39" s="99" t="e">
        <f t="shared" ref="D39:AN39" si="14">IF(D29&gt;D36,D29,D38)</f>
        <v>#N/A</v>
      </c>
      <c r="E39" s="99" t="e">
        <f t="shared" si="14"/>
        <v>#N/A</v>
      </c>
      <c r="F39" s="99" t="e">
        <f t="shared" si="14"/>
        <v>#N/A</v>
      </c>
      <c r="G39" s="99" t="e">
        <f t="shared" si="14"/>
        <v>#N/A</v>
      </c>
      <c r="H39" s="99" t="e">
        <f t="shared" si="14"/>
        <v>#N/A</v>
      </c>
      <c r="I39" s="99" t="e">
        <f t="shared" si="14"/>
        <v>#N/A</v>
      </c>
      <c r="J39" s="99" t="e">
        <f t="shared" si="14"/>
        <v>#N/A</v>
      </c>
      <c r="K39" s="99">
        <f t="shared" si="14"/>
        <v>0.5</v>
      </c>
      <c r="L39" s="99">
        <f t="shared" si="14"/>
        <v>0.4294908542132751</v>
      </c>
      <c r="M39" s="99">
        <f t="shared" si="14"/>
        <v>0.36117796906869537</v>
      </c>
      <c r="N39" s="99">
        <f t="shared" si="14"/>
        <v>0.2949603025827412</v>
      </c>
      <c r="O39" s="99">
        <f t="shared" si="14"/>
        <v>0.23074291725689683</v>
      </c>
      <c r="P39" s="99">
        <f t="shared" si="14"/>
        <v>0.19262643722027106</v>
      </c>
      <c r="Q39" s="99">
        <f t="shared" si="14"/>
        <v>0.15792050698156307</v>
      </c>
      <c r="R39" s="99">
        <f t="shared" si="14"/>
        <v>0.12618697973096149</v>
      </c>
      <c r="S39" s="99">
        <f t="shared" si="14"/>
        <v>9.7059677278593062E-2</v>
      </c>
      <c r="T39" s="99">
        <f t="shared" si="14"/>
        <v>7.0230196237902248E-2</v>
      </c>
      <c r="U39" s="99">
        <f t="shared" si="14"/>
        <v>5.7399345267801279E-2</v>
      </c>
      <c r="V39" s="99">
        <f t="shared" si="14"/>
        <v>4.5617091362256772E-2</v>
      </c>
      <c r="W39" s="99">
        <f t="shared" si="14"/>
        <v>3.4759936562267925E-2</v>
      </c>
      <c r="X39" s="99">
        <f t="shared" si="14"/>
        <v>2.4723043535245504E-2</v>
      </c>
      <c r="Y39" s="99">
        <f t="shared" si="14"/>
        <v>1.5416839327031031E-2</v>
      </c>
      <c r="Z39" s="99">
        <f t="shared" si="14"/>
        <v>1.2746951519718533E-2</v>
      </c>
      <c r="AA39" s="99">
        <f t="shared" si="14"/>
        <v>1.0267790060645319E-2</v>
      </c>
      <c r="AB39" s="99">
        <f t="shared" si="14"/>
        <v>7.9596226324791016E-3</v>
      </c>
      <c r="AC39" s="99">
        <f t="shared" si="14"/>
        <v>5.8053481520369344E-3</v>
      </c>
      <c r="AD39" s="99">
        <f t="shared" si="14"/>
        <v>3.7900723373272558E-3</v>
      </c>
      <c r="AE39" s="99">
        <f t="shared" si="14"/>
        <v>3.3918206125861574E-3</v>
      </c>
      <c r="AF39" s="99">
        <f t="shared" si="14"/>
        <v>3.0229613225050984E-3</v>
      </c>
      <c r="AG39" s="99">
        <f t="shared" si="14"/>
        <v>2.6803563649388839E-3</v>
      </c>
      <c r="AH39" s="99">
        <f t="shared" si="14"/>
        <v>2.3612990078907543E-3</v>
      </c>
      <c r="AI39" s="99">
        <f t="shared" si="14"/>
        <v>2.0634422307877426E-3</v>
      </c>
      <c r="AJ39" s="99">
        <f t="shared" si="14"/>
        <v>1.8305989702847654E-3</v>
      </c>
      <c r="AK39" s="99">
        <f t="shared" si="14"/>
        <v>1.6125699771044207E-3</v>
      </c>
      <c r="AL39" s="99">
        <f t="shared" si="14"/>
        <v>1.4079850400734654E-3</v>
      </c>
      <c r="AM39" s="99">
        <f t="shared" si="14"/>
        <v>1.2156378733779005E-3</v>
      </c>
      <c r="AN39" s="99">
        <f t="shared" si="14"/>
        <v>1.0344623144212036E-3</v>
      </c>
      <c r="AO39" s="96"/>
      <c r="AP39" s="96"/>
      <c r="AQ39" s="96"/>
      <c r="AR39" s="96"/>
      <c r="AS39" s="96"/>
      <c r="AT39" s="96"/>
      <c r="AU39" s="96"/>
      <c r="AV39" s="96"/>
      <c r="AW39" s="96"/>
      <c r="AX39" s="96"/>
      <c r="AY39" s="76"/>
      <c r="AZ39" s="76"/>
      <c r="BA39" s="76"/>
      <c r="BB39" s="76"/>
      <c r="BC39" s="76"/>
      <c r="BD39" s="76"/>
      <c r="BE39" s="76"/>
      <c r="BF39" s="76"/>
      <c r="BG39" s="76"/>
      <c r="BH39" s="76"/>
      <c r="BI39" s="76"/>
      <c r="BJ39" s="76"/>
      <c r="BK39" s="76"/>
      <c r="BL39" s="76"/>
      <c r="BM39" s="76"/>
      <c r="BN39" s="76"/>
      <c r="BO39" s="76"/>
      <c r="BP39" s="76"/>
      <c r="BQ39" s="76"/>
      <c r="BR39" s="76"/>
    </row>
    <row r="40" spans="1:70" ht="12.75" customHeight="1" x14ac:dyDescent="0.15">
      <c r="B40" s="91" t="s">
        <v>126</v>
      </c>
      <c r="C40" s="47" t="s">
        <v>117</v>
      </c>
      <c r="D40" s="76" t="e">
        <f t="shared" ref="D40:AN40" si="15">IF(D28="",NA(),D39*D18)</f>
        <v>#N/A</v>
      </c>
      <c r="E40" s="76" t="e">
        <f t="shared" si="15"/>
        <v>#N/A</v>
      </c>
      <c r="F40" s="76" t="e">
        <f t="shared" si="15"/>
        <v>#N/A</v>
      </c>
      <c r="G40" s="76" t="e">
        <f t="shared" si="15"/>
        <v>#N/A</v>
      </c>
      <c r="H40" s="76" t="e">
        <f t="shared" si="15"/>
        <v>#N/A</v>
      </c>
      <c r="I40" s="76" t="e">
        <f t="shared" si="15"/>
        <v>#N/A</v>
      </c>
      <c r="J40" s="76" t="e">
        <f t="shared" si="15"/>
        <v>#N/A</v>
      </c>
      <c r="K40" s="76">
        <f t="shared" si="15"/>
        <v>50000</v>
      </c>
      <c r="L40" s="76">
        <f t="shared" si="15"/>
        <v>42949.085421327509</v>
      </c>
      <c r="M40" s="76">
        <f t="shared" si="15"/>
        <v>36117.796906869538</v>
      </c>
      <c r="N40" s="76">
        <f t="shared" si="15"/>
        <v>29496.030258274121</v>
      </c>
      <c r="O40" s="76">
        <f t="shared" si="15"/>
        <v>23074.291725689684</v>
      </c>
      <c r="P40" s="76">
        <f t="shared" si="15"/>
        <v>19262.643722027107</v>
      </c>
      <c r="Q40" s="76">
        <f t="shared" si="15"/>
        <v>15792.050698156307</v>
      </c>
      <c r="R40" s="76">
        <f t="shared" si="15"/>
        <v>12618.697973096148</v>
      </c>
      <c r="S40" s="76">
        <f t="shared" si="15"/>
        <v>9705.9677278593063</v>
      </c>
      <c r="T40" s="76">
        <f t="shared" si="15"/>
        <v>7023.0196237902246</v>
      </c>
      <c r="U40" s="76">
        <f t="shared" si="15"/>
        <v>5739.9345267801282</v>
      </c>
      <c r="V40" s="76">
        <f t="shared" si="15"/>
        <v>4561.709136225677</v>
      </c>
      <c r="W40" s="76">
        <f t="shared" si="15"/>
        <v>3475.9936562267926</v>
      </c>
      <c r="X40" s="76">
        <f t="shared" si="15"/>
        <v>2472.3043535245506</v>
      </c>
      <c r="Y40" s="76">
        <f t="shared" si="15"/>
        <v>1541.683932703103</v>
      </c>
      <c r="Z40" s="76">
        <f t="shared" si="15"/>
        <v>1274.6951519718534</v>
      </c>
      <c r="AA40" s="76">
        <f t="shared" si="15"/>
        <v>1026.7790060645318</v>
      </c>
      <c r="AB40" s="76">
        <f t="shared" si="15"/>
        <v>795.96226324791019</v>
      </c>
      <c r="AC40" s="76">
        <f t="shared" si="15"/>
        <v>580.53481520369348</v>
      </c>
      <c r="AD40" s="76">
        <f t="shared" si="15"/>
        <v>379.00723373272558</v>
      </c>
      <c r="AE40" s="76">
        <f t="shared" si="15"/>
        <v>339.18206125861576</v>
      </c>
      <c r="AF40" s="76">
        <f t="shared" si="15"/>
        <v>302.29613225050986</v>
      </c>
      <c r="AG40" s="76">
        <f t="shared" si="15"/>
        <v>268.03563649388838</v>
      </c>
      <c r="AH40" s="76">
        <f t="shared" si="15"/>
        <v>236.12990078907544</v>
      </c>
      <c r="AI40" s="76">
        <f t="shared" si="15"/>
        <v>206.34422307877426</v>
      </c>
      <c r="AJ40" s="76">
        <f t="shared" si="15"/>
        <v>183.05989702847654</v>
      </c>
      <c r="AK40" s="76">
        <f t="shared" si="15"/>
        <v>161.25699771044208</v>
      </c>
      <c r="AL40" s="76">
        <f t="shared" si="15"/>
        <v>140.79850400734654</v>
      </c>
      <c r="AM40" s="76">
        <f t="shared" si="15"/>
        <v>121.56378733779005</v>
      </c>
      <c r="AN40" s="76">
        <f t="shared" si="15"/>
        <v>103.44623144212036</v>
      </c>
      <c r="AO40" s="96"/>
      <c r="AP40" s="96"/>
      <c r="AQ40" s="96"/>
      <c r="AR40" s="96"/>
      <c r="AS40" s="96"/>
      <c r="AT40" s="96"/>
      <c r="AU40" s="96"/>
      <c r="AV40" s="96"/>
      <c r="AW40" s="96"/>
      <c r="AX40" s="96"/>
      <c r="AY40" s="76"/>
      <c r="AZ40" s="76"/>
      <c r="BA40" s="76"/>
      <c r="BB40" s="76"/>
      <c r="BC40" s="76"/>
      <c r="BD40" s="76"/>
      <c r="BE40" s="76"/>
      <c r="BF40" s="76"/>
      <c r="BG40" s="76"/>
      <c r="BH40" s="76"/>
      <c r="BI40" s="76"/>
      <c r="BJ40" s="76"/>
      <c r="BK40" s="76"/>
      <c r="BL40" s="76"/>
      <c r="BM40" s="76"/>
      <c r="BN40" s="76"/>
      <c r="BO40" s="76"/>
      <c r="BP40" s="76"/>
      <c r="BQ40" s="76"/>
      <c r="BR40" s="76"/>
    </row>
    <row r="41" spans="1:70" ht="12.75" customHeight="1" x14ac:dyDescent="0.15">
      <c r="D41" s="100"/>
      <c r="E41" s="76"/>
      <c r="F41" s="76"/>
      <c r="G41" s="76"/>
      <c r="H41" s="76"/>
      <c r="I41" s="76"/>
      <c r="J41" s="76"/>
      <c r="K41" s="76"/>
      <c r="L41" s="76"/>
      <c r="M41" s="76"/>
      <c r="N41" s="76"/>
      <c r="O41" s="76"/>
      <c r="P41" s="76"/>
      <c r="Q41" s="76"/>
      <c r="R41" s="76"/>
      <c r="S41" s="76"/>
      <c r="T41" s="85"/>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row>
    <row r="42" spans="1:70" ht="12.75" customHeight="1" x14ac:dyDescent="0.15">
      <c r="A42" s="47"/>
      <c r="B42" s="91" t="s">
        <v>127</v>
      </c>
      <c r="C42" s="47" t="s">
        <v>117</v>
      </c>
      <c r="D42" s="76" t="e">
        <f t="shared" ref="D42:AN42" si="16">(D39-D29)*D19</f>
        <v>#N/A</v>
      </c>
      <c r="E42" s="76" t="e">
        <f t="shared" si="16"/>
        <v>#N/A</v>
      </c>
      <c r="F42" s="76" t="e">
        <f t="shared" si="16"/>
        <v>#N/A</v>
      </c>
      <c r="G42" s="76" t="e">
        <f t="shared" si="16"/>
        <v>#N/A</v>
      </c>
      <c r="H42" s="76" t="e">
        <f t="shared" si="16"/>
        <v>#N/A</v>
      </c>
      <c r="I42" s="76" t="e">
        <f t="shared" si="16"/>
        <v>#N/A</v>
      </c>
      <c r="J42" s="76" t="e">
        <f t="shared" si="16"/>
        <v>#N/A</v>
      </c>
      <c r="K42" s="76">
        <f t="shared" si="16"/>
        <v>0</v>
      </c>
      <c r="L42" s="76">
        <f t="shared" si="16"/>
        <v>0</v>
      </c>
      <c r="M42" s="76">
        <f t="shared" si="16"/>
        <v>0</v>
      </c>
      <c r="N42" s="76">
        <f t="shared" si="16"/>
        <v>0</v>
      </c>
      <c r="O42" s="76">
        <f t="shared" si="16"/>
        <v>0</v>
      </c>
      <c r="P42" s="76">
        <f t="shared" si="16"/>
        <v>0</v>
      </c>
      <c r="Q42" s="76">
        <f t="shared" si="16"/>
        <v>0</v>
      </c>
      <c r="R42" s="76">
        <f t="shared" si="16"/>
        <v>0</v>
      </c>
      <c r="S42" s="76">
        <f t="shared" si="16"/>
        <v>0</v>
      </c>
      <c r="T42" s="76">
        <f t="shared" si="16"/>
        <v>0</v>
      </c>
      <c r="U42" s="76">
        <f t="shared" si="16"/>
        <v>0</v>
      </c>
      <c r="V42" s="76">
        <f t="shared" si="16"/>
        <v>0</v>
      </c>
      <c r="W42" s="76">
        <f t="shared" si="16"/>
        <v>0</v>
      </c>
      <c r="X42" s="76">
        <f t="shared" si="16"/>
        <v>0</v>
      </c>
      <c r="Y42" s="76">
        <f t="shared" si="16"/>
        <v>0</v>
      </c>
      <c r="Z42" s="76">
        <f t="shared" si="16"/>
        <v>0</v>
      </c>
      <c r="AA42" s="76">
        <f t="shared" si="16"/>
        <v>0</v>
      </c>
      <c r="AB42" s="76">
        <f t="shared" si="16"/>
        <v>0</v>
      </c>
      <c r="AC42" s="76">
        <f t="shared" si="16"/>
        <v>0</v>
      </c>
      <c r="AD42" s="76">
        <f t="shared" si="16"/>
        <v>0</v>
      </c>
      <c r="AE42" s="76">
        <f t="shared" si="16"/>
        <v>0</v>
      </c>
      <c r="AF42" s="76">
        <f t="shared" si="16"/>
        <v>0</v>
      </c>
      <c r="AG42" s="76">
        <f t="shared" si="16"/>
        <v>0</v>
      </c>
      <c r="AH42" s="76">
        <f t="shared" si="16"/>
        <v>0</v>
      </c>
      <c r="AI42" s="76">
        <f t="shared" si="16"/>
        <v>0</v>
      </c>
      <c r="AJ42" s="76">
        <f t="shared" si="16"/>
        <v>0</v>
      </c>
      <c r="AK42" s="76">
        <f t="shared" si="16"/>
        <v>0</v>
      </c>
      <c r="AL42" s="76">
        <f t="shared" si="16"/>
        <v>0</v>
      </c>
      <c r="AM42" s="76">
        <f t="shared" si="16"/>
        <v>0</v>
      </c>
      <c r="AN42" s="76">
        <f t="shared" si="16"/>
        <v>0</v>
      </c>
      <c r="AO42" s="96"/>
      <c r="AP42" s="96"/>
      <c r="AQ42" s="96"/>
      <c r="AR42" s="96"/>
      <c r="AS42" s="96"/>
      <c r="AT42" s="96"/>
      <c r="AU42" s="96"/>
      <c r="AV42" s="96"/>
      <c r="AW42" s="96"/>
      <c r="AX42" s="96"/>
      <c r="AY42" s="76"/>
      <c r="AZ42" s="76"/>
      <c r="BA42" s="76"/>
      <c r="BB42" s="76"/>
      <c r="BC42" s="76"/>
      <c r="BD42" s="76"/>
      <c r="BE42" s="76"/>
      <c r="BF42" s="76"/>
      <c r="BG42" s="76"/>
      <c r="BH42" s="76"/>
      <c r="BI42" s="76"/>
      <c r="BJ42" s="76"/>
      <c r="BK42" s="76"/>
      <c r="BL42" s="76"/>
      <c r="BM42" s="76"/>
      <c r="BN42" s="76"/>
      <c r="BO42" s="76"/>
      <c r="BP42" s="76"/>
      <c r="BQ42" s="76"/>
      <c r="BR42" s="76"/>
    </row>
    <row r="43" spans="1:70" ht="12.75" customHeight="1" x14ac:dyDescent="0.15">
      <c r="A43" s="47"/>
      <c r="B43" s="91" t="s">
        <v>128</v>
      </c>
      <c r="C43" s="47" t="s">
        <v>117</v>
      </c>
      <c r="D43" s="76">
        <f>IF(ISNA(D25),0,D42)</f>
        <v>0</v>
      </c>
      <c r="E43" s="76">
        <f t="shared" ref="E43:AN43" si="17">IF(ISNA(E25),0,E42+D43)</f>
        <v>0</v>
      </c>
      <c r="F43" s="76">
        <f t="shared" si="17"/>
        <v>0</v>
      </c>
      <c r="G43" s="76">
        <f t="shared" si="17"/>
        <v>0</v>
      </c>
      <c r="H43" s="76">
        <f t="shared" si="17"/>
        <v>0</v>
      </c>
      <c r="I43" s="76">
        <f t="shared" si="17"/>
        <v>0</v>
      </c>
      <c r="J43" s="76">
        <f t="shared" si="17"/>
        <v>0</v>
      </c>
      <c r="K43" s="76">
        <f t="shared" si="17"/>
        <v>0</v>
      </c>
      <c r="L43" s="76">
        <f t="shared" si="17"/>
        <v>0</v>
      </c>
      <c r="M43" s="76">
        <f t="shared" si="17"/>
        <v>0</v>
      </c>
      <c r="N43" s="76">
        <f t="shared" si="17"/>
        <v>0</v>
      </c>
      <c r="O43" s="76">
        <f t="shared" si="17"/>
        <v>0</v>
      </c>
      <c r="P43" s="76">
        <f t="shared" si="17"/>
        <v>0</v>
      </c>
      <c r="Q43" s="76">
        <f t="shared" si="17"/>
        <v>0</v>
      </c>
      <c r="R43" s="76">
        <f t="shared" si="17"/>
        <v>0</v>
      </c>
      <c r="S43" s="76">
        <f t="shared" si="17"/>
        <v>0</v>
      </c>
      <c r="T43" s="76">
        <f t="shared" si="17"/>
        <v>0</v>
      </c>
      <c r="U43" s="76">
        <f t="shared" si="17"/>
        <v>0</v>
      </c>
      <c r="V43" s="76">
        <f t="shared" si="17"/>
        <v>0</v>
      </c>
      <c r="W43" s="76">
        <f t="shared" si="17"/>
        <v>0</v>
      </c>
      <c r="X43" s="76">
        <f t="shared" si="17"/>
        <v>0</v>
      </c>
      <c r="Y43" s="76">
        <f t="shared" si="17"/>
        <v>0</v>
      </c>
      <c r="Z43" s="76">
        <f t="shared" si="17"/>
        <v>0</v>
      </c>
      <c r="AA43" s="76">
        <f t="shared" si="17"/>
        <v>0</v>
      </c>
      <c r="AB43" s="76">
        <f t="shared" si="17"/>
        <v>0</v>
      </c>
      <c r="AC43" s="76">
        <f t="shared" si="17"/>
        <v>0</v>
      </c>
      <c r="AD43" s="76">
        <f t="shared" si="17"/>
        <v>0</v>
      </c>
      <c r="AE43" s="76">
        <f t="shared" si="17"/>
        <v>0</v>
      </c>
      <c r="AF43" s="76">
        <f t="shared" si="17"/>
        <v>0</v>
      </c>
      <c r="AG43" s="76">
        <f t="shared" si="17"/>
        <v>0</v>
      </c>
      <c r="AH43" s="76">
        <f t="shared" si="17"/>
        <v>0</v>
      </c>
      <c r="AI43" s="76">
        <f t="shared" si="17"/>
        <v>0</v>
      </c>
      <c r="AJ43" s="76">
        <f t="shared" si="17"/>
        <v>0</v>
      </c>
      <c r="AK43" s="76">
        <f t="shared" si="17"/>
        <v>0</v>
      </c>
      <c r="AL43" s="76">
        <f t="shared" si="17"/>
        <v>0</v>
      </c>
      <c r="AM43" s="76">
        <f t="shared" si="17"/>
        <v>0</v>
      </c>
      <c r="AN43" s="76">
        <f t="shared" si="17"/>
        <v>0</v>
      </c>
      <c r="AO43" s="96"/>
      <c r="AP43" s="96"/>
      <c r="AQ43" s="96"/>
      <c r="AR43" s="96"/>
      <c r="AS43" s="96"/>
      <c r="AT43" s="96"/>
      <c r="AU43" s="96"/>
      <c r="AV43" s="96"/>
      <c r="AW43" s="96"/>
      <c r="AX43" s="96"/>
      <c r="AY43" s="76"/>
      <c r="AZ43" s="76"/>
      <c r="BA43" s="76"/>
      <c r="BB43" s="76"/>
      <c r="BC43" s="76"/>
      <c r="BD43" s="76"/>
      <c r="BE43" s="76"/>
      <c r="BF43" s="76"/>
      <c r="BG43" s="76"/>
      <c r="BH43" s="76"/>
      <c r="BI43" s="76"/>
      <c r="BJ43" s="76"/>
      <c r="BK43" s="76"/>
      <c r="BL43" s="76"/>
      <c r="BM43" s="76"/>
      <c r="BN43" s="76"/>
      <c r="BO43" s="76"/>
      <c r="BP43" s="76"/>
      <c r="BQ43" s="76"/>
      <c r="BR43" s="76"/>
    </row>
    <row r="44" spans="1:70" ht="12.75" customHeight="1" x14ac:dyDescent="0.15">
      <c r="B44" s="47"/>
      <c r="C44" s="47"/>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96"/>
      <c r="AP44" s="96"/>
      <c r="AQ44" s="96"/>
      <c r="AR44" s="96"/>
      <c r="AS44" s="96"/>
      <c r="AT44" s="96"/>
      <c r="AU44" s="96"/>
      <c r="AV44" s="96"/>
      <c r="AW44" s="96"/>
      <c r="AX44" s="96"/>
      <c r="AY44" s="76"/>
      <c r="AZ44" s="76"/>
      <c r="BA44" s="76"/>
      <c r="BB44" s="76"/>
      <c r="BC44" s="76"/>
      <c r="BD44" s="76"/>
      <c r="BE44" s="76"/>
      <c r="BF44" s="76"/>
      <c r="BG44" s="76"/>
      <c r="BH44" s="76"/>
      <c r="BI44" s="76"/>
      <c r="BJ44" s="76"/>
      <c r="BK44" s="76"/>
      <c r="BL44" s="76"/>
      <c r="BM44" s="76"/>
      <c r="BN44" s="76"/>
      <c r="BO44" s="76"/>
      <c r="BP44" s="76"/>
      <c r="BQ44" s="76"/>
      <c r="BR44" s="76"/>
    </row>
    <row r="45" spans="1:70" ht="12.75" customHeight="1" x14ac:dyDescent="0.15">
      <c r="A45" s="44" t="s">
        <v>129</v>
      </c>
      <c r="B45" s="47"/>
      <c r="C45" s="47"/>
      <c r="D45" s="76"/>
      <c r="E45" s="76"/>
      <c r="F45" s="76"/>
      <c r="G45" s="76"/>
      <c r="H45" s="76"/>
      <c r="I45" s="76"/>
      <c r="J45" s="76"/>
      <c r="K45" s="76"/>
      <c r="L45" s="101"/>
      <c r="M45" s="101"/>
      <c r="N45" s="101"/>
      <c r="O45" s="101"/>
      <c r="P45" s="101"/>
      <c r="Q45" s="101"/>
      <c r="R45" s="101"/>
      <c r="S45" s="101"/>
      <c r="T45" s="101"/>
      <c r="U45" s="101"/>
      <c r="V45" s="101"/>
      <c r="W45" s="101"/>
      <c r="X45" s="101"/>
      <c r="Y45" s="101"/>
      <c r="Z45" s="101"/>
      <c r="AA45" s="101"/>
      <c r="AB45" s="76"/>
      <c r="AC45" s="76"/>
      <c r="AD45" s="76"/>
      <c r="AE45" s="76"/>
      <c r="AF45" s="76"/>
      <c r="AG45" s="76"/>
      <c r="AH45" s="76"/>
      <c r="AI45" s="76"/>
      <c r="AJ45" s="76"/>
      <c r="AK45" s="76"/>
      <c r="AL45" s="76"/>
      <c r="AM45" s="76"/>
      <c r="AN45" s="76"/>
      <c r="AO45" s="96"/>
      <c r="AP45" s="96"/>
      <c r="AQ45" s="96"/>
      <c r="AR45" s="96"/>
      <c r="AS45" s="96"/>
      <c r="AT45" s="96"/>
      <c r="AU45" s="96"/>
      <c r="AV45" s="96"/>
      <c r="AW45" s="96"/>
      <c r="AX45" s="96"/>
      <c r="AY45" s="76"/>
      <c r="AZ45" s="76"/>
      <c r="BA45" s="76"/>
      <c r="BB45" s="76"/>
      <c r="BC45" s="76"/>
      <c r="BD45" s="76"/>
      <c r="BE45" s="76"/>
      <c r="BF45" s="76"/>
      <c r="BG45" s="76"/>
      <c r="BH45" s="76"/>
      <c r="BI45" s="76"/>
      <c r="BJ45" s="76"/>
      <c r="BK45" s="76"/>
      <c r="BL45" s="76"/>
      <c r="BM45" s="76"/>
      <c r="BN45" s="76"/>
      <c r="BO45" s="76"/>
      <c r="BP45" s="76"/>
      <c r="BQ45" s="76"/>
      <c r="BR45" s="76"/>
    </row>
    <row r="46" spans="1:70" ht="12.75" customHeight="1" x14ac:dyDescent="0.15">
      <c r="B46" s="91" t="s">
        <v>130</v>
      </c>
      <c r="C46" s="47" t="s">
        <v>117</v>
      </c>
      <c r="D46" s="76">
        <f>IF(ISNA(D25),0,D30)</f>
        <v>0</v>
      </c>
      <c r="E46" s="76">
        <f t="shared" ref="E46:AN46" si="18">IF(ISNA(E25),0,E30+D46)</f>
        <v>0</v>
      </c>
      <c r="F46" s="76">
        <f t="shared" si="18"/>
        <v>0</v>
      </c>
      <c r="G46" s="76">
        <f t="shared" si="18"/>
        <v>0</v>
      </c>
      <c r="H46" s="76">
        <f t="shared" si="18"/>
        <v>0</v>
      </c>
      <c r="I46" s="76">
        <f t="shared" si="18"/>
        <v>0</v>
      </c>
      <c r="J46" s="76">
        <f t="shared" si="18"/>
        <v>0</v>
      </c>
      <c r="K46" s="76">
        <f t="shared" si="18"/>
        <v>50000</v>
      </c>
      <c r="L46" s="76">
        <f t="shared" si="18"/>
        <v>92949.085421327502</v>
      </c>
      <c r="M46" s="76">
        <f t="shared" si="18"/>
        <v>129066.88232819704</v>
      </c>
      <c r="N46" s="76">
        <f t="shared" si="18"/>
        <v>158562.91258647115</v>
      </c>
      <c r="O46" s="76">
        <f t="shared" si="18"/>
        <v>181637.20431216084</v>
      </c>
      <c r="P46" s="76">
        <f t="shared" si="18"/>
        <v>200899.84803418795</v>
      </c>
      <c r="Q46" s="76">
        <f t="shared" si="18"/>
        <v>216691.89873234424</v>
      </c>
      <c r="R46" s="76">
        <f t="shared" si="18"/>
        <v>229310.5967054404</v>
      </c>
      <c r="S46" s="76">
        <f t="shared" si="18"/>
        <v>239016.5644332997</v>
      </c>
      <c r="T46" s="76">
        <f t="shared" si="18"/>
        <v>246039.58405708993</v>
      </c>
      <c r="U46" s="76">
        <f t="shared" si="18"/>
        <v>251779.51858387006</v>
      </c>
      <c r="V46" s="76">
        <f t="shared" si="18"/>
        <v>256341.22772009575</v>
      </c>
      <c r="W46" s="76">
        <f t="shared" si="18"/>
        <v>259817.22137632253</v>
      </c>
      <c r="X46" s="76">
        <f t="shared" si="18"/>
        <v>262289.52572984708</v>
      </c>
      <c r="Y46" s="76">
        <f t="shared" si="18"/>
        <v>263831.20966255019</v>
      </c>
      <c r="Z46" s="76">
        <f t="shared" si="18"/>
        <v>265105.90481452201</v>
      </c>
      <c r="AA46" s="76">
        <f t="shared" si="18"/>
        <v>266132.68382058654</v>
      </c>
      <c r="AB46" s="76">
        <f t="shared" si="18"/>
        <v>266928.64608383446</v>
      </c>
      <c r="AC46" s="76">
        <f t="shared" si="18"/>
        <v>267509.18089903815</v>
      </c>
      <c r="AD46" s="76">
        <f t="shared" si="18"/>
        <v>267888.18813277088</v>
      </c>
      <c r="AE46" s="76">
        <f t="shared" si="18"/>
        <v>268227.37019402947</v>
      </c>
      <c r="AF46" s="76">
        <f t="shared" si="18"/>
        <v>268529.66632627998</v>
      </c>
      <c r="AG46" s="76">
        <f t="shared" si="18"/>
        <v>268797.70196277386</v>
      </c>
      <c r="AH46" s="76">
        <f t="shared" si="18"/>
        <v>269033.83186356293</v>
      </c>
      <c r="AI46" s="76">
        <f t="shared" si="18"/>
        <v>269240.17608664167</v>
      </c>
      <c r="AJ46" s="76">
        <f t="shared" si="18"/>
        <v>269423.23598367017</v>
      </c>
      <c r="AK46" s="76">
        <f t="shared" si="18"/>
        <v>269584.49298138061</v>
      </c>
      <c r="AL46" s="76">
        <f t="shared" si="18"/>
        <v>269725.29148538795</v>
      </c>
      <c r="AM46" s="76">
        <f t="shared" si="18"/>
        <v>269846.85527272575</v>
      </c>
      <c r="AN46" s="76">
        <f t="shared" si="18"/>
        <v>269950.30150416784</v>
      </c>
      <c r="AO46" s="96"/>
      <c r="AP46" s="96"/>
      <c r="AQ46" s="96"/>
      <c r="AR46" s="96"/>
      <c r="AS46" s="96"/>
      <c r="AT46" s="96"/>
      <c r="AU46" s="96"/>
      <c r="AV46" s="96"/>
      <c r="AW46" s="96"/>
      <c r="AX46" s="96"/>
      <c r="AY46" s="76"/>
      <c r="AZ46" s="76"/>
      <c r="BA46" s="76"/>
      <c r="BB46" s="76"/>
      <c r="BC46" s="76"/>
      <c r="BD46" s="76"/>
      <c r="BE46" s="76"/>
      <c r="BF46" s="76"/>
      <c r="BG46" s="76"/>
      <c r="BH46" s="76"/>
      <c r="BI46" s="76"/>
      <c r="BJ46" s="76"/>
      <c r="BK46" s="76"/>
      <c r="BL46" s="76"/>
      <c r="BM46" s="76"/>
      <c r="BN46" s="76"/>
      <c r="BO46" s="76"/>
      <c r="BP46" s="76"/>
      <c r="BQ46" s="76"/>
      <c r="BR46" s="76"/>
    </row>
    <row r="47" spans="1:70" ht="12.75" customHeight="1" x14ac:dyDescent="0.15">
      <c r="B47" s="91" t="s">
        <v>131</v>
      </c>
      <c r="C47" s="47" t="s">
        <v>117</v>
      </c>
      <c r="D47" s="76">
        <f>IF(ISNA(D25),0,D40)</f>
        <v>0</v>
      </c>
      <c r="E47" s="76">
        <f t="shared" ref="E47:AN47" si="19">IF(ISNA(E25),0,E40+D47)</f>
        <v>0</v>
      </c>
      <c r="F47" s="76">
        <f t="shared" si="19"/>
        <v>0</v>
      </c>
      <c r="G47" s="76">
        <f t="shared" si="19"/>
        <v>0</v>
      </c>
      <c r="H47" s="76">
        <f t="shared" si="19"/>
        <v>0</v>
      </c>
      <c r="I47" s="76">
        <f t="shared" si="19"/>
        <v>0</v>
      </c>
      <c r="J47" s="76">
        <f t="shared" si="19"/>
        <v>0</v>
      </c>
      <c r="K47" s="76">
        <f t="shared" si="19"/>
        <v>50000</v>
      </c>
      <c r="L47" s="76">
        <f t="shared" si="19"/>
        <v>92949.085421327502</v>
      </c>
      <c r="M47" s="76">
        <f t="shared" si="19"/>
        <v>129066.88232819704</v>
      </c>
      <c r="N47" s="76">
        <f t="shared" si="19"/>
        <v>158562.91258647115</v>
      </c>
      <c r="O47" s="76">
        <f t="shared" si="19"/>
        <v>181637.20431216084</v>
      </c>
      <c r="P47" s="76">
        <f t="shared" si="19"/>
        <v>200899.84803418795</v>
      </c>
      <c r="Q47" s="76">
        <f t="shared" si="19"/>
        <v>216691.89873234424</v>
      </c>
      <c r="R47" s="76">
        <f t="shared" si="19"/>
        <v>229310.5967054404</v>
      </c>
      <c r="S47" s="76">
        <f t="shared" si="19"/>
        <v>239016.5644332997</v>
      </c>
      <c r="T47" s="76">
        <f t="shared" si="19"/>
        <v>246039.58405708993</v>
      </c>
      <c r="U47" s="76">
        <f t="shared" si="19"/>
        <v>251779.51858387006</v>
      </c>
      <c r="V47" s="76">
        <f t="shared" si="19"/>
        <v>256341.22772009575</v>
      </c>
      <c r="W47" s="76">
        <f t="shared" si="19"/>
        <v>259817.22137632253</v>
      </c>
      <c r="X47" s="76">
        <f t="shared" si="19"/>
        <v>262289.52572984708</v>
      </c>
      <c r="Y47" s="76">
        <f t="shared" si="19"/>
        <v>263831.20966255019</v>
      </c>
      <c r="Z47" s="76">
        <f t="shared" si="19"/>
        <v>265105.90481452201</v>
      </c>
      <c r="AA47" s="76">
        <f t="shared" si="19"/>
        <v>266132.68382058654</v>
      </c>
      <c r="AB47" s="76">
        <f t="shared" si="19"/>
        <v>266928.64608383446</v>
      </c>
      <c r="AC47" s="76">
        <f t="shared" si="19"/>
        <v>267509.18089903815</v>
      </c>
      <c r="AD47" s="76">
        <f t="shared" si="19"/>
        <v>267888.18813277088</v>
      </c>
      <c r="AE47" s="76">
        <f t="shared" si="19"/>
        <v>268227.37019402947</v>
      </c>
      <c r="AF47" s="76">
        <f t="shared" si="19"/>
        <v>268529.66632627998</v>
      </c>
      <c r="AG47" s="76">
        <f t="shared" si="19"/>
        <v>268797.70196277386</v>
      </c>
      <c r="AH47" s="76">
        <f t="shared" si="19"/>
        <v>269033.83186356293</v>
      </c>
      <c r="AI47" s="76">
        <f t="shared" si="19"/>
        <v>269240.17608664167</v>
      </c>
      <c r="AJ47" s="76">
        <f t="shared" si="19"/>
        <v>269423.23598367017</v>
      </c>
      <c r="AK47" s="76">
        <f t="shared" si="19"/>
        <v>269584.49298138061</v>
      </c>
      <c r="AL47" s="76">
        <f t="shared" si="19"/>
        <v>269725.29148538795</v>
      </c>
      <c r="AM47" s="76">
        <f t="shared" si="19"/>
        <v>269846.85527272575</v>
      </c>
      <c r="AN47" s="76">
        <f t="shared" si="19"/>
        <v>269950.30150416784</v>
      </c>
      <c r="AO47" s="96"/>
      <c r="AP47" s="96"/>
      <c r="AQ47" s="96"/>
      <c r="AR47" s="96"/>
      <c r="AS47" s="96"/>
      <c r="AT47" s="96"/>
      <c r="AU47" s="96"/>
      <c r="AV47" s="96"/>
      <c r="AW47" s="96"/>
      <c r="AX47" s="96"/>
      <c r="AY47" s="76"/>
      <c r="AZ47" s="76"/>
      <c r="BA47" s="76"/>
      <c r="BB47" s="76"/>
      <c r="BC47" s="76"/>
      <c r="BD47" s="76"/>
      <c r="BE47" s="76"/>
      <c r="BF47" s="76"/>
      <c r="BG47" s="76"/>
      <c r="BH47" s="76"/>
      <c r="BI47" s="76"/>
      <c r="BJ47" s="76"/>
      <c r="BK47" s="76"/>
      <c r="BL47" s="76"/>
      <c r="BM47" s="76"/>
      <c r="BN47" s="76"/>
      <c r="BO47" s="76"/>
      <c r="BP47" s="76"/>
      <c r="BQ47" s="76"/>
      <c r="BR47" s="76"/>
    </row>
    <row r="48" spans="1:70" ht="12.75" customHeight="1" x14ac:dyDescent="0.15">
      <c r="B48" s="47"/>
      <c r="C48" s="47"/>
      <c r="D48" s="102"/>
      <c r="E48" s="76"/>
      <c r="F48" s="76"/>
      <c r="G48" s="76"/>
      <c r="H48" s="76"/>
      <c r="I48" s="76"/>
      <c r="J48" s="76"/>
      <c r="K48" s="76"/>
      <c r="L48" s="76"/>
      <c r="M48" s="76"/>
      <c r="N48" s="101"/>
      <c r="O48" s="101"/>
      <c r="P48" s="101"/>
      <c r="Q48" s="101"/>
      <c r="R48" s="101"/>
      <c r="S48" s="101"/>
      <c r="T48" s="101"/>
      <c r="U48" s="101"/>
      <c r="V48" s="101"/>
      <c r="W48" s="101"/>
      <c r="X48" s="101"/>
      <c r="Y48" s="101"/>
      <c r="Z48" s="101"/>
      <c r="AA48" s="101"/>
      <c r="AB48" s="76"/>
      <c r="AC48" s="76"/>
      <c r="AD48" s="76"/>
      <c r="AE48" s="76"/>
      <c r="AF48" s="76"/>
      <c r="AG48" s="76"/>
      <c r="AH48" s="76"/>
      <c r="AI48" s="76"/>
      <c r="AJ48" s="76"/>
      <c r="AK48" s="76"/>
      <c r="AL48" s="76"/>
      <c r="AM48" s="76"/>
      <c r="AN48" s="76"/>
      <c r="AO48" s="96"/>
      <c r="AP48" s="96"/>
      <c r="AQ48" s="96"/>
      <c r="AR48" s="96"/>
      <c r="AS48" s="96"/>
      <c r="AT48" s="96"/>
      <c r="AU48" s="96"/>
      <c r="AV48" s="96"/>
      <c r="AW48" s="96"/>
      <c r="AX48" s="96"/>
      <c r="AY48" s="76"/>
      <c r="AZ48" s="76"/>
      <c r="BA48" s="76"/>
      <c r="BB48" s="76"/>
      <c r="BC48" s="76"/>
      <c r="BD48" s="76"/>
      <c r="BE48" s="76"/>
      <c r="BF48" s="76"/>
      <c r="BG48" s="76"/>
      <c r="BH48" s="76"/>
      <c r="BI48" s="76"/>
      <c r="BJ48" s="76"/>
      <c r="BK48" s="76"/>
      <c r="BL48" s="76"/>
      <c r="BM48" s="76"/>
      <c r="BN48" s="76"/>
      <c r="BO48" s="76"/>
      <c r="BP48" s="76"/>
      <c r="BQ48" s="76"/>
      <c r="BR48" s="76"/>
    </row>
    <row r="49" spans="1:70" ht="12.75" customHeight="1" x14ac:dyDescent="0.15">
      <c r="B49" s="1"/>
      <c r="C49" s="47"/>
      <c r="D49" s="70"/>
      <c r="E49" s="76"/>
      <c r="F49" s="76"/>
      <c r="G49" s="76"/>
      <c r="H49" s="76"/>
      <c r="I49" s="76"/>
      <c r="J49" s="76"/>
      <c r="K49" s="76"/>
      <c r="L49" s="76"/>
      <c r="M49" s="76"/>
      <c r="N49" s="101"/>
      <c r="O49" s="101"/>
      <c r="P49" s="101"/>
      <c r="Q49" s="101"/>
      <c r="R49" s="101"/>
      <c r="S49" s="101"/>
      <c r="T49" s="101"/>
      <c r="U49" s="101"/>
      <c r="V49" s="101"/>
      <c r="W49" s="101"/>
      <c r="X49" s="101"/>
      <c r="Y49" s="101"/>
      <c r="Z49" s="101"/>
      <c r="AA49" s="101"/>
      <c r="AB49" s="76"/>
      <c r="AC49" s="76"/>
      <c r="AD49" s="76"/>
      <c r="AE49" s="76"/>
      <c r="AF49" s="76"/>
      <c r="AG49" s="76"/>
      <c r="AH49" s="76"/>
      <c r="AI49" s="76"/>
      <c r="AJ49" s="76"/>
      <c r="AK49" s="76"/>
      <c r="AL49" s="76"/>
      <c r="AM49" s="76"/>
      <c r="AN49" s="76"/>
      <c r="AO49" s="96"/>
      <c r="AP49" s="96"/>
      <c r="AQ49" s="96"/>
      <c r="AR49" s="96"/>
      <c r="AS49" s="96"/>
      <c r="AT49" s="96"/>
      <c r="AU49" s="96"/>
      <c r="AV49" s="96"/>
      <c r="AW49" s="96"/>
      <c r="AX49" s="96"/>
      <c r="AY49" s="76"/>
      <c r="AZ49" s="76"/>
      <c r="BA49" s="76"/>
      <c r="BB49" s="76"/>
      <c r="BC49" s="76"/>
      <c r="BD49" s="76"/>
      <c r="BE49" s="76"/>
      <c r="BF49" s="76"/>
      <c r="BG49" s="76"/>
      <c r="BH49" s="76"/>
      <c r="BI49" s="76"/>
      <c r="BJ49" s="76"/>
      <c r="BK49" s="76"/>
      <c r="BL49" s="76"/>
      <c r="BM49" s="76"/>
      <c r="BN49" s="76"/>
      <c r="BO49" s="76"/>
      <c r="BP49" s="76"/>
      <c r="BQ49" s="76"/>
      <c r="BR49" s="76"/>
    </row>
    <row r="50" spans="1:70" ht="12.75" customHeight="1" x14ac:dyDescent="0.15">
      <c r="A50" s="44" t="s">
        <v>132</v>
      </c>
      <c r="B50" s="1"/>
      <c r="C50" s="47"/>
      <c r="D50" s="70"/>
      <c r="E50" s="76"/>
      <c r="F50" s="76"/>
      <c r="G50" s="76"/>
      <c r="H50" s="76"/>
      <c r="I50" s="76"/>
      <c r="J50" s="76"/>
      <c r="K50" s="76"/>
      <c r="L50" s="76"/>
      <c r="M50" s="76"/>
      <c r="N50" s="101"/>
      <c r="O50" s="101"/>
      <c r="P50" s="101"/>
      <c r="Q50" s="101"/>
      <c r="R50" s="101"/>
      <c r="S50" s="101"/>
      <c r="T50" s="101"/>
      <c r="U50" s="101"/>
      <c r="V50" s="101"/>
      <c r="W50" s="101"/>
      <c r="X50" s="101"/>
      <c r="Y50" s="101"/>
      <c r="Z50" s="101"/>
      <c r="AA50" s="101"/>
      <c r="AB50" s="76"/>
      <c r="AC50" s="76"/>
      <c r="AD50" s="76"/>
      <c r="AE50" s="76"/>
      <c r="AF50" s="76"/>
      <c r="AG50" s="76"/>
      <c r="AH50" s="76"/>
      <c r="AI50" s="76"/>
      <c r="AJ50" s="76"/>
      <c r="AK50" s="76"/>
      <c r="AL50" s="76"/>
      <c r="AM50" s="76"/>
      <c r="AN50" s="76"/>
      <c r="AO50" s="96"/>
      <c r="AP50" s="96"/>
      <c r="AQ50" s="96"/>
      <c r="AR50" s="96"/>
      <c r="AS50" s="96"/>
      <c r="AT50" s="96"/>
      <c r="AU50" s="96"/>
      <c r="AV50" s="96"/>
      <c r="AW50" s="96"/>
      <c r="AX50" s="96"/>
      <c r="AY50" s="76"/>
      <c r="AZ50" s="76"/>
      <c r="BA50" s="76"/>
      <c r="BB50" s="76"/>
      <c r="BC50" s="76"/>
      <c r="BD50" s="76"/>
      <c r="BE50" s="76"/>
      <c r="BF50" s="76"/>
      <c r="BG50" s="76"/>
      <c r="BH50" s="76"/>
      <c r="BI50" s="76"/>
      <c r="BJ50" s="76"/>
      <c r="BK50" s="76"/>
      <c r="BL50" s="76"/>
      <c r="BM50" s="76"/>
      <c r="BN50" s="76"/>
      <c r="BO50" s="76"/>
      <c r="BP50" s="76"/>
      <c r="BQ50" s="76"/>
      <c r="BR50" s="76"/>
    </row>
    <row r="51" spans="1:70" ht="12.75" customHeight="1" x14ac:dyDescent="0.15">
      <c r="B51" s="1"/>
      <c r="C51" s="47"/>
      <c r="D51" s="70"/>
      <c r="E51" s="76"/>
      <c r="F51" s="76"/>
      <c r="G51" s="76"/>
      <c r="H51" s="76"/>
      <c r="I51" s="76"/>
      <c r="J51" s="76"/>
      <c r="K51" s="76"/>
      <c r="L51" s="76"/>
      <c r="M51" s="76"/>
      <c r="N51" s="101"/>
      <c r="O51" s="101"/>
      <c r="P51" s="101"/>
      <c r="Q51" s="101"/>
      <c r="R51" s="101"/>
      <c r="S51" s="101"/>
      <c r="T51" s="101"/>
      <c r="U51" s="101"/>
      <c r="V51" s="101"/>
      <c r="W51" s="101"/>
      <c r="X51" s="101"/>
      <c r="Y51" s="101"/>
      <c r="Z51" s="101"/>
      <c r="AA51" s="101"/>
      <c r="AB51" s="76"/>
      <c r="AC51" s="76"/>
      <c r="AD51" s="76"/>
      <c r="AE51" s="76"/>
      <c r="AF51" s="76"/>
      <c r="AG51" s="76"/>
      <c r="AH51" s="76"/>
      <c r="AI51" s="76"/>
      <c r="AJ51" s="76"/>
      <c r="AK51" s="76"/>
      <c r="AL51" s="76"/>
      <c r="AM51" s="76"/>
      <c r="AN51" s="76"/>
      <c r="AO51" s="96"/>
      <c r="AP51" s="96"/>
      <c r="AQ51" s="96"/>
      <c r="AR51" s="96"/>
      <c r="AS51" s="96"/>
      <c r="AT51" s="96"/>
      <c r="AU51" s="96"/>
      <c r="AV51" s="96"/>
      <c r="AW51" s="96"/>
      <c r="AX51" s="96"/>
      <c r="AY51" s="76"/>
      <c r="AZ51" s="76"/>
      <c r="BA51" s="76"/>
      <c r="BB51" s="76"/>
      <c r="BC51" s="76"/>
      <c r="BD51" s="76"/>
      <c r="BE51" s="76"/>
      <c r="BF51" s="76"/>
      <c r="BG51" s="76"/>
      <c r="BH51" s="76"/>
      <c r="BI51" s="76"/>
      <c r="BJ51" s="76"/>
      <c r="BK51" s="76"/>
      <c r="BL51" s="76"/>
      <c r="BM51" s="76"/>
      <c r="BN51" s="76"/>
      <c r="BO51" s="76"/>
      <c r="BP51" s="76"/>
      <c r="BQ51" s="76"/>
      <c r="BR51" s="76"/>
    </row>
    <row r="52" spans="1:70" ht="12.75" customHeight="1" x14ac:dyDescent="0.15">
      <c r="B52" s="91" t="s">
        <v>133</v>
      </c>
      <c r="C52" s="47" t="s">
        <v>110</v>
      </c>
      <c r="D52" s="70">
        <f>'Target Setting Tool'!D31-AN13</f>
        <v>-99.433999999999997</v>
      </c>
      <c r="E52" s="76"/>
      <c r="F52" s="76"/>
      <c r="G52" s="76"/>
      <c r="H52" s="76"/>
      <c r="I52" s="76"/>
      <c r="J52" s="76"/>
      <c r="K52" s="76"/>
      <c r="L52" s="76"/>
      <c r="M52" s="76"/>
      <c r="N52" s="101"/>
      <c r="O52" s="101"/>
      <c r="P52" s="101"/>
      <c r="Q52" s="101"/>
      <c r="R52" s="101"/>
      <c r="S52" s="101"/>
      <c r="T52" s="101"/>
      <c r="U52" s="101"/>
      <c r="V52" s="101"/>
      <c r="W52" s="101"/>
      <c r="X52" s="101"/>
      <c r="Y52" s="101"/>
      <c r="Z52" s="101"/>
      <c r="AA52" s="101"/>
      <c r="AB52" s="76"/>
      <c r="AC52" s="76"/>
      <c r="AD52" s="76"/>
      <c r="AE52" s="76"/>
      <c r="AF52" s="76"/>
      <c r="AG52" s="76"/>
      <c r="AH52" s="76"/>
      <c r="AI52" s="76"/>
      <c r="AJ52" s="76"/>
      <c r="AK52" s="76"/>
      <c r="AL52" s="76"/>
      <c r="AM52" s="76"/>
      <c r="AN52" s="76"/>
      <c r="AO52" s="96"/>
      <c r="AP52" s="96"/>
      <c r="AQ52" s="96"/>
      <c r="AR52" s="96"/>
      <c r="AS52" s="96"/>
      <c r="AT52" s="96"/>
      <c r="AU52" s="96"/>
      <c r="AV52" s="96"/>
      <c r="AW52" s="96"/>
      <c r="AX52" s="96"/>
      <c r="AY52" s="76"/>
      <c r="AZ52" s="76"/>
      <c r="BA52" s="76"/>
      <c r="BB52" s="76"/>
      <c r="BC52" s="76"/>
      <c r="BD52" s="76"/>
      <c r="BE52" s="76"/>
      <c r="BF52" s="76"/>
      <c r="BG52" s="76"/>
      <c r="BH52" s="76"/>
      <c r="BI52" s="76"/>
      <c r="BJ52" s="76"/>
      <c r="BK52" s="76"/>
      <c r="BL52" s="76"/>
      <c r="BM52" s="76"/>
      <c r="BN52" s="76"/>
      <c r="BO52" s="76"/>
      <c r="BP52" s="76"/>
      <c r="BQ52" s="76"/>
      <c r="BR52" s="76"/>
    </row>
    <row r="53" spans="1:70" ht="12.75" customHeight="1" x14ac:dyDescent="0.15">
      <c r="B53" s="91" t="s">
        <v>134</v>
      </c>
      <c r="C53" s="47" t="s">
        <v>110</v>
      </c>
      <c r="D53" s="70">
        <f>'Target Setting Tool'!F31-AN14</f>
        <v>99.433999999999997</v>
      </c>
      <c r="E53" s="76"/>
      <c r="F53" s="76"/>
      <c r="G53" s="76"/>
      <c r="H53" s="76"/>
      <c r="I53" s="76"/>
      <c r="J53" s="76"/>
      <c r="K53" s="76"/>
      <c r="L53" s="76"/>
      <c r="M53" s="76"/>
      <c r="N53" s="101"/>
      <c r="O53" s="101"/>
      <c r="P53" s="101"/>
      <c r="Q53" s="101"/>
      <c r="R53" s="101"/>
      <c r="S53" s="101"/>
      <c r="T53" s="101"/>
      <c r="U53" s="101"/>
      <c r="V53" s="101"/>
      <c r="W53" s="101"/>
      <c r="X53" s="101"/>
      <c r="Y53" s="101"/>
      <c r="Z53" s="101"/>
      <c r="AA53" s="101"/>
      <c r="AB53" s="76"/>
      <c r="AC53" s="76"/>
      <c r="AD53" s="76"/>
      <c r="AE53" s="76"/>
      <c r="AF53" s="76"/>
      <c r="AG53" s="76"/>
      <c r="AH53" s="76"/>
      <c r="AI53" s="76"/>
      <c r="AJ53" s="76"/>
      <c r="AK53" s="76"/>
      <c r="AL53" s="76"/>
      <c r="AM53" s="76"/>
      <c r="AN53" s="76"/>
      <c r="AO53" s="96"/>
      <c r="AP53" s="96"/>
      <c r="AQ53" s="96"/>
      <c r="AR53" s="96"/>
      <c r="AS53" s="96"/>
      <c r="AT53" s="96"/>
      <c r="AU53" s="96"/>
      <c r="AV53" s="96"/>
      <c r="AW53" s="96"/>
      <c r="AX53" s="96"/>
      <c r="AY53" s="76"/>
      <c r="AZ53" s="76"/>
      <c r="BA53" s="76"/>
      <c r="BB53" s="76"/>
      <c r="BC53" s="76"/>
      <c r="BD53" s="76"/>
      <c r="BE53" s="76"/>
      <c r="BF53" s="76"/>
      <c r="BG53" s="76"/>
      <c r="BH53" s="76"/>
      <c r="BI53" s="76"/>
      <c r="BJ53" s="76"/>
      <c r="BK53" s="76"/>
      <c r="BL53" s="76"/>
      <c r="BM53" s="76"/>
      <c r="BN53" s="76"/>
      <c r="BO53" s="76"/>
      <c r="BP53" s="76"/>
      <c r="BQ53" s="76"/>
      <c r="BR53" s="76"/>
    </row>
    <row r="54" spans="1:70" ht="12.75" customHeight="1" x14ac:dyDescent="0.15">
      <c r="B54" s="91" t="s">
        <v>135</v>
      </c>
      <c r="C54" s="47" t="s">
        <v>110</v>
      </c>
      <c r="D54" s="70" t="e">
        <f>IF(D$1&gt;='Target Setting Tool'!$D$24,(D13-$AN13)/(HLOOKUP('Target Setting Tool'!$D$24,Calculations!$B$1:$AX$69,ROW(Calculations!$B$13))-$AN13),NA())</f>
        <v>#N/A</v>
      </c>
      <c r="E54" s="70" t="e">
        <f>IF(E$1&gt;='Target Setting Tool'!$D$24,(E13-$AN13)/(HLOOKUP('Target Setting Tool'!$D$24,Calculations!$B$1:$AX$69,ROW(Calculations!$B$13))-$AN13),NA())</f>
        <v>#N/A</v>
      </c>
      <c r="F54" s="70" t="e">
        <f>IF(F$1&gt;='Target Setting Tool'!$D$24,(F13-$AN13)/(HLOOKUP('Target Setting Tool'!$D$24,Calculations!$B$1:$AX$69,ROW(Calculations!$B$13))-$AN13),NA())</f>
        <v>#N/A</v>
      </c>
      <c r="G54" s="70" t="e">
        <f>IF(G$1&gt;='Target Setting Tool'!$D$24,(G13-$AN13)/(HLOOKUP('Target Setting Tool'!$D$24,Calculations!$B$1:$AX$69,ROW(Calculations!$B$13))-$AN13),NA())</f>
        <v>#N/A</v>
      </c>
      <c r="H54" s="70" t="e">
        <f>IF(H$1&gt;='Target Setting Tool'!$D$24,(H13-$AN13)/(HLOOKUP('Target Setting Tool'!$D$24,Calculations!$B$1:$AX$69,ROW(Calculations!$B$13))-$AN13),NA())</f>
        <v>#N/A</v>
      </c>
      <c r="I54" s="70" t="e">
        <f>IF(I$1&gt;='Target Setting Tool'!$D$24,(I13-$AN13)/(HLOOKUP('Target Setting Tool'!$D$24,Calculations!$B$1:$AX$69,ROW(Calculations!$B$13))-$AN13),NA())</f>
        <v>#N/A</v>
      </c>
      <c r="J54" s="70" t="e">
        <f>IF(J$1&gt;='Target Setting Tool'!$D$24,(J13-$AN13)/(HLOOKUP('Target Setting Tool'!$D$24,Calculations!$B$1:$AX$69,ROW(Calculations!$B$13))-$AN13),NA())</f>
        <v>#N/A</v>
      </c>
      <c r="K54" s="70">
        <f>IF(K$1&gt;='Target Setting Tool'!$D$24,(K13-$AN13)/(HLOOKUP('Target Setting Tool'!$D$24,Calculations!$B$1:$AX$69,ROW(Calculations!$B$13))-$AN13),NA())</f>
        <v>1</v>
      </c>
      <c r="L54" s="70">
        <f>IF(L$1&gt;='Target Setting Tool'!$D$24,(L13-$AN13)/(HLOOKUP('Target Setting Tool'!$D$24,Calculations!$B$1:$AX$69,ROW(Calculations!$B$13))-$AN13),NA())</f>
        <v>0.89199532263208237</v>
      </c>
      <c r="M54" s="70">
        <f>IF(M$1&gt;='Target Setting Tool'!$D$24,(M13-$AN13)/(HLOOKUP('Target Setting Tool'!$D$24,Calculations!$B$1:$AX$69,ROW(Calculations!$B$13))-$AN13),NA())</f>
        <v>0.78399064526416484</v>
      </c>
      <c r="N54" s="70">
        <f>IF(N$1&gt;='Target Setting Tool'!$D$24,(N13-$AN13)/(HLOOKUP('Target Setting Tool'!$D$24,Calculations!$B$1:$AX$69,ROW(Calculations!$B$13))-$AN13),NA())</f>
        <v>0.67598596789624721</v>
      </c>
      <c r="O54" s="70">
        <f>IF(O$1&gt;='Target Setting Tool'!$D$24,(O13-$AN13)/(HLOOKUP('Target Setting Tool'!$D$24,Calculations!$B$1:$AX$69,ROW(Calculations!$B$13))-$AN13),NA())</f>
        <v>0.56798129052832991</v>
      </c>
      <c r="P54" s="70">
        <f>IF(P$1&gt;='Target Setting Tool'!$D$24,(P13-$AN13)/(HLOOKUP('Target Setting Tool'!$D$24,Calculations!$B$1:$AX$69,ROW(Calculations!$B$13))-$AN13),NA())</f>
        <v>0.49693490662981454</v>
      </c>
      <c r="Q54" s="70">
        <f>IF(Q$1&gt;='Target Setting Tool'!$D$24,(Q13-$AN13)/(HLOOKUP('Target Setting Tool'!$D$24,Calculations!$B$1:$AX$69,ROW(Calculations!$B$13))-$AN13),NA())</f>
        <v>0.42588852273129912</v>
      </c>
      <c r="R54" s="70">
        <f>IF(R$1&gt;='Target Setting Tool'!$D$24,(R13-$AN13)/(HLOOKUP('Target Setting Tool'!$D$24,Calculations!$B$1:$AX$69,ROW(Calculations!$B$13))-$AN13),NA())</f>
        <v>0.35484213883278376</v>
      </c>
      <c r="S54" s="70">
        <f>IF(S$1&gt;='Target Setting Tool'!$D$24,(S13-$AN13)/(HLOOKUP('Target Setting Tool'!$D$24,Calculations!$B$1:$AX$69,ROW(Calculations!$B$13))-$AN13),NA())</f>
        <v>0.28379575493426834</v>
      </c>
      <c r="T54" s="70">
        <f>IF(T$1&gt;='Target Setting Tool'!$D$24,(T13-$AN13)/(HLOOKUP('Target Setting Tool'!$D$24,Calculations!$B$1:$AX$69,ROW(Calculations!$B$13))-$AN13),NA())</f>
        <v>0.21274937103575348</v>
      </c>
      <c r="U54" s="70">
        <f>IF(U$1&gt;='Target Setting Tool'!$D$24,(U13-$AN13)/(HLOOKUP('Target Setting Tool'!$D$24,Calculations!$B$1:$AX$69,ROW(Calculations!$B$13))-$AN13),NA())</f>
        <v>0.17981999220438682</v>
      </c>
      <c r="V54" s="70">
        <f>IF(V$1&gt;='Target Setting Tool'!$D$24,(V13-$AN13)/(HLOOKUP('Target Setting Tool'!$D$24,Calculations!$B$1:$AX$69,ROW(Calculations!$B$13))-$AN13),NA())</f>
        <v>0.14689061337302017</v>
      </c>
      <c r="W54" s="70">
        <f>IF(W$1&gt;='Target Setting Tool'!$D$24,(W13-$AN13)/(HLOOKUP('Target Setting Tool'!$D$24,Calculations!$B$1:$AX$69,ROW(Calculations!$B$13))-$AN13),NA())</f>
        <v>0.11396123454165355</v>
      </c>
      <c r="X54" s="70">
        <f>IF(X$1&gt;='Target Setting Tool'!$D$24,(X13-$AN13)/(HLOOKUP('Target Setting Tool'!$D$24,Calculations!$B$1:$AX$69,ROW(Calculations!$B$13))-$AN13),NA())</f>
        <v>8.1031855710286912E-2</v>
      </c>
      <c r="Y54" s="70">
        <f>IF(Y$1&gt;='Target Setting Tool'!$D$24,(Y13-$AN13)/(HLOOKUP('Target Setting Tool'!$D$24,Calculations!$B$1:$AX$69,ROW(Calculations!$B$13))-$AN13),NA())</f>
        <v>4.8102476878920018E-2</v>
      </c>
      <c r="Z54" s="70">
        <f>IF(Z$1&gt;='Target Setting Tool'!$D$24,(Z13-$AN13)/(HLOOKUP('Target Setting Tool'!$D$24,Calculations!$B$1:$AX$69,ROW(Calculations!$B$13))-$AN13),NA())</f>
        <v>3.8602459161617156E-2</v>
      </c>
      <c r="AA54" s="70">
        <f>IF(AA$1&gt;='Target Setting Tool'!$D$24,(AA13-$AN13)/(HLOOKUP('Target Setting Tool'!$D$24,Calculations!$B$1:$AX$69,ROW(Calculations!$B$13))-$AN13),NA())</f>
        <v>2.9102441444314297E-2</v>
      </c>
      <c r="AB54" s="70">
        <f>IF(AB$1&gt;='Target Setting Tool'!$D$24,(AB13-$AN13)/(HLOOKUP('Target Setting Tool'!$D$24,Calculations!$B$1:$AX$69,ROW(Calculations!$B$13))-$AN13),NA())</f>
        <v>1.9602423727011438E-2</v>
      </c>
      <c r="AC54" s="70">
        <f>IF(AC$1&gt;='Target Setting Tool'!$D$24,(AC13-$AN13)/(HLOOKUP('Target Setting Tool'!$D$24,Calculations!$B$1:$AX$69,ROW(Calculations!$B$13))-$AN13),NA())</f>
        <v>1.0102406009708575E-2</v>
      </c>
      <c r="AD54" s="70">
        <f>IF(AD$1&gt;='Target Setting Tool'!$D$24,(AD13-$AN13)/(HLOOKUP('Target Setting Tool'!$D$24,Calculations!$B$1:$AX$69,ROW(Calculations!$B$13))-$AN13),NA())</f>
        <v>6.0238829240621906E-4</v>
      </c>
      <c r="AE54" s="70">
        <f>IF(AE$1&gt;='Target Setting Tool'!$D$24,(AE13-$AN13)/(HLOOKUP('Target Setting Tool'!$D$24,Calculations!$B$1:$AX$69,ROW(Calculations!$B$13))-$AN13),NA())</f>
        <v>4.6419333120705647E-4</v>
      </c>
      <c r="AF54" s="70">
        <f>IF(AF$1&gt;='Target Setting Tool'!$D$24,(AF13-$AN13)/(HLOOKUP('Target Setting Tool'!$D$24,Calculations!$B$1:$AX$69,ROW(Calculations!$B$13))-$AN13),NA())</f>
        <v>3.2599837000789377E-4</v>
      </c>
      <c r="AG54" s="70">
        <f>IF(AG$1&gt;='Target Setting Tool'!$D$24,(AG13-$AN13)/(HLOOKUP('Target Setting Tool'!$D$24,Calculations!$B$1:$AX$69,ROW(Calculations!$B$13))-$AN13),NA())</f>
        <v>1.8780340880873112E-4</v>
      </c>
      <c r="AH54" s="70">
        <f>IF(AH$1&gt;='Target Setting Tool'!$D$24,(AH13-$AN13)/(HLOOKUP('Target Setting Tool'!$D$24,Calculations!$B$1:$AX$69,ROW(Calculations!$B$13))-$AN13),NA())</f>
        <v>4.9608447609568473E-5</v>
      </c>
      <c r="AI54" s="70">
        <f>IF(AI$1&gt;='Target Setting Tool'!$D$24,(AI13-$AN13)/(HLOOKUP('Target Setting Tool'!$D$24,Calculations!$B$1:$AX$69,ROW(Calculations!$B$13))-$AN13),NA())</f>
        <v>-8.8586513589090631E-5</v>
      </c>
      <c r="AJ54" s="70">
        <f>IF(AJ$1&gt;='Target Setting Tool'!$D$24,(AJ13-$AN13)/(HLOOKUP('Target Setting Tool'!$D$24,Calculations!$B$1:$AX$69,ROW(Calculations!$B$13))-$AN13),NA())</f>
        <v>-7.086921087117179E-5</v>
      </c>
      <c r="AK54" s="70">
        <f>IF(AK$1&gt;='Target Setting Tool'!$D$24,(AK13-$AN13)/(HLOOKUP('Target Setting Tool'!$D$24,Calculations!$B$1:$AX$69,ROW(Calculations!$B$13))-$AN13),NA())</f>
        <v>-5.3151908153252957E-5</v>
      </c>
      <c r="AL54" s="70">
        <f>IF(AL$1&gt;='Target Setting Tool'!$D$24,(AL13-$AN13)/(HLOOKUP('Target Setting Tool'!$D$24,Calculations!$B$1:$AX$69,ROW(Calculations!$B$13))-$AN13),NA())</f>
        <v>-3.5434605435334116E-5</v>
      </c>
      <c r="AM54" s="70">
        <f>IF(AM$1&gt;='Target Setting Tool'!$D$24,(AM13-$AN13)/(HLOOKUP('Target Setting Tool'!$D$24,Calculations!$B$1:$AX$69,ROW(Calculations!$B$13))-$AN13),NA())</f>
        <v>-1.7717302717415279E-5</v>
      </c>
      <c r="AN54" s="70">
        <f>IF(AN$1&gt;='Target Setting Tool'!$D$24,(AN13-$AN13)/(HLOOKUP('Target Setting Tool'!$D$24,Calculations!$B$1:$AX$69,ROW(Calculations!$B$13))-$AN13),NA())</f>
        <v>0</v>
      </c>
      <c r="AO54" s="96"/>
      <c r="AP54" s="96"/>
      <c r="AQ54" s="96"/>
      <c r="AR54" s="96"/>
      <c r="AS54" s="96"/>
      <c r="AT54" s="96"/>
      <c r="AU54" s="96"/>
      <c r="AV54" s="96"/>
      <c r="AW54" s="96"/>
      <c r="AX54" s="96"/>
      <c r="AY54" s="76"/>
      <c r="AZ54" s="76"/>
      <c r="BA54" s="76"/>
      <c r="BB54" s="76"/>
      <c r="BC54" s="76"/>
      <c r="BD54" s="76"/>
      <c r="BE54" s="76"/>
      <c r="BF54" s="76"/>
      <c r="BG54" s="76"/>
      <c r="BH54" s="76"/>
      <c r="BI54" s="76"/>
      <c r="BJ54" s="76"/>
      <c r="BK54" s="76"/>
      <c r="BL54" s="76"/>
      <c r="BM54" s="76"/>
      <c r="BN54" s="76"/>
      <c r="BO54" s="76"/>
      <c r="BP54" s="76"/>
      <c r="BQ54" s="76"/>
      <c r="BR54" s="76"/>
    </row>
    <row r="55" spans="1:70" ht="12.75" customHeight="1" x14ac:dyDescent="0.15">
      <c r="B55" s="91" t="s">
        <v>136</v>
      </c>
      <c r="C55" s="47" t="s">
        <v>110</v>
      </c>
      <c r="D55" s="70" t="e">
        <f>IF(D$1&gt;='Target Setting Tool'!$D$24,(D14-$AN14)/(HLOOKUP('Target Setting Tool'!$D$24,Calculations!$B$1:$AX$69,ROW(Calculations!$B$14))-$AN14),NA())</f>
        <v>#N/A</v>
      </c>
      <c r="E55" s="70" t="e">
        <f>IF(E$1&gt;='Target Setting Tool'!$D$24,(E14-$AN14)/(HLOOKUP('Target Setting Tool'!$D$24,Calculations!$B$1:$AX$69,ROW(Calculations!$B$14))-$AN14),NA())</f>
        <v>#N/A</v>
      </c>
      <c r="F55" s="70" t="e">
        <f>IF(F$1&gt;='Target Setting Tool'!$D$24,(F14-$AN14)/(HLOOKUP('Target Setting Tool'!$D$24,Calculations!$B$1:$AX$69,ROW(Calculations!$B$14))-$AN14),NA())</f>
        <v>#N/A</v>
      </c>
      <c r="G55" s="70" t="e">
        <f>IF(G$1&gt;='Target Setting Tool'!$D$24,(G14-$AN14)/(HLOOKUP('Target Setting Tool'!$D$24,Calculations!$B$1:$AX$69,ROW(Calculations!$B$14))-$AN14),NA())</f>
        <v>#N/A</v>
      </c>
      <c r="H55" s="70" t="e">
        <f>IF(H$1&gt;='Target Setting Tool'!$D$24,(H14-$AN14)/(HLOOKUP('Target Setting Tool'!$D$24,Calculations!$B$1:$AX$69,ROW(Calculations!$B$14))-$AN14),NA())</f>
        <v>#N/A</v>
      </c>
      <c r="I55" s="70" t="e">
        <f>IF(I$1&gt;='Target Setting Tool'!$D$24,(I14-$AN14)/(HLOOKUP('Target Setting Tool'!$D$24,Calculations!$B$1:$AX$69,ROW(Calculations!$B$14))-$AN14),NA())</f>
        <v>#N/A</v>
      </c>
      <c r="J55" s="70" t="e">
        <f>IF(J$1&gt;='Target Setting Tool'!$D$24,(J14-$AN14)/(HLOOKUP('Target Setting Tool'!$D$24,Calculations!$B$1:$AX$69,ROW(Calculations!$B$14))-$AN14),NA())</f>
        <v>#N/A</v>
      </c>
      <c r="K55" s="70">
        <f>IF(K$1&gt;='Target Setting Tool'!$D$24,(K14-$AN14)/(HLOOKUP('Target Setting Tool'!$D$24,Calculations!$B$1:$AX$69,ROW(Calculations!$B$14))-$AN14),NA())</f>
        <v>1</v>
      </c>
      <c r="L55" s="70">
        <f>IF(L$1&gt;='Target Setting Tool'!$D$24,(L14-$AN14)/(HLOOKUP('Target Setting Tool'!$D$24,Calculations!$B$1:$AX$69,ROW(Calculations!$B$14))-$AN14),NA())</f>
        <v>0.89199532263208237</v>
      </c>
      <c r="M55" s="70">
        <f>IF(M$1&gt;='Target Setting Tool'!$D$24,(M14-$AN14)/(HLOOKUP('Target Setting Tool'!$D$24,Calculations!$B$1:$AX$69,ROW(Calculations!$B$14))-$AN14),NA())</f>
        <v>0.78399064526416484</v>
      </c>
      <c r="N55" s="70">
        <f>IF(N$1&gt;='Target Setting Tool'!$D$24,(N14-$AN14)/(HLOOKUP('Target Setting Tool'!$D$24,Calculations!$B$1:$AX$69,ROW(Calculations!$B$14))-$AN14),NA())</f>
        <v>0.67598596789624721</v>
      </c>
      <c r="O55" s="70">
        <f>IF(O$1&gt;='Target Setting Tool'!$D$24,(O14-$AN14)/(HLOOKUP('Target Setting Tool'!$D$24,Calculations!$B$1:$AX$69,ROW(Calculations!$B$14))-$AN14),NA())</f>
        <v>0.56798129052832991</v>
      </c>
      <c r="P55" s="70">
        <f>IF(P$1&gt;='Target Setting Tool'!$D$24,(P14-$AN14)/(HLOOKUP('Target Setting Tool'!$D$24,Calculations!$B$1:$AX$69,ROW(Calculations!$B$14))-$AN14),NA())</f>
        <v>0.49693490662981465</v>
      </c>
      <c r="Q55" s="70">
        <f>IF(Q$1&gt;='Target Setting Tool'!$D$24,(Q14-$AN14)/(HLOOKUP('Target Setting Tool'!$D$24,Calculations!$B$1:$AX$69,ROW(Calculations!$B$14))-$AN14),NA())</f>
        <v>0.4258885227312994</v>
      </c>
      <c r="R55" s="70">
        <f>IF(R$1&gt;='Target Setting Tool'!$D$24,(R14-$AN14)/(HLOOKUP('Target Setting Tool'!$D$24,Calculations!$B$1:$AX$69,ROW(Calculations!$B$14))-$AN14),NA())</f>
        <v>0.35484213883278409</v>
      </c>
      <c r="S55" s="70">
        <f>IF(S$1&gt;='Target Setting Tool'!$D$24,(S14-$AN14)/(HLOOKUP('Target Setting Tool'!$D$24,Calculations!$B$1:$AX$69,ROW(Calculations!$B$14))-$AN14),NA())</f>
        <v>0.28379575493426884</v>
      </c>
      <c r="T55" s="70">
        <f>IF(T$1&gt;='Target Setting Tool'!$D$24,(T14-$AN14)/(HLOOKUP('Target Setting Tool'!$D$24,Calculations!$B$1:$AX$69,ROW(Calculations!$B$14))-$AN14),NA())</f>
        <v>0.21274937103575348</v>
      </c>
      <c r="U55" s="70">
        <f>IF(U$1&gt;='Target Setting Tool'!$D$24,(U14-$AN14)/(HLOOKUP('Target Setting Tool'!$D$24,Calculations!$B$1:$AX$69,ROW(Calculations!$B$14))-$AN14),NA())</f>
        <v>0.17981999220438677</v>
      </c>
      <c r="V55" s="70">
        <f>IF(V$1&gt;='Target Setting Tool'!$D$24,(V14-$AN14)/(HLOOKUP('Target Setting Tool'!$D$24,Calculations!$B$1:$AX$69,ROW(Calculations!$B$14))-$AN14),NA())</f>
        <v>0.14689061337302006</v>
      </c>
      <c r="W55" s="70">
        <f>IF(W$1&gt;='Target Setting Tool'!$D$24,(W14-$AN14)/(HLOOKUP('Target Setting Tool'!$D$24,Calculations!$B$1:$AX$69,ROW(Calculations!$B$14))-$AN14),NA())</f>
        <v>0.11396123454165337</v>
      </c>
      <c r="X55" s="70">
        <f>IF(X$1&gt;='Target Setting Tool'!$D$24,(X14-$AN14)/(HLOOKUP('Target Setting Tool'!$D$24,Calculations!$B$1:$AX$69,ROW(Calculations!$B$14))-$AN14),NA())</f>
        <v>8.103185571028669E-2</v>
      </c>
      <c r="Y55" s="70">
        <f>IF(Y$1&gt;='Target Setting Tool'!$D$24,(Y14-$AN14)/(HLOOKUP('Target Setting Tool'!$D$24,Calculations!$B$1:$AX$69,ROW(Calculations!$B$14))-$AN14),NA())</f>
        <v>4.8102476878920018E-2</v>
      </c>
      <c r="Z55" s="70">
        <f>IF(Z$1&gt;='Target Setting Tool'!$D$24,(Z14-$AN14)/(HLOOKUP('Target Setting Tool'!$D$24,Calculations!$B$1:$AX$69,ROW(Calculations!$B$14))-$AN14),NA())</f>
        <v>3.860245916161726E-2</v>
      </c>
      <c r="AA55" s="70">
        <f>IF(AA$1&gt;='Target Setting Tool'!$D$24,(AA14-$AN14)/(HLOOKUP('Target Setting Tool'!$D$24,Calculations!$B$1:$AX$69,ROW(Calculations!$B$14))-$AN14),NA())</f>
        <v>2.9102441444314502E-2</v>
      </c>
      <c r="AB55" s="70">
        <f>IF(AB$1&gt;='Target Setting Tool'!$D$24,(AB14-$AN14)/(HLOOKUP('Target Setting Tool'!$D$24,Calculations!$B$1:$AX$69,ROW(Calculations!$B$14))-$AN14),NA())</f>
        <v>1.9602423727011743E-2</v>
      </c>
      <c r="AC55" s="70">
        <f>IF(AC$1&gt;='Target Setting Tool'!$D$24,(AC14-$AN14)/(HLOOKUP('Target Setting Tool'!$D$24,Calculations!$B$1:$AX$69,ROW(Calculations!$B$14))-$AN14),NA())</f>
        <v>1.0102406009708985E-2</v>
      </c>
      <c r="AD55" s="70">
        <f>IF(AD$1&gt;='Target Setting Tool'!$D$24,(AD14-$AN14)/(HLOOKUP('Target Setting Tool'!$D$24,Calculations!$B$1:$AX$69,ROW(Calculations!$B$14))-$AN14),NA())</f>
        <v>6.0238829240621906E-4</v>
      </c>
      <c r="AE55" s="70">
        <f>IF(AE$1&gt;='Target Setting Tool'!$D$24,(AE14-$AN14)/(HLOOKUP('Target Setting Tool'!$D$24,Calculations!$B$1:$AX$69,ROW(Calculations!$B$14))-$AN14),NA())</f>
        <v>4.6419333120715676E-4</v>
      </c>
      <c r="AF55" s="70">
        <f>IF(AF$1&gt;='Target Setting Tool'!$D$24,(AF14-$AN14)/(HLOOKUP('Target Setting Tool'!$D$24,Calculations!$B$1:$AX$69,ROW(Calculations!$B$14))-$AN14),NA())</f>
        <v>3.259983700080944E-4</v>
      </c>
      <c r="AG55" s="70">
        <f>IF(AG$1&gt;='Target Setting Tool'!$D$24,(AG14-$AN14)/(HLOOKUP('Target Setting Tool'!$D$24,Calculations!$B$1:$AX$69,ROW(Calculations!$B$14))-$AN14),NA())</f>
        <v>1.878034088090321E-4</v>
      </c>
      <c r="AH55" s="70">
        <f>IF(AH$1&gt;='Target Setting Tool'!$D$24,(AH14-$AN14)/(HLOOKUP('Target Setting Tool'!$D$24,Calculations!$B$1:$AX$69,ROW(Calculations!$B$14))-$AN14),NA())</f>
        <v>4.9608447609969743E-5</v>
      </c>
      <c r="AI55" s="70">
        <f>IF(AI$1&gt;='Target Setting Tool'!$D$24,(AI14-$AN14)/(HLOOKUP('Target Setting Tool'!$D$24,Calculations!$B$1:$AX$69,ROW(Calculations!$B$14))-$AN14),NA())</f>
        <v>-8.8586513589090631E-5</v>
      </c>
      <c r="AJ55" s="70">
        <f>IF(AJ$1&gt;='Target Setting Tool'!$D$24,(AJ14-$AN14)/(HLOOKUP('Target Setting Tool'!$D$24,Calculations!$B$1:$AX$69,ROW(Calculations!$B$14))-$AN14),NA())</f>
        <v>-7.0869210871272106E-5</v>
      </c>
      <c r="AK55" s="70">
        <f>IF(AK$1&gt;='Target Setting Tool'!$D$24,(AK14-$AN14)/(HLOOKUP('Target Setting Tool'!$D$24,Calculations!$B$1:$AX$69,ROW(Calculations!$B$14))-$AN14),NA())</f>
        <v>-5.3151908153453588E-5</v>
      </c>
      <c r="AL55" s="70">
        <f>IF(AL$1&gt;='Target Setting Tool'!$D$24,(AL14-$AN14)/(HLOOKUP('Target Setting Tool'!$D$24,Calculations!$B$1:$AX$69,ROW(Calculations!$B$14))-$AN14),NA())</f>
        <v>-3.543460543563507E-5</v>
      </c>
      <c r="AM55" s="70">
        <f>IF(AM$1&gt;='Target Setting Tool'!$D$24,(AM14-$AN14)/(HLOOKUP('Target Setting Tool'!$D$24,Calculations!$B$1:$AX$69,ROW(Calculations!$B$14))-$AN14),NA())</f>
        <v>-1.7717302717816553E-5</v>
      </c>
      <c r="AN55" s="70">
        <f>IF(AN$1&gt;='Target Setting Tool'!$D$24,(AN14-$AN14)/(HLOOKUP('Target Setting Tool'!$D$24,Calculations!$B$1:$AX$69,ROW(Calculations!$B$14))-$AN14),NA())</f>
        <v>0</v>
      </c>
      <c r="AO55" s="96"/>
      <c r="AP55" s="96"/>
      <c r="AQ55" s="96"/>
      <c r="AR55" s="96"/>
      <c r="AS55" s="96"/>
      <c r="AT55" s="96"/>
      <c r="AU55" s="96"/>
      <c r="AV55" s="96"/>
      <c r="AW55" s="96"/>
      <c r="AX55" s="96"/>
      <c r="AY55" s="76"/>
      <c r="AZ55" s="76"/>
      <c r="BA55" s="76"/>
      <c r="BB55" s="76"/>
      <c r="BC55" s="76"/>
      <c r="BD55" s="76"/>
      <c r="BE55" s="76"/>
      <c r="BF55" s="76"/>
      <c r="BG55" s="76"/>
      <c r="BH55" s="76"/>
      <c r="BI55" s="76"/>
      <c r="BJ55" s="76"/>
      <c r="BK55" s="76"/>
      <c r="BL55" s="76"/>
      <c r="BM55" s="76"/>
      <c r="BN55" s="76"/>
      <c r="BO55" s="76"/>
      <c r="BP55" s="76"/>
      <c r="BQ55" s="76"/>
      <c r="BR55" s="76"/>
    </row>
    <row r="56" spans="1:70" ht="12.75" customHeight="1" x14ac:dyDescent="0.15">
      <c r="B56" s="91" t="s">
        <v>137</v>
      </c>
      <c r="C56" s="47" t="s">
        <v>110</v>
      </c>
      <c r="D56" s="70" t="e">
        <f t="shared" ref="D56:AN56" si="20">($D52*D54)+$AN13</f>
        <v>#N/A</v>
      </c>
      <c r="E56" s="70" t="e">
        <f t="shared" si="20"/>
        <v>#N/A</v>
      </c>
      <c r="F56" s="70" t="e">
        <f t="shared" si="20"/>
        <v>#N/A</v>
      </c>
      <c r="G56" s="70" t="e">
        <f t="shared" si="20"/>
        <v>#N/A</v>
      </c>
      <c r="H56" s="70" t="e">
        <f t="shared" si="20"/>
        <v>#N/A</v>
      </c>
      <c r="I56" s="70" t="e">
        <f t="shared" si="20"/>
        <v>#N/A</v>
      </c>
      <c r="J56" s="70" t="e">
        <f t="shared" si="20"/>
        <v>#N/A</v>
      </c>
      <c r="K56" s="70">
        <f t="shared" si="20"/>
        <v>0</v>
      </c>
      <c r="L56" s="70">
        <f t="shared" si="20"/>
        <v>10.739337089401516</v>
      </c>
      <c r="M56" s="70">
        <f t="shared" si="20"/>
        <v>21.478674178803033</v>
      </c>
      <c r="N56" s="70">
        <f t="shared" si="20"/>
        <v>32.218011268204549</v>
      </c>
      <c r="O56" s="70">
        <f t="shared" si="20"/>
        <v>42.957348357606044</v>
      </c>
      <c r="P56" s="70">
        <f t="shared" si="20"/>
        <v>50.021774494171019</v>
      </c>
      <c r="Q56" s="70">
        <f t="shared" si="20"/>
        <v>57.086200630736002</v>
      </c>
      <c r="R56" s="70">
        <f t="shared" si="20"/>
        <v>64.150626767300977</v>
      </c>
      <c r="S56" s="70">
        <f t="shared" si="20"/>
        <v>71.215052903865967</v>
      </c>
      <c r="T56" s="70">
        <f t="shared" si="20"/>
        <v>78.279479040430886</v>
      </c>
      <c r="U56" s="70">
        <f t="shared" si="20"/>
        <v>81.553778895148994</v>
      </c>
      <c r="V56" s="70">
        <f t="shared" si="20"/>
        <v>84.828078749867103</v>
      </c>
      <c r="W56" s="70">
        <f t="shared" si="20"/>
        <v>88.102378604585226</v>
      </c>
      <c r="X56" s="70">
        <f t="shared" si="20"/>
        <v>91.376678459303335</v>
      </c>
      <c r="Y56" s="70">
        <f t="shared" si="20"/>
        <v>94.650978314021458</v>
      </c>
      <c r="Z56" s="70">
        <f t="shared" si="20"/>
        <v>95.595603075723758</v>
      </c>
      <c r="AA56" s="70">
        <f t="shared" si="20"/>
        <v>96.540227837426045</v>
      </c>
      <c r="AB56" s="70">
        <f t="shared" si="20"/>
        <v>97.484852599128345</v>
      </c>
      <c r="AC56" s="70">
        <f t="shared" si="20"/>
        <v>98.429477360830631</v>
      </c>
      <c r="AD56" s="70">
        <f t="shared" si="20"/>
        <v>99.374102122532875</v>
      </c>
      <c r="AE56" s="70">
        <f t="shared" si="20"/>
        <v>99.38784340030476</v>
      </c>
      <c r="AF56" s="70">
        <f t="shared" si="20"/>
        <v>99.401584678076631</v>
      </c>
      <c r="AG56" s="70">
        <f t="shared" si="20"/>
        <v>99.415325955848516</v>
      </c>
      <c r="AH56" s="70">
        <f t="shared" si="20"/>
        <v>99.429067233620387</v>
      </c>
      <c r="AI56" s="70">
        <f t="shared" si="20"/>
        <v>99.442808511392215</v>
      </c>
      <c r="AJ56" s="70">
        <f t="shared" si="20"/>
        <v>99.441046809113757</v>
      </c>
      <c r="AK56" s="70">
        <f t="shared" si="20"/>
        <v>99.439285106835314</v>
      </c>
      <c r="AL56" s="70">
        <f t="shared" si="20"/>
        <v>99.437523404556856</v>
      </c>
      <c r="AM56" s="70">
        <f t="shared" si="20"/>
        <v>99.435761702278398</v>
      </c>
      <c r="AN56" s="70">
        <f t="shared" si="20"/>
        <v>99.433999999999997</v>
      </c>
      <c r="AO56" s="96"/>
      <c r="AP56" s="96"/>
      <c r="AQ56" s="96"/>
      <c r="AR56" s="96"/>
      <c r="AS56" s="96"/>
      <c r="AT56" s="96"/>
      <c r="AU56" s="96"/>
      <c r="AV56" s="96"/>
      <c r="AW56" s="96"/>
      <c r="AX56" s="96"/>
      <c r="AY56" s="76"/>
      <c r="AZ56" s="76"/>
      <c r="BA56" s="76"/>
      <c r="BB56" s="76"/>
      <c r="BC56" s="76"/>
      <c r="BD56" s="76"/>
      <c r="BE56" s="76"/>
      <c r="BF56" s="76"/>
      <c r="BG56" s="76"/>
      <c r="BH56" s="76"/>
      <c r="BI56" s="76"/>
      <c r="BJ56" s="76"/>
      <c r="BK56" s="76"/>
      <c r="BL56" s="76"/>
      <c r="BM56" s="76"/>
      <c r="BN56" s="76"/>
      <c r="BO56" s="76"/>
      <c r="BP56" s="76"/>
      <c r="BQ56" s="76"/>
      <c r="BR56" s="76"/>
    </row>
    <row r="57" spans="1:70" ht="12.75" customHeight="1" x14ac:dyDescent="0.15">
      <c r="B57" s="91" t="s">
        <v>138</v>
      </c>
      <c r="C57" s="47" t="s">
        <v>110</v>
      </c>
      <c r="D57" s="70" t="e">
        <f t="shared" ref="D57:AN57" si="21">($D53*D55)+$AN14</f>
        <v>#N/A</v>
      </c>
      <c r="E57" s="70" t="e">
        <f t="shared" si="21"/>
        <v>#N/A</v>
      </c>
      <c r="F57" s="70" t="e">
        <f t="shared" si="21"/>
        <v>#N/A</v>
      </c>
      <c r="G57" s="70" t="e">
        <f t="shared" si="21"/>
        <v>#N/A</v>
      </c>
      <c r="H57" s="70" t="e">
        <f t="shared" si="21"/>
        <v>#N/A</v>
      </c>
      <c r="I57" s="70" t="e">
        <f t="shared" si="21"/>
        <v>#N/A</v>
      </c>
      <c r="J57" s="70" t="e">
        <f t="shared" si="21"/>
        <v>#N/A</v>
      </c>
      <c r="K57" s="70">
        <f t="shared" si="21"/>
        <v>100</v>
      </c>
      <c r="L57" s="70">
        <f t="shared" si="21"/>
        <v>89.260662910598484</v>
      </c>
      <c r="M57" s="70">
        <f t="shared" si="21"/>
        <v>78.521325821196967</v>
      </c>
      <c r="N57" s="70">
        <f t="shared" si="21"/>
        <v>67.781988731795451</v>
      </c>
      <c r="O57" s="70">
        <f t="shared" si="21"/>
        <v>57.042651642393956</v>
      </c>
      <c r="P57" s="70">
        <f t="shared" si="21"/>
        <v>49.978225505828995</v>
      </c>
      <c r="Q57" s="70">
        <f t="shared" si="21"/>
        <v>42.913799369264026</v>
      </c>
      <c r="R57" s="70">
        <f t="shared" si="21"/>
        <v>35.849373232699058</v>
      </c>
      <c r="S57" s="70">
        <f t="shared" si="21"/>
        <v>28.78494709613409</v>
      </c>
      <c r="T57" s="70">
        <f t="shared" si="21"/>
        <v>21.720520959569114</v>
      </c>
      <c r="U57" s="70">
        <f t="shared" si="21"/>
        <v>18.446221104850995</v>
      </c>
      <c r="V57" s="70">
        <f t="shared" si="21"/>
        <v>15.171921250132879</v>
      </c>
      <c r="W57" s="70">
        <f t="shared" si="21"/>
        <v>11.897621395414763</v>
      </c>
      <c r="X57" s="70">
        <f t="shared" si="21"/>
        <v>8.623321540696649</v>
      </c>
      <c r="Y57" s="70">
        <f t="shared" si="21"/>
        <v>5.3490216859785358</v>
      </c>
      <c r="Z57" s="70">
        <f t="shared" si="21"/>
        <v>4.4043969242762531</v>
      </c>
      <c r="AA57" s="70">
        <f t="shared" si="21"/>
        <v>3.4597721625739708</v>
      </c>
      <c r="AB57" s="70">
        <f t="shared" si="21"/>
        <v>2.5151474008716881</v>
      </c>
      <c r="AC57" s="70">
        <f t="shared" si="21"/>
        <v>1.5705226391694056</v>
      </c>
      <c r="AD57" s="70">
        <f t="shared" si="21"/>
        <v>0.62589787746712244</v>
      </c>
      <c r="AE57" s="70">
        <f t="shared" si="21"/>
        <v>0.61215659969525493</v>
      </c>
      <c r="AF57" s="70">
        <f t="shared" si="21"/>
        <v>0.59841532192338731</v>
      </c>
      <c r="AG57" s="70">
        <f t="shared" si="21"/>
        <v>0.5846740441515198</v>
      </c>
      <c r="AH57" s="70">
        <f t="shared" si="21"/>
        <v>0.57093276637965218</v>
      </c>
      <c r="AI57" s="70">
        <f t="shared" si="21"/>
        <v>0.55719148860778489</v>
      </c>
      <c r="AJ57" s="70">
        <f t="shared" si="21"/>
        <v>0.55895319088622841</v>
      </c>
      <c r="AK57" s="70">
        <f t="shared" si="21"/>
        <v>0.56071489316467205</v>
      </c>
      <c r="AL57" s="70">
        <f t="shared" si="21"/>
        <v>0.56247659544311557</v>
      </c>
      <c r="AM57" s="70">
        <f t="shared" si="21"/>
        <v>0.56423829772155909</v>
      </c>
      <c r="AN57" s="70">
        <f t="shared" si="21"/>
        <v>0.5660000000000025</v>
      </c>
      <c r="AO57" s="96"/>
      <c r="AP57" s="96"/>
      <c r="AQ57" s="96"/>
      <c r="AR57" s="96"/>
      <c r="AS57" s="96"/>
      <c r="AT57" s="96"/>
      <c r="AU57" s="96"/>
      <c r="AV57" s="96"/>
      <c r="AW57" s="96"/>
      <c r="AX57" s="96"/>
      <c r="AY57" s="76"/>
      <c r="AZ57" s="76"/>
      <c r="BA57" s="76"/>
      <c r="BB57" s="76"/>
      <c r="BC57" s="76"/>
      <c r="BD57" s="76"/>
      <c r="BE57" s="76"/>
      <c r="BF57" s="76"/>
      <c r="BG57" s="76"/>
      <c r="BH57" s="76"/>
      <c r="BI57" s="76"/>
      <c r="BJ57" s="76"/>
      <c r="BK57" s="76"/>
      <c r="BL57" s="76"/>
      <c r="BM57" s="76"/>
      <c r="BN57" s="76"/>
      <c r="BO57" s="76"/>
      <c r="BP57" s="76"/>
      <c r="BQ57" s="76"/>
      <c r="BR57" s="76"/>
    </row>
    <row r="58" spans="1:70" ht="12.75" customHeight="1" x14ac:dyDescent="0.15">
      <c r="C58" s="47"/>
      <c r="D58" s="70"/>
      <c r="E58" s="76"/>
      <c r="F58" s="76"/>
      <c r="G58" s="76"/>
      <c r="H58" s="76"/>
      <c r="I58" s="76"/>
      <c r="J58" s="76"/>
      <c r="K58" s="76"/>
      <c r="L58" s="76"/>
      <c r="M58" s="76"/>
      <c r="N58" s="101"/>
      <c r="O58" s="101"/>
      <c r="P58" s="101"/>
      <c r="Q58" s="101"/>
      <c r="R58" s="101"/>
      <c r="S58" s="101"/>
      <c r="T58" s="101"/>
      <c r="U58" s="101"/>
      <c r="V58" s="101"/>
      <c r="W58" s="101"/>
      <c r="X58" s="101"/>
      <c r="Y58" s="101"/>
      <c r="Z58" s="101"/>
      <c r="AA58" s="101"/>
      <c r="AB58" s="76"/>
      <c r="AC58" s="76"/>
      <c r="AD58" s="76"/>
      <c r="AE58" s="76"/>
      <c r="AF58" s="76"/>
      <c r="AG58" s="76"/>
      <c r="AH58" s="76"/>
      <c r="AI58" s="76"/>
      <c r="AJ58" s="76"/>
      <c r="AK58" s="76"/>
      <c r="AL58" s="76"/>
      <c r="AM58" s="76"/>
      <c r="AN58" s="76"/>
      <c r="AO58" s="96"/>
      <c r="AP58" s="96"/>
      <c r="AQ58" s="96"/>
      <c r="AR58" s="96"/>
      <c r="AS58" s="96"/>
      <c r="AT58" s="96"/>
      <c r="AU58" s="96"/>
      <c r="AV58" s="96"/>
      <c r="AW58" s="96"/>
      <c r="AX58" s="96"/>
      <c r="AY58" s="76"/>
      <c r="AZ58" s="76"/>
      <c r="BA58" s="76"/>
      <c r="BB58" s="76"/>
      <c r="BC58" s="76"/>
      <c r="BD58" s="76"/>
      <c r="BE58" s="76"/>
      <c r="BF58" s="76"/>
      <c r="BG58" s="76"/>
      <c r="BH58" s="76"/>
      <c r="BI58" s="76"/>
      <c r="BJ58" s="76"/>
      <c r="BK58" s="76"/>
      <c r="BL58" s="76"/>
      <c r="BM58" s="76"/>
      <c r="BN58" s="76"/>
      <c r="BO58" s="76"/>
      <c r="BP58" s="76"/>
      <c r="BQ58" s="76"/>
      <c r="BR58" s="76"/>
    </row>
    <row r="59" spans="1:70" ht="12.75" customHeight="1" x14ac:dyDescent="0.15">
      <c r="D59" s="76"/>
      <c r="E59" s="76"/>
      <c r="F59" s="76"/>
      <c r="G59" s="76"/>
      <c r="H59" s="76"/>
      <c r="I59" s="76"/>
      <c r="J59" s="76"/>
      <c r="K59" s="76"/>
      <c r="L59" s="101"/>
      <c r="M59" s="101"/>
      <c r="N59" s="101"/>
      <c r="O59" s="101"/>
      <c r="P59" s="101"/>
      <c r="Q59" s="101"/>
      <c r="R59" s="101"/>
      <c r="S59" s="101"/>
      <c r="T59" s="101"/>
      <c r="U59" s="101"/>
      <c r="V59" s="101"/>
      <c r="W59" s="101"/>
      <c r="X59" s="101"/>
      <c r="Y59" s="101"/>
      <c r="Z59" s="101"/>
      <c r="AA59" s="101"/>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row>
    <row r="60" spans="1:70" ht="19.5" customHeight="1" x14ac:dyDescent="0.25">
      <c r="A60" s="86" t="s">
        <v>139</v>
      </c>
      <c r="B60" s="87"/>
      <c r="C60" s="87"/>
      <c r="D60" s="88"/>
      <c r="E60" s="88"/>
      <c r="F60" s="88"/>
      <c r="G60" s="88"/>
      <c r="H60" s="88"/>
      <c r="I60" s="88"/>
      <c r="J60" s="88"/>
      <c r="K60" s="88"/>
      <c r="L60" s="101"/>
      <c r="M60" s="101"/>
      <c r="N60" s="101"/>
      <c r="O60" s="101"/>
      <c r="P60" s="101"/>
      <c r="Q60" s="101"/>
      <c r="R60" s="101"/>
      <c r="S60" s="101"/>
      <c r="T60" s="101"/>
      <c r="U60" s="101"/>
      <c r="V60" s="101"/>
      <c r="W60" s="101"/>
      <c r="X60" s="101"/>
      <c r="Y60" s="101"/>
      <c r="Z60" s="101"/>
      <c r="AA60" s="101"/>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row>
    <row r="61" spans="1:70" ht="12.75" customHeight="1" x14ac:dyDescent="0.15">
      <c r="D61" s="103" t="str">
        <f>IF('Target Setting Tool'!$D$24&gt;Calculations!D1,"",Calculations!D1)</f>
        <v/>
      </c>
      <c r="E61" s="103" t="str">
        <f>IF('Target Setting Tool'!$D$24&gt;Calculations!E1,"",Calculations!E1)</f>
        <v/>
      </c>
      <c r="F61" s="103" t="str">
        <f>IF('Target Setting Tool'!$D$24&gt;Calculations!F1,"",Calculations!F1)</f>
        <v/>
      </c>
      <c r="G61" s="103" t="str">
        <f>IF('Target Setting Tool'!$D$24&gt;Calculations!G1,"",Calculations!G1)</f>
        <v/>
      </c>
      <c r="H61" s="103" t="str">
        <f>IF('Target Setting Tool'!$D$24&gt;Calculations!H1,"",Calculations!H1)</f>
        <v/>
      </c>
      <c r="I61" s="103" t="str">
        <f>IF('Target Setting Tool'!$D$24&gt;Calculations!I1,"",Calculations!I1)</f>
        <v/>
      </c>
      <c r="J61" s="103" t="str">
        <f>IF('Target Setting Tool'!$D$24&gt;Calculations!J1,"",Calculations!J1)</f>
        <v/>
      </c>
      <c r="K61" s="103">
        <f>IF('Target Setting Tool'!$D$24&gt;Calculations!K1,"",Calculations!K1)</f>
        <v>2021</v>
      </c>
      <c r="L61" s="103">
        <f>IF('Target Setting Tool'!$D$24&gt;Calculations!L1,"",Calculations!L1)</f>
        <v>2022</v>
      </c>
      <c r="M61" s="103">
        <f>IF('Target Setting Tool'!$D$24&gt;Calculations!M1,"",Calculations!M1)</f>
        <v>2023</v>
      </c>
      <c r="N61" s="103">
        <f>IF('Target Setting Tool'!$D$24&gt;Calculations!N1,"",Calculations!N1)</f>
        <v>2024</v>
      </c>
      <c r="O61" s="103">
        <f>IF('Target Setting Tool'!$D$24&gt;Calculations!O1,"",Calculations!O1)</f>
        <v>2025</v>
      </c>
      <c r="P61" s="103">
        <f>IF('Target Setting Tool'!$D$24&gt;Calculations!P1,"",Calculations!P1)</f>
        <v>2026</v>
      </c>
      <c r="Q61" s="103">
        <f>IF('Target Setting Tool'!$D$24&gt;Calculations!Q1,"",Calculations!Q1)</f>
        <v>2027</v>
      </c>
      <c r="R61" s="103">
        <f>IF('Target Setting Tool'!$D$24&gt;Calculations!R1,"",Calculations!R1)</f>
        <v>2028</v>
      </c>
      <c r="S61" s="103">
        <f>IF('Target Setting Tool'!$D$24&gt;Calculations!S1,"",Calculations!S1)</f>
        <v>2029</v>
      </c>
      <c r="T61" s="103">
        <f>IF('Target Setting Tool'!$D$24&gt;Calculations!T1,"",Calculations!T1)</f>
        <v>2030</v>
      </c>
      <c r="U61" s="103">
        <f>IF('Target Setting Tool'!$D$24&gt;Calculations!U1,"",Calculations!U1)</f>
        <v>2031</v>
      </c>
      <c r="V61" s="103">
        <f>IF('Target Setting Tool'!$D$24&gt;Calculations!V1,"",Calculations!V1)</f>
        <v>2032</v>
      </c>
      <c r="W61" s="103">
        <f>IF('Target Setting Tool'!$D$24&gt;Calculations!W1,"",Calculations!W1)</f>
        <v>2033</v>
      </c>
      <c r="X61" s="103">
        <f>IF('Target Setting Tool'!$D$24&gt;Calculations!X1,"",Calculations!X1)</f>
        <v>2034</v>
      </c>
      <c r="Y61" s="103">
        <f>IF('Target Setting Tool'!$D$24&gt;Calculations!Y1,"",Calculations!Y1)</f>
        <v>2035</v>
      </c>
      <c r="Z61" s="103">
        <f>IF('Target Setting Tool'!$D$24&gt;Calculations!Z1,"",Calculations!Z1)</f>
        <v>2036</v>
      </c>
      <c r="AA61" s="103">
        <f>IF('Target Setting Tool'!$D$24&gt;Calculations!AA1,"",Calculations!AA1)</f>
        <v>2037</v>
      </c>
      <c r="AB61" s="103">
        <f>IF('Target Setting Tool'!$D$24&gt;Calculations!AB1,"",Calculations!AB1)</f>
        <v>2038</v>
      </c>
      <c r="AC61" s="103">
        <f>IF('Target Setting Tool'!$D$24&gt;Calculations!AC1,"",Calculations!AC1)</f>
        <v>2039</v>
      </c>
      <c r="AD61" s="103">
        <f>IF('Target Setting Tool'!$D$24&gt;Calculations!AD1,"",Calculations!AD1)</f>
        <v>2040</v>
      </c>
      <c r="AE61" s="103">
        <f>IF('Target Setting Tool'!$D$24&gt;Calculations!AE1,"",Calculations!AE1)</f>
        <v>2041</v>
      </c>
      <c r="AF61" s="103">
        <f>IF('Target Setting Tool'!$D$24&gt;Calculations!AF1,"",Calculations!AF1)</f>
        <v>2042</v>
      </c>
      <c r="AG61" s="103">
        <f>IF('Target Setting Tool'!$D$24&gt;Calculations!AG1,"",Calculations!AG1)</f>
        <v>2043</v>
      </c>
      <c r="AH61" s="103">
        <f>IF('Target Setting Tool'!$D$24&gt;Calculations!AH1,"",Calculations!AH1)</f>
        <v>2044</v>
      </c>
      <c r="AI61" s="103">
        <f>IF('Target Setting Tool'!$D$24&gt;Calculations!AI1,"",Calculations!AI1)</f>
        <v>2045</v>
      </c>
      <c r="AJ61" s="103">
        <f>IF('Target Setting Tool'!$D$24&gt;Calculations!AJ1,"",Calculations!AJ1)</f>
        <v>2046</v>
      </c>
      <c r="AK61" s="103">
        <f>IF('Target Setting Tool'!$D$24&gt;Calculations!AK1,"",Calculations!AK1)</f>
        <v>2047</v>
      </c>
      <c r="AL61" s="103">
        <f>IF('Target Setting Tool'!$D$24&gt;Calculations!AL1,"",Calculations!AL1)</f>
        <v>2048</v>
      </c>
      <c r="AM61" s="103">
        <f>IF('Target Setting Tool'!$D$24&gt;Calculations!AM1,"",Calculations!AM1)</f>
        <v>2049</v>
      </c>
      <c r="AN61" s="103">
        <f>IF('Target Setting Tool'!$D$24&gt;Calculations!AN1,"",Calculations!AN1)</f>
        <v>2050</v>
      </c>
      <c r="AO61" s="103">
        <f>IF('Target Setting Tool'!$D$24&gt;Calculations!AO1,"",Calculations!AO1)</f>
        <v>2051</v>
      </c>
      <c r="AP61" s="103">
        <f>IF('Target Setting Tool'!$D$24&gt;Calculations!AP1,"",Calculations!AP1)</f>
        <v>2052</v>
      </c>
      <c r="AQ61" s="103">
        <f>IF('Target Setting Tool'!$D$24&gt;Calculations!AQ1,"",Calculations!AQ1)</f>
        <v>2053</v>
      </c>
      <c r="AR61" s="103">
        <f>IF('Target Setting Tool'!$D$24&gt;Calculations!AR1,"",Calculations!AR1)</f>
        <v>2054</v>
      </c>
      <c r="AS61" s="103">
        <f>IF('Target Setting Tool'!$D$24&gt;Calculations!AS1,"",Calculations!AS1)</f>
        <v>2055</v>
      </c>
      <c r="AT61" s="103">
        <f>IF('Target Setting Tool'!$D$24&gt;Calculations!AT1,"",Calculations!AT1)</f>
        <v>2056</v>
      </c>
      <c r="AU61" s="103">
        <f>IF('Target Setting Tool'!$D$24&gt;Calculations!AU1,"",Calculations!AU1)</f>
        <v>2057</v>
      </c>
      <c r="AV61" s="103">
        <f>IF('Target Setting Tool'!$D$24&gt;Calculations!AV1,"",Calculations!AV1)</f>
        <v>2058</v>
      </c>
      <c r="AW61" s="103">
        <f>IF('Target Setting Tool'!$D$24&gt;Calculations!AW1,"",Calculations!AW1)</f>
        <v>2059</v>
      </c>
      <c r="AX61" s="103">
        <f>IF('Target Setting Tool'!$D$24&gt;Calculations!AX1,"",Calculations!AX1)</f>
        <v>2060</v>
      </c>
      <c r="AY61" s="76"/>
      <c r="AZ61" s="76"/>
      <c r="BA61" s="76"/>
      <c r="BB61" s="76"/>
      <c r="BC61" s="76"/>
      <c r="BD61" s="76"/>
      <c r="BE61" s="76"/>
      <c r="BF61" s="76"/>
      <c r="BG61" s="76"/>
      <c r="BH61" s="76"/>
      <c r="BI61" s="76"/>
      <c r="BJ61" s="76"/>
      <c r="BK61" s="76"/>
      <c r="BL61" s="76"/>
      <c r="BM61" s="76"/>
      <c r="BN61" s="76"/>
      <c r="BO61" s="76"/>
      <c r="BP61" s="76"/>
      <c r="BQ61" s="76"/>
      <c r="BR61" s="76"/>
    </row>
    <row r="62" spans="1:70" ht="12.75" customHeight="1" x14ac:dyDescent="0.15">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row>
    <row r="63" spans="1:70" ht="12.75" customHeight="1" x14ac:dyDescent="0.15">
      <c r="B63" s="44" t="str">
        <f>CONCATENATE("Graph 1 | SDA absolute emissions (",'Target Setting Tool'!D22,")")</f>
        <v>Graph 1 | SDA absolute emissions (SBTi 1.5C)</v>
      </c>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row>
    <row r="64" spans="1:70" ht="12.75" customHeight="1" x14ac:dyDescent="0.15">
      <c r="B64" s="91" t="str">
        <f t="shared" ref="B64:C64" si="22">+B30</f>
        <v>SDA Company power related emissions (tCO2)</v>
      </c>
      <c r="C64" s="47" t="str">
        <f t="shared" si="22"/>
        <v>tCO2</v>
      </c>
      <c r="D64" s="76" t="e">
        <f>IF('Target Setting Tool'!$D$21=Lists!$N$3,NA(),D30)</f>
        <v>#N/A</v>
      </c>
      <c r="E64" s="76" t="e">
        <f>IF('Target Setting Tool'!$D$21=Lists!$N$3,NA(),E30)</f>
        <v>#N/A</v>
      </c>
      <c r="F64" s="76" t="e">
        <f>IF('Target Setting Tool'!$D$21=Lists!$N$3,NA(),F30)</f>
        <v>#N/A</v>
      </c>
      <c r="G64" s="76" t="e">
        <f>IF('Target Setting Tool'!$D$21=Lists!$N$3,NA(),G30)</f>
        <v>#N/A</v>
      </c>
      <c r="H64" s="76" t="e">
        <f>IF('Target Setting Tool'!$D$21=Lists!$N$3,NA(),H30)</f>
        <v>#N/A</v>
      </c>
      <c r="I64" s="76" t="e">
        <f>IF('Target Setting Tool'!$D$21=Lists!$N$3,NA(),I30)</f>
        <v>#N/A</v>
      </c>
      <c r="J64" s="76" t="e">
        <f>IF('Target Setting Tool'!$D$21=Lists!$N$3,NA(),J30)</f>
        <v>#N/A</v>
      </c>
      <c r="K64" s="76">
        <f>IF('Target Setting Tool'!$D$21=Lists!$N$3,NA(),K30)</f>
        <v>50000</v>
      </c>
      <c r="L64" s="76">
        <f>IF('Target Setting Tool'!$D$21=Lists!$N$3,NA(),L30)</f>
        <v>42949.085421327509</v>
      </c>
      <c r="M64" s="76">
        <f>IF('Target Setting Tool'!$D$21=Lists!$N$3,NA(),M30)</f>
        <v>36117.796906869538</v>
      </c>
      <c r="N64" s="76">
        <f>IF('Target Setting Tool'!$D$21=Lists!$N$3,NA(),N30)</f>
        <v>29496.030258274121</v>
      </c>
      <c r="O64" s="76">
        <f>IF('Target Setting Tool'!$D$21=Lists!$N$3,NA(),O30)</f>
        <v>23074.291725689684</v>
      </c>
      <c r="P64" s="76">
        <f>IF('Target Setting Tool'!$D$21=Lists!$N$3,NA(),P30)</f>
        <v>19262.643722027107</v>
      </c>
      <c r="Q64" s="76">
        <f>IF('Target Setting Tool'!$D$21=Lists!$N$3,NA(),Q30)</f>
        <v>15792.050698156307</v>
      </c>
      <c r="R64" s="76">
        <f>IF('Target Setting Tool'!$D$21=Lists!$N$3,NA(),R30)</f>
        <v>12618.697973096148</v>
      </c>
      <c r="S64" s="76">
        <f>IF('Target Setting Tool'!$D$21=Lists!$N$3,NA(),S30)</f>
        <v>9705.9677278593063</v>
      </c>
      <c r="T64" s="76">
        <f>IF('Target Setting Tool'!$D$21=Lists!$N$3,NA(),T30)</f>
        <v>7023.0196237902246</v>
      </c>
      <c r="U64" s="76">
        <f>IF('Target Setting Tool'!$D$21=Lists!$N$3,NA(),U30)</f>
        <v>5739.9345267801282</v>
      </c>
      <c r="V64" s="76">
        <f>IF('Target Setting Tool'!$D$21=Lists!$N$3,NA(),V30)</f>
        <v>4561.709136225677</v>
      </c>
      <c r="W64" s="76">
        <f>IF('Target Setting Tool'!$D$21=Lists!$N$3,NA(),W30)</f>
        <v>3475.9936562267926</v>
      </c>
      <c r="X64" s="76">
        <f>IF('Target Setting Tool'!$D$21=Lists!$N$3,NA(),X30)</f>
        <v>2472.3043535245506</v>
      </c>
      <c r="Y64" s="76">
        <f>IF('Target Setting Tool'!$D$21=Lists!$N$3,NA(),Y30)</f>
        <v>1541.683932703103</v>
      </c>
      <c r="Z64" s="76">
        <f>IF('Target Setting Tool'!$D$21=Lists!$N$3,NA(),Z30)</f>
        <v>1274.6951519718534</v>
      </c>
      <c r="AA64" s="76">
        <f>IF('Target Setting Tool'!$D$21=Lists!$N$3,NA(),AA30)</f>
        <v>1026.7790060645318</v>
      </c>
      <c r="AB64" s="76">
        <f>IF('Target Setting Tool'!$D$21=Lists!$N$3,NA(),AB30)</f>
        <v>795.96226324791019</v>
      </c>
      <c r="AC64" s="76">
        <f>IF('Target Setting Tool'!$D$21=Lists!$N$3,NA(),AC30)</f>
        <v>580.53481520369348</v>
      </c>
      <c r="AD64" s="76">
        <f>IF('Target Setting Tool'!$D$21=Lists!$N$3,NA(),AD30)</f>
        <v>379.00723373272558</v>
      </c>
      <c r="AE64" s="76">
        <f>IF('Target Setting Tool'!$D$21=Lists!$N$3,NA(),AE30)</f>
        <v>339.18206125861576</v>
      </c>
      <c r="AF64" s="76">
        <f>IF('Target Setting Tool'!$D$21=Lists!$N$3,NA(),AF30)</f>
        <v>302.29613225050986</v>
      </c>
      <c r="AG64" s="76">
        <f>IF('Target Setting Tool'!$D$21=Lists!$N$3,NA(),AG30)</f>
        <v>268.03563649388838</v>
      </c>
      <c r="AH64" s="76">
        <f>IF('Target Setting Tool'!$D$21=Lists!$N$3,NA(),AH30)</f>
        <v>236.12990078907544</v>
      </c>
      <c r="AI64" s="76">
        <f>IF('Target Setting Tool'!$D$21=Lists!$N$3,NA(),AI30)</f>
        <v>206.34422307877426</v>
      </c>
      <c r="AJ64" s="76">
        <f>IF('Target Setting Tool'!$D$21=Lists!$N$3,NA(),AJ30)</f>
        <v>183.05989702847654</v>
      </c>
      <c r="AK64" s="76">
        <f>IF('Target Setting Tool'!$D$21=Lists!$N$3,NA(),AK30)</f>
        <v>161.25699771044208</v>
      </c>
      <c r="AL64" s="76">
        <f>IF('Target Setting Tool'!$D$21=Lists!$N$3,NA(),AL30)</f>
        <v>140.79850400734654</v>
      </c>
      <c r="AM64" s="76">
        <f>IF('Target Setting Tool'!$D$21=Lists!$N$3,NA(),AM30)</f>
        <v>121.56378733779005</v>
      </c>
      <c r="AN64" s="76">
        <f>IF('Target Setting Tool'!$D$21=Lists!$N$3,NA(),AN30)</f>
        <v>103.44623144212036</v>
      </c>
      <c r="AY64" s="76"/>
      <c r="AZ64" s="76"/>
      <c r="BA64" s="76"/>
      <c r="BB64" s="76"/>
      <c r="BC64" s="76"/>
      <c r="BD64" s="76"/>
      <c r="BE64" s="76"/>
      <c r="BF64" s="76"/>
      <c r="BG64" s="76"/>
      <c r="BH64" s="76"/>
      <c r="BI64" s="76"/>
      <c r="BJ64" s="76"/>
      <c r="BK64" s="76"/>
      <c r="BL64" s="76"/>
      <c r="BM64" s="76"/>
      <c r="BN64" s="76"/>
      <c r="BO64" s="76"/>
      <c r="BP64" s="76"/>
      <c r="BQ64" s="76"/>
      <c r="BR64" s="76"/>
    </row>
    <row r="65" spans="2:70" ht="12.75" customHeight="1" x14ac:dyDescent="0.15">
      <c r="B65" s="91" t="str">
        <f>B40</f>
        <v>SDA Linear Convergence Company power related emissions (tCO2)</v>
      </c>
      <c r="C65" s="47" t="s">
        <v>117</v>
      </c>
      <c r="D65" s="76" t="e">
        <f t="shared" ref="D65:AN65" si="23">D40</f>
        <v>#N/A</v>
      </c>
      <c r="E65" s="76" t="e">
        <f t="shared" si="23"/>
        <v>#N/A</v>
      </c>
      <c r="F65" s="76" t="e">
        <f t="shared" si="23"/>
        <v>#N/A</v>
      </c>
      <c r="G65" s="76" t="e">
        <f t="shared" si="23"/>
        <v>#N/A</v>
      </c>
      <c r="H65" s="76" t="e">
        <f t="shared" si="23"/>
        <v>#N/A</v>
      </c>
      <c r="I65" s="76" t="e">
        <f t="shared" si="23"/>
        <v>#N/A</v>
      </c>
      <c r="J65" s="76" t="e">
        <f t="shared" si="23"/>
        <v>#N/A</v>
      </c>
      <c r="K65" s="76">
        <f t="shared" si="23"/>
        <v>50000</v>
      </c>
      <c r="L65" s="76">
        <f t="shared" si="23"/>
        <v>42949.085421327509</v>
      </c>
      <c r="M65" s="76">
        <f t="shared" si="23"/>
        <v>36117.796906869538</v>
      </c>
      <c r="N65" s="76">
        <f t="shared" si="23"/>
        <v>29496.030258274121</v>
      </c>
      <c r="O65" s="76">
        <f t="shared" si="23"/>
        <v>23074.291725689684</v>
      </c>
      <c r="P65" s="76">
        <f t="shared" si="23"/>
        <v>19262.643722027107</v>
      </c>
      <c r="Q65" s="76">
        <f t="shared" si="23"/>
        <v>15792.050698156307</v>
      </c>
      <c r="R65" s="76">
        <f t="shared" si="23"/>
        <v>12618.697973096148</v>
      </c>
      <c r="S65" s="76">
        <f t="shared" si="23"/>
        <v>9705.9677278593063</v>
      </c>
      <c r="T65" s="76">
        <f t="shared" si="23"/>
        <v>7023.0196237902246</v>
      </c>
      <c r="U65" s="76">
        <f t="shared" si="23"/>
        <v>5739.9345267801282</v>
      </c>
      <c r="V65" s="76">
        <f t="shared" si="23"/>
        <v>4561.709136225677</v>
      </c>
      <c r="W65" s="76">
        <f t="shared" si="23"/>
        <v>3475.9936562267926</v>
      </c>
      <c r="X65" s="76">
        <f t="shared" si="23"/>
        <v>2472.3043535245506</v>
      </c>
      <c r="Y65" s="76">
        <f t="shared" si="23"/>
        <v>1541.683932703103</v>
      </c>
      <c r="Z65" s="76">
        <f t="shared" si="23"/>
        <v>1274.6951519718534</v>
      </c>
      <c r="AA65" s="76">
        <f t="shared" si="23"/>
        <v>1026.7790060645318</v>
      </c>
      <c r="AB65" s="76">
        <f t="shared" si="23"/>
        <v>795.96226324791019</v>
      </c>
      <c r="AC65" s="76">
        <f t="shared" si="23"/>
        <v>580.53481520369348</v>
      </c>
      <c r="AD65" s="76">
        <f t="shared" si="23"/>
        <v>379.00723373272558</v>
      </c>
      <c r="AE65" s="76">
        <f t="shared" si="23"/>
        <v>339.18206125861576</v>
      </c>
      <c r="AF65" s="76">
        <f t="shared" si="23"/>
        <v>302.29613225050986</v>
      </c>
      <c r="AG65" s="76">
        <f t="shared" si="23"/>
        <v>268.03563649388838</v>
      </c>
      <c r="AH65" s="76">
        <f t="shared" si="23"/>
        <v>236.12990078907544</v>
      </c>
      <c r="AI65" s="76">
        <f t="shared" si="23"/>
        <v>206.34422307877426</v>
      </c>
      <c r="AJ65" s="76">
        <f t="shared" si="23"/>
        <v>183.05989702847654</v>
      </c>
      <c r="AK65" s="76">
        <f t="shared" si="23"/>
        <v>161.25699771044208</v>
      </c>
      <c r="AL65" s="76">
        <f t="shared" si="23"/>
        <v>140.79850400734654</v>
      </c>
      <c r="AM65" s="76">
        <f t="shared" si="23"/>
        <v>121.56378733779005</v>
      </c>
      <c r="AN65" s="76">
        <f t="shared" si="23"/>
        <v>103.44623144212036</v>
      </c>
      <c r="AY65" s="76"/>
      <c r="AZ65" s="76"/>
      <c r="BA65" s="76"/>
      <c r="BB65" s="76"/>
      <c r="BC65" s="76"/>
      <c r="BD65" s="76"/>
      <c r="BE65" s="76"/>
      <c r="BF65" s="76"/>
      <c r="BG65" s="76"/>
      <c r="BH65" s="76"/>
      <c r="BI65" s="76"/>
      <c r="BJ65" s="76"/>
      <c r="BK65" s="76"/>
      <c r="BL65" s="76"/>
      <c r="BM65" s="76"/>
      <c r="BN65" s="76"/>
      <c r="BO65" s="76"/>
      <c r="BP65" s="76"/>
      <c r="BQ65" s="76"/>
      <c r="BR65" s="76"/>
    </row>
    <row r="66" spans="2:70" ht="12.75" customHeight="1" x14ac:dyDescent="0.15">
      <c r="B66" s="104"/>
      <c r="D66" s="96"/>
      <c r="AY66" s="76"/>
      <c r="AZ66" s="76"/>
      <c r="BA66" s="76"/>
      <c r="BB66" s="76"/>
      <c r="BC66" s="76"/>
      <c r="BD66" s="76"/>
      <c r="BE66" s="76"/>
      <c r="BF66" s="76"/>
      <c r="BG66" s="76"/>
      <c r="BH66" s="76"/>
      <c r="BI66" s="76"/>
      <c r="BJ66" s="76"/>
      <c r="BK66" s="76"/>
      <c r="BL66" s="76"/>
      <c r="BM66" s="76"/>
      <c r="BN66" s="76"/>
      <c r="BO66" s="76"/>
      <c r="BP66" s="76"/>
      <c r="BQ66" s="76"/>
      <c r="BR66" s="76"/>
    </row>
    <row r="67" spans="2:70" ht="12.75" customHeight="1" x14ac:dyDescent="0.15">
      <c r="B67" s="44" t="str">
        <f>CONCATENATE("Graph 2 | SDA intensity (",'Target Setting Tool'!D22,")")</f>
        <v>Graph 2 | SDA intensity (SBTi 1.5C)</v>
      </c>
      <c r="AY67" s="76"/>
      <c r="AZ67" s="76"/>
      <c r="BA67" s="76"/>
      <c r="BB67" s="76"/>
      <c r="BC67" s="76"/>
      <c r="BD67" s="76"/>
      <c r="BE67" s="76"/>
      <c r="BF67" s="76"/>
      <c r="BG67" s="76"/>
      <c r="BH67" s="76"/>
      <c r="BI67" s="76"/>
      <c r="BJ67" s="76"/>
      <c r="BK67" s="76"/>
      <c r="BL67" s="76"/>
      <c r="BM67" s="76"/>
      <c r="BN67" s="76"/>
      <c r="BO67" s="76"/>
      <c r="BP67" s="76"/>
      <c r="BQ67" s="76"/>
      <c r="BR67" s="76"/>
    </row>
    <row r="68" spans="2:70" ht="12.75" customHeight="1" x14ac:dyDescent="0.15">
      <c r="B68" s="91" t="str">
        <f t="shared" ref="B68:C68" si="24">+B29</f>
        <v>SDA Company power emissions intensity (tCO2/MWh)</v>
      </c>
      <c r="C68" s="47" t="str">
        <f t="shared" si="24"/>
        <v>tCO2/MWh</v>
      </c>
      <c r="D68" s="97" t="e">
        <f>IF('Target Setting Tool'!$D$21=Lists!$N$3,NA(),+D29)</f>
        <v>#N/A</v>
      </c>
      <c r="E68" s="97" t="e">
        <f>IF('Target Setting Tool'!$D$21=Lists!$N$3,NA(),+E29)</f>
        <v>#N/A</v>
      </c>
      <c r="F68" s="97" t="e">
        <f>IF('Target Setting Tool'!$D$21=Lists!$N$3,NA(),+F29)</f>
        <v>#N/A</v>
      </c>
      <c r="G68" s="97" t="e">
        <f>IF('Target Setting Tool'!$D$21=Lists!$N$3,NA(),+G29)</f>
        <v>#N/A</v>
      </c>
      <c r="H68" s="97" t="e">
        <f>IF('Target Setting Tool'!$D$21=Lists!$N$3,NA(),+H29)</f>
        <v>#N/A</v>
      </c>
      <c r="I68" s="97" t="e">
        <f>IF('Target Setting Tool'!$D$21=Lists!$N$3,NA(),+I29)</f>
        <v>#N/A</v>
      </c>
      <c r="J68" s="97" t="e">
        <f>IF('Target Setting Tool'!$D$21=Lists!$N$3,NA(),+J29)</f>
        <v>#N/A</v>
      </c>
      <c r="K68" s="97">
        <f>IF('Target Setting Tool'!$D$21=Lists!$N$3,NA(),+K29)</f>
        <v>0.5</v>
      </c>
      <c r="L68" s="105">
        <f>IF('Target Setting Tool'!$D$21=Lists!$N$3,NA(),+L29)</f>
        <v>0.4294908542132751</v>
      </c>
      <c r="M68" s="105">
        <f>IF('Target Setting Tool'!$D$21=Lists!$N$3,NA(),+M29)</f>
        <v>0.36117796906869537</v>
      </c>
      <c r="N68" s="105">
        <f>IF('Target Setting Tool'!$D$21=Lists!$N$3,NA(),+N29)</f>
        <v>0.2949603025827412</v>
      </c>
      <c r="O68" s="105">
        <f>IF('Target Setting Tool'!$D$21=Lists!$N$3,NA(),+O29)</f>
        <v>0.23074291725689683</v>
      </c>
      <c r="P68" s="105">
        <f>IF('Target Setting Tool'!$D$21=Lists!$N$3,NA(),+P29)</f>
        <v>0.19262643722027106</v>
      </c>
      <c r="Q68" s="105">
        <f>IF('Target Setting Tool'!$D$21=Lists!$N$3,NA(),+Q29)</f>
        <v>0.15792050698156307</v>
      </c>
      <c r="R68" s="105">
        <f>IF('Target Setting Tool'!$D$21=Lists!$N$3,NA(),+R29)</f>
        <v>0.12618697973096149</v>
      </c>
      <c r="S68" s="105">
        <f>IF('Target Setting Tool'!$D$21=Lists!$N$3,NA(),+S29)</f>
        <v>9.7059677278593062E-2</v>
      </c>
      <c r="T68" s="105">
        <f>IF('Target Setting Tool'!$D$21=Lists!$N$3,NA(),+T29)</f>
        <v>7.0230196237902248E-2</v>
      </c>
      <c r="U68" s="105">
        <f>IF('Target Setting Tool'!$D$21=Lists!$N$3,NA(),+U29)</f>
        <v>5.7399345267801279E-2</v>
      </c>
      <c r="V68" s="105">
        <f>IF('Target Setting Tool'!$D$21=Lists!$N$3,NA(),+V29)</f>
        <v>4.5617091362256772E-2</v>
      </c>
      <c r="W68" s="105">
        <f>IF('Target Setting Tool'!$D$21=Lists!$N$3,NA(),+W29)</f>
        <v>3.4759936562267925E-2</v>
      </c>
      <c r="X68" s="105">
        <f>IF('Target Setting Tool'!$D$21=Lists!$N$3,NA(),+X29)</f>
        <v>2.4723043535245504E-2</v>
      </c>
      <c r="Y68" s="105">
        <f>IF('Target Setting Tool'!$D$21=Lists!$N$3,NA(),+Y29)</f>
        <v>1.5416839327031031E-2</v>
      </c>
      <c r="Z68" s="105">
        <f>IF('Target Setting Tool'!$D$21=Lists!$N$3,NA(),+Z29)</f>
        <v>1.2746951519718533E-2</v>
      </c>
      <c r="AA68" s="105">
        <f>IF('Target Setting Tool'!$D$21=Lists!$N$3,NA(),+AA29)</f>
        <v>1.0267790060645319E-2</v>
      </c>
      <c r="AB68" s="105">
        <f>IF('Target Setting Tool'!$D$21=Lists!$N$3,NA(),+AB29)</f>
        <v>7.9596226324791016E-3</v>
      </c>
      <c r="AC68" s="105">
        <f>IF('Target Setting Tool'!$D$21=Lists!$N$3,NA(),+AC29)</f>
        <v>5.8053481520369344E-3</v>
      </c>
      <c r="AD68" s="105">
        <f>IF('Target Setting Tool'!$D$21=Lists!$N$3,NA(),+AD29)</f>
        <v>3.7900723373272558E-3</v>
      </c>
      <c r="AE68" s="105">
        <f>IF('Target Setting Tool'!$D$21=Lists!$N$3,NA(),+AE29)</f>
        <v>3.3918206125861574E-3</v>
      </c>
      <c r="AF68" s="105">
        <f>IF('Target Setting Tool'!$D$21=Lists!$N$3,NA(),+AF29)</f>
        <v>3.0229613225050984E-3</v>
      </c>
      <c r="AG68" s="105">
        <f>IF('Target Setting Tool'!$D$21=Lists!$N$3,NA(),+AG29)</f>
        <v>2.6803563649388839E-3</v>
      </c>
      <c r="AH68" s="105">
        <f>IF('Target Setting Tool'!$D$21=Lists!$N$3,NA(),+AH29)</f>
        <v>2.3612990078907543E-3</v>
      </c>
      <c r="AI68" s="105">
        <f>IF('Target Setting Tool'!$D$21=Lists!$N$3,NA(),+AI29)</f>
        <v>2.0634422307877426E-3</v>
      </c>
      <c r="AJ68" s="105">
        <f>IF('Target Setting Tool'!$D$21=Lists!$N$3,NA(),+AJ29)</f>
        <v>1.8305989702847654E-3</v>
      </c>
      <c r="AK68" s="105">
        <f>IF('Target Setting Tool'!$D$21=Lists!$N$3,NA(),+AK29)</f>
        <v>1.6125699771044207E-3</v>
      </c>
      <c r="AL68" s="105">
        <f>IF('Target Setting Tool'!$D$21=Lists!$N$3,NA(),+AL29)</f>
        <v>1.4079850400734654E-3</v>
      </c>
      <c r="AM68" s="105">
        <f>IF('Target Setting Tool'!$D$21=Lists!$N$3,NA(),+AM29)</f>
        <v>1.2156378733779005E-3</v>
      </c>
      <c r="AN68" s="105">
        <f>IF('Target Setting Tool'!$D$21=Lists!$N$3,NA(),+AN29)</f>
        <v>1.0344623144212036E-3</v>
      </c>
      <c r="AY68" s="76"/>
      <c r="AZ68" s="76"/>
      <c r="BA68" s="76"/>
      <c r="BB68" s="76"/>
      <c r="BC68" s="76"/>
      <c r="BD68" s="76"/>
      <c r="BE68" s="76"/>
      <c r="BF68" s="76"/>
      <c r="BG68" s="76"/>
      <c r="BH68" s="76"/>
      <c r="BI68" s="76"/>
      <c r="BJ68" s="76"/>
      <c r="BK68" s="76"/>
      <c r="BL68" s="76"/>
      <c r="BM68" s="76"/>
      <c r="BN68" s="76"/>
      <c r="BO68" s="76"/>
      <c r="BP68" s="76"/>
      <c r="BQ68" s="76"/>
      <c r="BR68" s="76"/>
    </row>
    <row r="69" spans="2:70" ht="12.75" customHeight="1" x14ac:dyDescent="0.15">
      <c r="B69" s="91" t="str">
        <f t="shared" ref="B69:C69" si="25">B39</f>
        <v>SDA Linear Convergence Company power emissions intensity (tCO2/MWh)</v>
      </c>
      <c r="C69" s="47" t="str">
        <f t="shared" si="25"/>
        <v>tCO2/MWh</v>
      </c>
      <c r="D69" s="70" t="e">
        <f>+D39</f>
        <v>#N/A</v>
      </c>
      <c r="E69" s="70" t="e">
        <f t="shared" ref="E69:AN69" si="26">E39</f>
        <v>#N/A</v>
      </c>
      <c r="F69" s="70" t="e">
        <f t="shared" si="26"/>
        <v>#N/A</v>
      </c>
      <c r="G69" s="70" t="e">
        <f t="shared" si="26"/>
        <v>#N/A</v>
      </c>
      <c r="H69" s="70" t="e">
        <f t="shared" si="26"/>
        <v>#N/A</v>
      </c>
      <c r="I69" s="70" t="e">
        <f t="shared" si="26"/>
        <v>#N/A</v>
      </c>
      <c r="J69" s="70" t="e">
        <f t="shared" si="26"/>
        <v>#N/A</v>
      </c>
      <c r="K69" s="70">
        <f t="shared" si="26"/>
        <v>0.5</v>
      </c>
      <c r="L69" s="70">
        <f t="shared" si="26"/>
        <v>0.4294908542132751</v>
      </c>
      <c r="M69" s="70">
        <f t="shared" si="26"/>
        <v>0.36117796906869537</v>
      </c>
      <c r="N69" s="70">
        <f t="shared" si="26"/>
        <v>0.2949603025827412</v>
      </c>
      <c r="O69" s="70">
        <f t="shared" si="26"/>
        <v>0.23074291725689683</v>
      </c>
      <c r="P69" s="105">
        <f t="shared" si="26"/>
        <v>0.19262643722027106</v>
      </c>
      <c r="Q69" s="106">
        <f t="shared" si="26"/>
        <v>0.15792050698156307</v>
      </c>
      <c r="R69" s="106">
        <f t="shared" si="26"/>
        <v>0.12618697973096149</v>
      </c>
      <c r="S69" s="106">
        <f t="shared" si="26"/>
        <v>9.7059677278593062E-2</v>
      </c>
      <c r="T69" s="106">
        <f t="shared" si="26"/>
        <v>7.0230196237902248E-2</v>
      </c>
      <c r="U69" s="106">
        <f t="shared" si="26"/>
        <v>5.7399345267801279E-2</v>
      </c>
      <c r="V69" s="106">
        <f t="shared" si="26"/>
        <v>4.5617091362256772E-2</v>
      </c>
      <c r="W69" s="106">
        <f t="shared" si="26"/>
        <v>3.4759936562267925E-2</v>
      </c>
      <c r="X69" s="106">
        <f t="shared" si="26"/>
        <v>2.4723043535245504E-2</v>
      </c>
      <c r="Y69" s="106">
        <f t="shared" si="26"/>
        <v>1.5416839327031031E-2</v>
      </c>
      <c r="Z69" s="106">
        <f t="shared" si="26"/>
        <v>1.2746951519718533E-2</v>
      </c>
      <c r="AA69" s="106">
        <f t="shared" si="26"/>
        <v>1.0267790060645319E-2</v>
      </c>
      <c r="AB69" s="106">
        <f t="shared" si="26"/>
        <v>7.9596226324791016E-3</v>
      </c>
      <c r="AC69" s="106">
        <f t="shared" si="26"/>
        <v>5.8053481520369344E-3</v>
      </c>
      <c r="AD69" s="106">
        <f t="shared" si="26"/>
        <v>3.7900723373272558E-3</v>
      </c>
      <c r="AE69" s="106">
        <f t="shared" si="26"/>
        <v>3.3918206125861574E-3</v>
      </c>
      <c r="AF69" s="106">
        <f t="shared" si="26"/>
        <v>3.0229613225050984E-3</v>
      </c>
      <c r="AG69" s="106">
        <f t="shared" si="26"/>
        <v>2.6803563649388839E-3</v>
      </c>
      <c r="AH69" s="106">
        <f t="shared" si="26"/>
        <v>2.3612990078907543E-3</v>
      </c>
      <c r="AI69" s="106">
        <f t="shared" si="26"/>
        <v>2.0634422307877426E-3</v>
      </c>
      <c r="AJ69" s="106">
        <f t="shared" si="26"/>
        <v>1.8305989702847654E-3</v>
      </c>
      <c r="AK69" s="106">
        <f t="shared" si="26"/>
        <v>1.6125699771044207E-3</v>
      </c>
      <c r="AL69" s="105">
        <f t="shared" si="26"/>
        <v>1.4079850400734654E-3</v>
      </c>
      <c r="AM69" s="106">
        <f t="shared" si="26"/>
        <v>1.2156378733779005E-3</v>
      </c>
      <c r="AN69" s="106">
        <f t="shared" si="26"/>
        <v>1.0344623144212036E-3</v>
      </c>
      <c r="AY69" s="76"/>
      <c r="AZ69" s="76"/>
      <c r="BA69" s="76"/>
      <c r="BB69" s="76"/>
      <c r="BC69" s="76"/>
      <c r="BD69" s="76"/>
      <c r="BE69" s="76"/>
      <c r="BF69" s="76"/>
      <c r="BG69" s="76"/>
      <c r="BH69" s="76"/>
      <c r="BI69" s="76"/>
      <c r="BJ69" s="76"/>
      <c r="BK69" s="76"/>
      <c r="BL69" s="76"/>
      <c r="BM69" s="76"/>
      <c r="BN69" s="76"/>
      <c r="BO69" s="76"/>
      <c r="BP69" s="76"/>
      <c r="BQ69" s="76"/>
      <c r="BR69" s="76"/>
    </row>
    <row r="70" spans="2:70" ht="12.75" customHeight="1" x14ac:dyDescent="0.15">
      <c r="B70" s="91" t="s">
        <v>140</v>
      </c>
      <c r="C70" s="47" t="s">
        <v>102</v>
      </c>
      <c r="D70" s="85" t="e">
        <f t="shared" ref="D70:AN70" si="27">D68*1000</f>
        <v>#N/A</v>
      </c>
      <c r="E70" s="85" t="e">
        <f t="shared" si="27"/>
        <v>#N/A</v>
      </c>
      <c r="F70" s="85" t="e">
        <f t="shared" si="27"/>
        <v>#N/A</v>
      </c>
      <c r="G70" s="85" t="e">
        <f t="shared" si="27"/>
        <v>#N/A</v>
      </c>
      <c r="H70" s="85" t="e">
        <f t="shared" si="27"/>
        <v>#N/A</v>
      </c>
      <c r="I70" s="85" t="e">
        <f t="shared" si="27"/>
        <v>#N/A</v>
      </c>
      <c r="J70" s="85" t="e">
        <f t="shared" si="27"/>
        <v>#N/A</v>
      </c>
      <c r="K70" s="85">
        <f t="shared" si="27"/>
        <v>500</v>
      </c>
      <c r="L70" s="85">
        <f t="shared" si="27"/>
        <v>429.4908542132751</v>
      </c>
      <c r="M70" s="85">
        <f t="shared" si="27"/>
        <v>361.17796906869535</v>
      </c>
      <c r="N70" s="85">
        <f t="shared" si="27"/>
        <v>294.96030258274118</v>
      </c>
      <c r="O70" s="85">
        <f t="shared" si="27"/>
        <v>230.74291725689682</v>
      </c>
      <c r="P70" s="85">
        <f t="shared" si="27"/>
        <v>192.62643722027107</v>
      </c>
      <c r="Q70" s="85">
        <f t="shared" si="27"/>
        <v>157.92050698156308</v>
      </c>
      <c r="R70" s="85">
        <f t="shared" si="27"/>
        <v>126.1869797309615</v>
      </c>
      <c r="S70" s="85">
        <f t="shared" si="27"/>
        <v>97.059677278593057</v>
      </c>
      <c r="T70" s="85">
        <f t="shared" si="27"/>
        <v>70.230196237902248</v>
      </c>
      <c r="U70" s="85">
        <f t="shared" si="27"/>
        <v>57.39934526780128</v>
      </c>
      <c r="V70" s="85">
        <f t="shared" si="27"/>
        <v>45.617091362256772</v>
      </c>
      <c r="W70" s="85">
        <f t="shared" si="27"/>
        <v>34.759936562267924</v>
      </c>
      <c r="X70" s="85">
        <f t="shared" si="27"/>
        <v>24.723043535245505</v>
      </c>
      <c r="Y70" s="85">
        <f t="shared" si="27"/>
        <v>15.416839327031031</v>
      </c>
      <c r="Z70" s="85">
        <f t="shared" si="27"/>
        <v>12.746951519718534</v>
      </c>
      <c r="AA70" s="85">
        <f t="shared" si="27"/>
        <v>10.26779006064532</v>
      </c>
      <c r="AB70" s="85">
        <f t="shared" si="27"/>
        <v>7.9596226324791015</v>
      </c>
      <c r="AC70" s="85">
        <f t="shared" si="27"/>
        <v>5.8053481520369346</v>
      </c>
      <c r="AD70" s="85">
        <f t="shared" si="27"/>
        <v>3.7900723373272558</v>
      </c>
      <c r="AE70" s="85">
        <f t="shared" si="27"/>
        <v>3.3918206125861574</v>
      </c>
      <c r="AF70" s="85">
        <f t="shared" si="27"/>
        <v>3.0229613225050982</v>
      </c>
      <c r="AG70" s="85">
        <f t="shared" si="27"/>
        <v>2.6803563649388837</v>
      </c>
      <c r="AH70" s="85">
        <f t="shared" si="27"/>
        <v>2.3612990078907545</v>
      </c>
      <c r="AI70" s="85">
        <f t="shared" si="27"/>
        <v>2.0634422307877425</v>
      </c>
      <c r="AJ70" s="85">
        <f t="shared" si="27"/>
        <v>1.8305989702847654</v>
      </c>
      <c r="AK70" s="85">
        <f t="shared" si="27"/>
        <v>1.6125699771044206</v>
      </c>
      <c r="AL70" s="85">
        <f t="shared" si="27"/>
        <v>1.4079850400734655</v>
      </c>
      <c r="AM70" s="85">
        <f t="shared" si="27"/>
        <v>1.2156378733779005</v>
      </c>
      <c r="AN70" s="85">
        <f t="shared" si="27"/>
        <v>1.0344623144212035</v>
      </c>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row>
    <row r="71" spans="2:70" ht="12.75" customHeight="1" x14ac:dyDescent="0.15">
      <c r="B71" s="91" t="s">
        <v>141</v>
      </c>
      <c r="C71" s="47" t="s">
        <v>102</v>
      </c>
      <c r="D71" s="85" t="e">
        <f t="shared" ref="D71:AN71" si="28">D69*1000</f>
        <v>#N/A</v>
      </c>
      <c r="E71" s="85" t="e">
        <f t="shared" si="28"/>
        <v>#N/A</v>
      </c>
      <c r="F71" s="85" t="e">
        <f t="shared" si="28"/>
        <v>#N/A</v>
      </c>
      <c r="G71" s="85" t="e">
        <f t="shared" si="28"/>
        <v>#N/A</v>
      </c>
      <c r="H71" s="85" t="e">
        <f t="shared" si="28"/>
        <v>#N/A</v>
      </c>
      <c r="I71" s="85" t="e">
        <f t="shared" si="28"/>
        <v>#N/A</v>
      </c>
      <c r="J71" s="85" t="e">
        <f t="shared" si="28"/>
        <v>#N/A</v>
      </c>
      <c r="K71" s="85">
        <f t="shared" si="28"/>
        <v>500</v>
      </c>
      <c r="L71" s="85">
        <f t="shared" si="28"/>
        <v>429.4908542132751</v>
      </c>
      <c r="M71" s="85">
        <f t="shared" si="28"/>
        <v>361.17796906869535</v>
      </c>
      <c r="N71" s="85">
        <f t="shared" si="28"/>
        <v>294.96030258274118</v>
      </c>
      <c r="O71" s="85">
        <f t="shared" si="28"/>
        <v>230.74291725689682</v>
      </c>
      <c r="P71" s="85">
        <f t="shared" si="28"/>
        <v>192.62643722027107</v>
      </c>
      <c r="Q71" s="85">
        <f t="shared" si="28"/>
        <v>157.92050698156308</v>
      </c>
      <c r="R71" s="85">
        <f t="shared" si="28"/>
        <v>126.1869797309615</v>
      </c>
      <c r="S71" s="85">
        <f t="shared" si="28"/>
        <v>97.059677278593057</v>
      </c>
      <c r="T71" s="85">
        <f t="shared" si="28"/>
        <v>70.230196237902248</v>
      </c>
      <c r="U71" s="85">
        <f t="shared" si="28"/>
        <v>57.39934526780128</v>
      </c>
      <c r="V71" s="85">
        <f t="shared" si="28"/>
        <v>45.617091362256772</v>
      </c>
      <c r="W71" s="85">
        <f t="shared" si="28"/>
        <v>34.759936562267924</v>
      </c>
      <c r="X71" s="85">
        <f t="shared" si="28"/>
        <v>24.723043535245505</v>
      </c>
      <c r="Y71" s="85">
        <f t="shared" si="28"/>
        <v>15.416839327031031</v>
      </c>
      <c r="Z71" s="85">
        <f t="shared" si="28"/>
        <v>12.746951519718534</v>
      </c>
      <c r="AA71" s="85">
        <f t="shared" si="28"/>
        <v>10.26779006064532</v>
      </c>
      <c r="AB71" s="85">
        <f t="shared" si="28"/>
        <v>7.9596226324791015</v>
      </c>
      <c r="AC71" s="85">
        <f t="shared" si="28"/>
        <v>5.8053481520369346</v>
      </c>
      <c r="AD71" s="85">
        <f t="shared" si="28"/>
        <v>3.7900723373272558</v>
      </c>
      <c r="AE71" s="85">
        <f t="shared" si="28"/>
        <v>3.3918206125861574</v>
      </c>
      <c r="AF71" s="85">
        <f t="shared" si="28"/>
        <v>3.0229613225050982</v>
      </c>
      <c r="AG71" s="85">
        <f t="shared" si="28"/>
        <v>2.6803563649388837</v>
      </c>
      <c r="AH71" s="85">
        <f t="shared" si="28"/>
        <v>2.3612990078907545</v>
      </c>
      <c r="AI71" s="85">
        <f t="shared" si="28"/>
        <v>2.0634422307877425</v>
      </c>
      <c r="AJ71" s="85">
        <f t="shared" si="28"/>
        <v>1.8305989702847654</v>
      </c>
      <c r="AK71" s="85">
        <f t="shared" si="28"/>
        <v>1.6125699771044206</v>
      </c>
      <c r="AL71" s="85">
        <f t="shared" si="28"/>
        <v>1.4079850400734655</v>
      </c>
      <c r="AM71" s="85">
        <f t="shared" si="28"/>
        <v>1.2156378733779005</v>
      </c>
      <c r="AN71" s="85">
        <f t="shared" si="28"/>
        <v>1.0344623144212035</v>
      </c>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row>
    <row r="72" spans="2:70" ht="12.75" customHeight="1" x14ac:dyDescent="0.15">
      <c r="D72" s="76"/>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row>
    <row r="73" spans="2:70" ht="12.75" customHeight="1" x14ac:dyDescent="0.15">
      <c r="B73" s="44" t="str">
        <f>CONCATENATE("Graph 3 | Removals (",'Target Setting Tool'!D22,")")</f>
        <v>Graph 3 | Removals (SBTi 1.5C)</v>
      </c>
      <c r="D73" s="76"/>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row>
    <row r="74" spans="2:70" ht="12.75" customHeight="1" x14ac:dyDescent="0.15">
      <c r="B74" s="91" t="s">
        <v>142</v>
      </c>
      <c r="C74" s="47" t="s">
        <v>117</v>
      </c>
      <c r="D74" s="76" t="e">
        <f t="shared" ref="D74:AN74" si="29">D42</f>
        <v>#N/A</v>
      </c>
      <c r="E74" s="76" t="e">
        <f t="shared" si="29"/>
        <v>#N/A</v>
      </c>
      <c r="F74" s="76" t="e">
        <f t="shared" si="29"/>
        <v>#N/A</v>
      </c>
      <c r="G74" s="76" t="e">
        <f t="shared" si="29"/>
        <v>#N/A</v>
      </c>
      <c r="H74" s="76" t="e">
        <f t="shared" si="29"/>
        <v>#N/A</v>
      </c>
      <c r="I74" s="76" t="e">
        <f t="shared" si="29"/>
        <v>#N/A</v>
      </c>
      <c r="J74" s="76" t="e">
        <f t="shared" si="29"/>
        <v>#N/A</v>
      </c>
      <c r="K74" s="76">
        <f t="shared" si="29"/>
        <v>0</v>
      </c>
      <c r="L74" s="76">
        <f t="shared" si="29"/>
        <v>0</v>
      </c>
      <c r="M74" s="76">
        <f t="shared" si="29"/>
        <v>0</v>
      </c>
      <c r="N74" s="76">
        <f t="shared" si="29"/>
        <v>0</v>
      </c>
      <c r="O74" s="76">
        <f t="shared" si="29"/>
        <v>0</v>
      </c>
      <c r="P74" s="76">
        <f t="shared" si="29"/>
        <v>0</v>
      </c>
      <c r="Q74" s="76">
        <f t="shared" si="29"/>
        <v>0</v>
      </c>
      <c r="R74" s="76">
        <f t="shared" si="29"/>
        <v>0</v>
      </c>
      <c r="S74" s="76">
        <f t="shared" si="29"/>
        <v>0</v>
      </c>
      <c r="T74" s="76">
        <f t="shared" si="29"/>
        <v>0</v>
      </c>
      <c r="U74" s="76">
        <f t="shared" si="29"/>
        <v>0</v>
      </c>
      <c r="V74" s="76">
        <f t="shared" si="29"/>
        <v>0</v>
      </c>
      <c r="W74" s="76">
        <f t="shared" si="29"/>
        <v>0</v>
      </c>
      <c r="X74" s="76">
        <f t="shared" si="29"/>
        <v>0</v>
      </c>
      <c r="Y74" s="76">
        <f t="shared" si="29"/>
        <v>0</v>
      </c>
      <c r="Z74" s="76">
        <f t="shared" si="29"/>
        <v>0</v>
      </c>
      <c r="AA74" s="76">
        <f t="shared" si="29"/>
        <v>0</v>
      </c>
      <c r="AB74" s="76">
        <f t="shared" si="29"/>
        <v>0</v>
      </c>
      <c r="AC74" s="76">
        <f t="shared" si="29"/>
        <v>0</v>
      </c>
      <c r="AD74" s="76">
        <f t="shared" si="29"/>
        <v>0</v>
      </c>
      <c r="AE74" s="76">
        <f t="shared" si="29"/>
        <v>0</v>
      </c>
      <c r="AF74" s="76">
        <f t="shared" si="29"/>
        <v>0</v>
      </c>
      <c r="AG74" s="76">
        <f t="shared" si="29"/>
        <v>0</v>
      </c>
      <c r="AH74" s="76">
        <f t="shared" si="29"/>
        <v>0</v>
      </c>
      <c r="AI74" s="76">
        <f t="shared" si="29"/>
        <v>0</v>
      </c>
      <c r="AJ74" s="76">
        <f t="shared" si="29"/>
        <v>0</v>
      </c>
      <c r="AK74" s="76">
        <f t="shared" si="29"/>
        <v>0</v>
      </c>
      <c r="AL74" s="76">
        <f t="shared" si="29"/>
        <v>0</v>
      </c>
      <c r="AM74" s="76">
        <f t="shared" si="29"/>
        <v>0</v>
      </c>
      <c r="AN74" s="76">
        <f t="shared" si="29"/>
        <v>0</v>
      </c>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row>
    <row r="75" spans="2:70" ht="12.75" customHeight="1" x14ac:dyDescent="0.15">
      <c r="B75" s="91" t="s">
        <v>143</v>
      </c>
      <c r="C75" s="47" t="s">
        <v>117</v>
      </c>
      <c r="D75" s="76">
        <f t="shared" ref="D75:AN75" si="30">D43</f>
        <v>0</v>
      </c>
      <c r="E75" s="76">
        <f t="shared" si="30"/>
        <v>0</v>
      </c>
      <c r="F75" s="76">
        <f t="shared" si="30"/>
        <v>0</v>
      </c>
      <c r="G75" s="76">
        <f t="shared" si="30"/>
        <v>0</v>
      </c>
      <c r="H75" s="76">
        <f t="shared" si="30"/>
        <v>0</v>
      </c>
      <c r="I75" s="76">
        <f t="shared" si="30"/>
        <v>0</v>
      </c>
      <c r="J75" s="76">
        <f t="shared" si="30"/>
        <v>0</v>
      </c>
      <c r="K75" s="76">
        <f t="shared" si="30"/>
        <v>0</v>
      </c>
      <c r="L75" s="76">
        <f t="shared" si="30"/>
        <v>0</v>
      </c>
      <c r="M75" s="76">
        <f t="shared" si="30"/>
        <v>0</v>
      </c>
      <c r="N75" s="76">
        <f t="shared" si="30"/>
        <v>0</v>
      </c>
      <c r="O75" s="76">
        <f t="shared" si="30"/>
        <v>0</v>
      </c>
      <c r="P75" s="76">
        <f t="shared" si="30"/>
        <v>0</v>
      </c>
      <c r="Q75" s="76">
        <f t="shared" si="30"/>
        <v>0</v>
      </c>
      <c r="R75" s="76">
        <f t="shared" si="30"/>
        <v>0</v>
      </c>
      <c r="S75" s="76">
        <f t="shared" si="30"/>
        <v>0</v>
      </c>
      <c r="T75" s="76">
        <f t="shared" si="30"/>
        <v>0</v>
      </c>
      <c r="U75" s="76">
        <f t="shared" si="30"/>
        <v>0</v>
      </c>
      <c r="V75" s="76">
        <f t="shared" si="30"/>
        <v>0</v>
      </c>
      <c r="W75" s="76">
        <f t="shared" si="30"/>
        <v>0</v>
      </c>
      <c r="X75" s="76">
        <f t="shared" si="30"/>
        <v>0</v>
      </c>
      <c r="Y75" s="76">
        <f t="shared" si="30"/>
        <v>0</v>
      </c>
      <c r="Z75" s="76">
        <f t="shared" si="30"/>
        <v>0</v>
      </c>
      <c r="AA75" s="76">
        <f t="shared" si="30"/>
        <v>0</v>
      </c>
      <c r="AB75" s="76">
        <f t="shared" si="30"/>
        <v>0</v>
      </c>
      <c r="AC75" s="76">
        <f t="shared" si="30"/>
        <v>0</v>
      </c>
      <c r="AD75" s="76">
        <f t="shared" si="30"/>
        <v>0</v>
      </c>
      <c r="AE75" s="76">
        <f t="shared" si="30"/>
        <v>0</v>
      </c>
      <c r="AF75" s="76">
        <f t="shared" si="30"/>
        <v>0</v>
      </c>
      <c r="AG75" s="76">
        <f t="shared" si="30"/>
        <v>0</v>
      </c>
      <c r="AH75" s="76">
        <f t="shared" si="30"/>
        <v>0</v>
      </c>
      <c r="AI75" s="76">
        <f t="shared" si="30"/>
        <v>0</v>
      </c>
      <c r="AJ75" s="76">
        <f t="shared" si="30"/>
        <v>0</v>
      </c>
      <c r="AK75" s="76">
        <f t="shared" si="30"/>
        <v>0</v>
      </c>
      <c r="AL75" s="76">
        <f t="shared" si="30"/>
        <v>0</v>
      </c>
      <c r="AM75" s="76">
        <f t="shared" si="30"/>
        <v>0</v>
      </c>
      <c r="AN75" s="76">
        <f t="shared" si="30"/>
        <v>0</v>
      </c>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row>
    <row r="76" spans="2:70" ht="12.75" customHeight="1" x14ac:dyDescent="0.15">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row>
    <row r="77" spans="2:70" ht="12.75" customHeight="1" x14ac:dyDescent="0.15">
      <c r="B77" s="44" t="s">
        <v>144</v>
      </c>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row>
    <row r="78" spans="2:70" ht="12.75" customHeight="1" x14ac:dyDescent="0.15">
      <c r="B78" s="91" t="s">
        <v>137</v>
      </c>
      <c r="C78" s="47" t="s">
        <v>110</v>
      </c>
      <c r="D78" s="76" t="e">
        <f t="shared" ref="D78:AX78" si="31">D56</f>
        <v>#N/A</v>
      </c>
      <c r="E78" s="76" t="e">
        <f t="shared" si="31"/>
        <v>#N/A</v>
      </c>
      <c r="F78" s="76" t="e">
        <f t="shared" si="31"/>
        <v>#N/A</v>
      </c>
      <c r="G78" s="76" t="e">
        <f t="shared" si="31"/>
        <v>#N/A</v>
      </c>
      <c r="H78" s="76" t="e">
        <f t="shared" si="31"/>
        <v>#N/A</v>
      </c>
      <c r="I78" s="76" t="e">
        <f t="shared" si="31"/>
        <v>#N/A</v>
      </c>
      <c r="J78" s="76" t="e">
        <f t="shared" si="31"/>
        <v>#N/A</v>
      </c>
      <c r="K78" s="76">
        <f t="shared" si="31"/>
        <v>0</v>
      </c>
      <c r="L78" s="76">
        <f t="shared" si="31"/>
        <v>10.739337089401516</v>
      </c>
      <c r="M78" s="76">
        <f t="shared" si="31"/>
        <v>21.478674178803033</v>
      </c>
      <c r="N78" s="76">
        <f t="shared" si="31"/>
        <v>32.218011268204549</v>
      </c>
      <c r="O78" s="76">
        <f t="shared" si="31"/>
        <v>42.957348357606044</v>
      </c>
      <c r="P78" s="76">
        <f t="shared" si="31"/>
        <v>50.021774494171019</v>
      </c>
      <c r="Q78" s="76">
        <f t="shared" si="31"/>
        <v>57.086200630736002</v>
      </c>
      <c r="R78" s="76">
        <f t="shared" si="31"/>
        <v>64.150626767300977</v>
      </c>
      <c r="S78" s="76">
        <f t="shared" si="31"/>
        <v>71.215052903865967</v>
      </c>
      <c r="T78" s="76">
        <f t="shared" si="31"/>
        <v>78.279479040430886</v>
      </c>
      <c r="U78" s="76">
        <f t="shared" si="31"/>
        <v>81.553778895148994</v>
      </c>
      <c r="V78" s="76">
        <f t="shared" si="31"/>
        <v>84.828078749867103</v>
      </c>
      <c r="W78" s="76">
        <f t="shared" si="31"/>
        <v>88.102378604585226</v>
      </c>
      <c r="X78" s="76">
        <f t="shared" si="31"/>
        <v>91.376678459303335</v>
      </c>
      <c r="Y78" s="76">
        <f t="shared" si="31"/>
        <v>94.650978314021458</v>
      </c>
      <c r="Z78" s="76">
        <f t="shared" si="31"/>
        <v>95.595603075723758</v>
      </c>
      <c r="AA78" s="76">
        <f t="shared" si="31"/>
        <v>96.540227837426045</v>
      </c>
      <c r="AB78" s="76">
        <f t="shared" si="31"/>
        <v>97.484852599128345</v>
      </c>
      <c r="AC78" s="76">
        <f t="shared" si="31"/>
        <v>98.429477360830631</v>
      </c>
      <c r="AD78" s="76">
        <f t="shared" si="31"/>
        <v>99.374102122532875</v>
      </c>
      <c r="AE78" s="76">
        <f t="shared" si="31"/>
        <v>99.38784340030476</v>
      </c>
      <c r="AF78" s="76">
        <f t="shared" si="31"/>
        <v>99.401584678076631</v>
      </c>
      <c r="AG78" s="76">
        <f t="shared" si="31"/>
        <v>99.415325955848516</v>
      </c>
      <c r="AH78" s="76">
        <f t="shared" si="31"/>
        <v>99.429067233620387</v>
      </c>
      <c r="AI78" s="76">
        <f t="shared" si="31"/>
        <v>99.442808511392215</v>
      </c>
      <c r="AJ78" s="76">
        <f t="shared" si="31"/>
        <v>99.441046809113757</v>
      </c>
      <c r="AK78" s="76">
        <f t="shared" si="31"/>
        <v>99.439285106835314</v>
      </c>
      <c r="AL78" s="76">
        <f t="shared" si="31"/>
        <v>99.437523404556856</v>
      </c>
      <c r="AM78" s="76">
        <f t="shared" si="31"/>
        <v>99.435761702278398</v>
      </c>
      <c r="AN78" s="76">
        <f t="shared" si="31"/>
        <v>99.433999999999997</v>
      </c>
      <c r="AO78" s="76">
        <f t="shared" si="31"/>
        <v>0</v>
      </c>
      <c r="AP78" s="76">
        <f t="shared" si="31"/>
        <v>0</v>
      </c>
      <c r="AQ78" s="76">
        <f t="shared" si="31"/>
        <v>0</v>
      </c>
      <c r="AR78" s="76">
        <f t="shared" si="31"/>
        <v>0</v>
      </c>
      <c r="AS78" s="76">
        <f t="shared" si="31"/>
        <v>0</v>
      </c>
      <c r="AT78" s="76">
        <f t="shared" si="31"/>
        <v>0</v>
      </c>
      <c r="AU78" s="76">
        <f t="shared" si="31"/>
        <v>0</v>
      </c>
      <c r="AV78" s="76">
        <f t="shared" si="31"/>
        <v>0</v>
      </c>
      <c r="AW78" s="76">
        <f t="shared" si="31"/>
        <v>0</v>
      </c>
      <c r="AX78" s="76">
        <f t="shared" si="31"/>
        <v>0</v>
      </c>
      <c r="AY78" s="76"/>
      <c r="AZ78" s="76"/>
      <c r="BA78" s="76"/>
      <c r="BB78" s="76"/>
      <c r="BC78" s="76"/>
      <c r="BD78" s="76"/>
      <c r="BE78" s="76"/>
      <c r="BF78" s="76"/>
      <c r="BG78" s="76"/>
      <c r="BH78" s="76"/>
      <c r="BI78" s="76"/>
      <c r="BJ78" s="76"/>
      <c r="BK78" s="76"/>
      <c r="BL78" s="76"/>
      <c r="BM78" s="76"/>
      <c r="BN78" s="76"/>
      <c r="BO78" s="76"/>
      <c r="BP78" s="76"/>
      <c r="BQ78" s="76"/>
      <c r="BR78" s="76"/>
    </row>
    <row r="79" spans="2:70" ht="12.75" customHeight="1" x14ac:dyDescent="0.15">
      <c r="B79" s="91" t="s">
        <v>145</v>
      </c>
      <c r="C79" s="47" t="s">
        <v>110</v>
      </c>
      <c r="D79" s="76" t="e">
        <f t="shared" ref="D79:AX79" si="32">D57</f>
        <v>#N/A</v>
      </c>
      <c r="E79" s="76" t="e">
        <f t="shared" si="32"/>
        <v>#N/A</v>
      </c>
      <c r="F79" s="76" t="e">
        <f t="shared" si="32"/>
        <v>#N/A</v>
      </c>
      <c r="G79" s="76" t="e">
        <f t="shared" si="32"/>
        <v>#N/A</v>
      </c>
      <c r="H79" s="76" t="e">
        <f t="shared" si="32"/>
        <v>#N/A</v>
      </c>
      <c r="I79" s="76" t="e">
        <f t="shared" si="32"/>
        <v>#N/A</v>
      </c>
      <c r="J79" s="76" t="e">
        <f t="shared" si="32"/>
        <v>#N/A</v>
      </c>
      <c r="K79" s="76">
        <f t="shared" si="32"/>
        <v>100</v>
      </c>
      <c r="L79" s="76">
        <f t="shared" si="32"/>
        <v>89.260662910598484</v>
      </c>
      <c r="M79" s="76">
        <f t="shared" si="32"/>
        <v>78.521325821196967</v>
      </c>
      <c r="N79" s="76">
        <f t="shared" si="32"/>
        <v>67.781988731795451</v>
      </c>
      <c r="O79" s="76">
        <f t="shared" si="32"/>
        <v>57.042651642393956</v>
      </c>
      <c r="P79" s="76">
        <f t="shared" si="32"/>
        <v>49.978225505828995</v>
      </c>
      <c r="Q79" s="76">
        <f t="shared" si="32"/>
        <v>42.913799369264026</v>
      </c>
      <c r="R79" s="76">
        <f t="shared" si="32"/>
        <v>35.849373232699058</v>
      </c>
      <c r="S79" s="76">
        <f t="shared" si="32"/>
        <v>28.78494709613409</v>
      </c>
      <c r="T79" s="76">
        <f t="shared" si="32"/>
        <v>21.720520959569114</v>
      </c>
      <c r="U79" s="76">
        <f t="shared" si="32"/>
        <v>18.446221104850995</v>
      </c>
      <c r="V79" s="76">
        <f t="shared" si="32"/>
        <v>15.171921250132879</v>
      </c>
      <c r="W79" s="76">
        <f t="shared" si="32"/>
        <v>11.897621395414763</v>
      </c>
      <c r="X79" s="76">
        <f t="shared" si="32"/>
        <v>8.623321540696649</v>
      </c>
      <c r="Y79" s="76">
        <f t="shared" si="32"/>
        <v>5.3490216859785358</v>
      </c>
      <c r="Z79" s="76">
        <f t="shared" si="32"/>
        <v>4.4043969242762531</v>
      </c>
      <c r="AA79" s="76">
        <f t="shared" si="32"/>
        <v>3.4597721625739708</v>
      </c>
      <c r="AB79" s="76">
        <f t="shared" si="32"/>
        <v>2.5151474008716881</v>
      </c>
      <c r="AC79" s="76">
        <f t="shared" si="32"/>
        <v>1.5705226391694056</v>
      </c>
      <c r="AD79" s="76">
        <f t="shared" si="32"/>
        <v>0.62589787746712244</v>
      </c>
      <c r="AE79" s="76">
        <f t="shared" si="32"/>
        <v>0.61215659969525493</v>
      </c>
      <c r="AF79" s="76">
        <f t="shared" si="32"/>
        <v>0.59841532192338731</v>
      </c>
      <c r="AG79" s="76">
        <f t="shared" si="32"/>
        <v>0.5846740441515198</v>
      </c>
      <c r="AH79" s="76">
        <f t="shared" si="32"/>
        <v>0.57093276637965218</v>
      </c>
      <c r="AI79" s="76">
        <f t="shared" si="32"/>
        <v>0.55719148860778489</v>
      </c>
      <c r="AJ79" s="76">
        <f t="shared" si="32"/>
        <v>0.55895319088622841</v>
      </c>
      <c r="AK79" s="76">
        <f t="shared" si="32"/>
        <v>0.56071489316467205</v>
      </c>
      <c r="AL79" s="76">
        <f t="shared" si="32"/>
        <v>0.56247659544311557</v>
      </c>
      <c r="AM79" s="76">
        <f t="shared" si="32"/>
        <v>0.56423829772155909</v>
      </c>
      <c r="AN79" s="76">
        <f t="shared" si="32"/>
        <v>0.5660000000000025</v>
      </c>
      <c r="AO79" s="76">
        <f t="shared" si="32"/>
        <v>0</v>
      </c>
      <c r="AP79" s="76">
        <f t="shared" si="32"/>
        <v>0</v>
      </c>
      <c r="AQ79" s="76">
        <f t="shared" si="32"/>
        <v>0</v>
      </c>
      <c r="AR79" s="76">
        <f t="shared" si="32"/>
        <v>0</v>
      </c>
      <c r="AS79" s="76">
        <f t="shared" si="32"/>
        <v>0</v>
      </c>
      <c r="AT79" s="76">
        <f t="shared" si="32"/>
        <v>0</v>
      </c>
      <c r="AU79" s="76">
        <f t="shared" si="32"/>
        <v>0</v>
      </c>
      <c r="AV79" s="76">
        <f t="shared" si="32"/>
        <v>0</v>
      </c>
      <c r="AW79" s="76">
        <f t="shared" si="32"/>
        <v>0</v>
      </c>
      <c r="AX79" s="76">
        <f t="shared" si="32"/>
        <v>0</v>
      </c>
      <c r="AY79" s="76"/>
      <c r="AZ79" s="76"/>
      <c r="BA79" s="76"/>
      <c r="BB79" s="76"/>
      <c r="BC79" s="76"/>
      <c r="BD79" s="76"/>
      <c r="BE79" s="76"/>
      <c r="BF79" s="76"/>
      <c r="BG79" s="76"/>
      <c r="BH79" s="76"/>
      <c r="BI79" s="76"/>
      <c r="BJ79" s="76"/>
      <c r="BK79" s="76"/>
      <c r="BL79" s="76"/>
      <c r="BM79" s="76"/>
      <c r="BN79" s="76"/>
      <c r="BO79" s="76"/>
      <c r="BP79" s="76"/>
      <c r="BQ79" s="76"/>
      <c r="BR79" s="76"/>
    </row>
    <row r="80" spans="2:70" ht="12.75" customHeight="1" x14ac:dyDescent="0.15">
      <c r="B80" s="91" t="s">
        <v>146</v>
      </c>
      <c r="C80" s="47" t="s">
        <v>110</v>
      </c>
      <c r="D80" s="76" t="e">
        <f>IF(D$1&gt;='Target Setting Tool'!$D$24,D13,NA())</f>
        <v>#N/A</v>
      </c>
      <c r="E80" s="76" t="e">
        <f>IF(E$1&gt;='Target Setting Tool'!$D$24,E13,NA())</f>
        <v>#N/A</v>
      </c>
      <c r="F80" s="76" t="e">
        <f>IF(F$1&gt;='Target Setting Tool'!$D$24,F13,NA())</f>
        <v>#N/A</v>
      </c>
      <c r="G80" s="76" t="e">
        <f>IF(G$1&gt;='Target Setting Tool'!$D$24,G13,NA())</f>
        <v>#N/A</v>
      </c>
      <c r="H80" s="76" t="e">
        <f>IF(H$1&gt;='Target Setting Tool'!$D$24,H13,NA())</f>
        <v>#N/A</v>
      </c>
      <c r="I80" s="76" t="e">
        <f>IF(I$1&gt;='Target Setting Tool'!$D$24,I13,NA())</f>
        <v>#N/A</v>
      </c>
      <c r="J80" s="76" t="e">
        <f>IF(J$1&gt;='Target Setting Tool'!$D$24,J13,NA())</f>
        <v>#N/A</v>
      </c>
      <c r="K80" s="76">
        <f>IF(K$1&gt;='Target Setting Tool'!$D$24,K13,NA())</f>
        <v>42.992000000000004</v>
      </c>
      <c r="L80" s="76">
        <f>IF(L$1&gt;='Target Setting Tool'!$D$24,L13,NA())</f>
        <v>49.088000000000008</v>
      </c>
      <c r="M80" s="76">
        <f>IF(M$1&gt;='Target Setting Tool'!$D$24,M13,NA())</f>
        <v>55.184000000000012</v>
      </c>
      <c r="N80" s="76">
        <f>IF(N$1&gt;='Target Setting Tool'!$D$24,N13,NA())</f>
        <v>61.280000000000015</v>
      </c>
      <c r="O80" s="76">
        <f>IF(O$1&gt;='Target Setting Tool'!$D$24,O13,NA())</f>
        <v>67.376000000000005</v>
      </c>
      <c r="P80" s="76">
        <f>IF(P$1&gt;='Target Setting Tool'!$D$24,P13,NA())</f>
        <v>71.38600000000001</v>
      </c>
      <c r="Q80" s="76">
        <f>IF(Q$1&gt;='Target Setting Tool'!$D$24,Q13,NA())</f>
        <v>75.396000000000015</v>
      </c>
      <c r="R80" s="76">
        <f>IF(R$1&gt;='Target Setting Tool'!$D$24,R13,NA())</f>
        <v>79.40600000000002</v>
      </c>
      <c r="S80" s="76">
        <f>IF(S$1&gt;='Target Setting Tool'!$D$24,S13,NA())</f>
        <v>83.416000000000025</v>
      </c>
      <c r="T80" s="76">
        <f>IF(T$1&gt;='Target Setting Tool'!$D$24,T13,NA())</f>
        <v>87.426000000000002</v>
      </c>
      <c r="U80" s="76">
        <f>IF(U$1&gt;='Target Setting Tool'!$D$24,U13,NA())</f>
        <v>89.284599999999998</v>
      </c>
      <c r="V80" s="76">
        <f>IF(V$1&gt;='Target Setting Tool'!$D$24,V13,NA())</f>
        <v>91.143199999999993</v>
      </c>
      <c r="W80" s="76">
        <f>IF(W$1&gt;='Target Setting Tool'!$D$24,W13,NA())</f>
        <v>93.001799999999989</v>
      </c>
      <c r="X80" s="76">
        <f>IF(X$1&gt;='Target Setting Tool'!$D$24,X13,NA())</f>
        <v>94.860399999999984</v>
      </c>
      <c r="Y80" s="76">
        <f>IF(Y$1&gt;='Target Setting Tool'!$D$24,Y13,NA())</f>
        <v>96.718999999999994</v>
      </c>
      <c r="Z80" s="76">
        <f>IF(Z$1&gt;='Target Setting Tool'!$D$24,Z13,NA())</f>
        <v>97.255200000000002</v>
      </c>
      <c r="AA80" s="76">
        <f>IF(AA$1&gt;='Target Setting Tool'!$D$24,AA13,NA())</f>
        <v>97.79140000000001</v>
      </c>
      <c r="AB80" s="76">
        <f>IF(AB$1&gt;='Target Setting Tool'!$D$24,AB13,NA())</f>
        <v>98.327600000000018</v>
      </c>
      <c r="AC80" s="76">
        <f>IF(AC$1&gt;='Target Setting Tool'!$D$24,AC13,NA())</f>
        <v>98.863800000000026</v>
      </c>
      <c r="AD80" s="76">
        <f>IF(AD$1&gt;='Target Setting Tool'!$D$24,AD13,NA())</f>
        <v>99.4</v>
      </c>
      <c r="AE80" s="76">
        <f>IF(AE$1&gt;='Target Setting Tool'!$D$24,AE13,NA())</f>
        <v>99.407800000000009</v>
      </c>
      <c r="AF80" s="76">
        <f>IF(AF$1&gt;='Target Setting Tool'!$D$24,AF13,NA())</f>
        <v>99.415600000000012</v>
      </c>
      <c r="AG80" s="76">
        <f>IF(AG$1&gt;='Target Setting Tool'!$D$24,AG13,NA())</f>
        <v>99.423400000000015</v>
      </c>
      <c r="AH80" s="76">
        <f>IF(AH$1&gt;='Target Setting Tool'!$D$24,AH13,NA())</f>
        <v>99.431200000000018</v>
      </c>
      <c r="AI80" s="76">
        <f>IF(AI$1&gt;='Target Setting Tool'!$D$24,AI13,NA())</f>
        <v>99.438999999999993</v>
      </c>
      <c r="AJ80" s="76">
        <f>IF(AJ$1&gt;='Target Setting Tool'!$D$24,AJ13,NA())</f>
        <v>99.437999999999988</v>
      </c>
      <c r="AK80" s="76">
        <f>IF(AK$1&gt;='Target Setting Tool'!$D$24,AK13,NA())</f>
        <v>99.436999999999983</v>
      </c>
      <c r="AL80" s="76">
        <f>IF(AL$1&gt;='Target Setting Tool'!$D$24,AL13,NA())</f>
        <v>99.435999999999979</v>
      </c>
      <c r="AM80" s="76">
        <f>IF(AM$1&gt;='Target Setting Tool'!$D$24,AM13,NA())</f>
        <v>99.434999999999974</v>
      </c>
      <c r="AN80" s="76">
        <f>IF(AN$1&gt;='Target Setting Tool'!$D$24,AN13,NA())</f>
        <v>99.433999999999997</v>
      </c>
      <c r="AO80" s="76">
        <f>IF(AO$1&gt;='Target Setting Tool'!$D$24,AO13,NA())</f>
        <v>99.433999999999997</v>
      </c>
      <c r="AP80" s="76">
        <f>IF(AP$1&gt;='Target Setting Tool'!$D$24,AP13,NA())</f>
        <v>99.433999999999997</v>
      </c>
      <c r="AQ80" s="76">
        <f>IF(AQ$1&gt;='Target Setting Tool'!$D$24,AQ13,NA())</f>
        <v>99.433999999999997</v>
      </c>
      <c r="AR80" s="76">
        <f>IF(AR$1&gt;='Target Setting Tool'!$D$24,AR13,NA())</f>
        <v>99.433999999999997</v>
      </c>
      <c r="AS80" s="76">
        <f>IF(AS$1&gt;='Target Setting Tool'!$D$24,AS13,NA())</f>
        <v>99.433999999999997</v>
      </c>
      <c r="AT80" s="76">
        <f>IF(AT$1&gt;='Target Setting Tool'!$D$24,AT13,NA())</f>
        <v>99.433999999999997</v>
      </c>
      <c r="AU80" s="76">
        <f>IF(AU$1&gt;='Target Setting Tool'!$D$24,AU13,NA())</f>
        <v>99.433999999999997</v>
      </c>
      <c r="AV80" s="76">
        <f>IF(AV$1&gt;='Target Setting Tool'!$D$24,AV13,NA())</f>
        <v>99.433999999999997</v>
      </c>
      <c r="AW80" s="76">
        <f>IF(AW$1&gt;='Target Setting Tool'!$D$24,AW13,NA())</f>
        <v>99.433999999999997</v>
      </c>
      <c r="AX80" s="76">
        <f>IF(AX$1&gt;='Target Setting Tool'!$D$24,AX13,NA())</f>
        <v>99.433999999999997</v>
      </c>
      <c r="AY80" s="76"/>
      <c r="AZ80" s="76"/>
      <c r="BA80" s="76"/>
      <c r="BB80" s="76"/>
      <c r="BC80" s="76"/>
      <c r="BD80" s="76"/>
      <c r="BE80" s="76"/>
      <c r="BF80" s="76"/>
      <c r="BG80" s="76"/>
      <c r="BH80" s="76"/>
      <c r="BI80" s="76"/>
      <c r="BJ80" s="76"/>
      <c r="BK80" s="76"/>
      <c r="BL80" s="76"/>
      <c r="BM80" s="76"/>
      <c r="BN80" s="76"/>
      <c r="BO80" s="76"/>
      <c r="BP80" s="76"/>
      <c r="BQ80" s="76"/>
      <c r="BR80" s="76"/>
    </row>
    <row r="81" spans="2:70" ht="12.75" customHeight="1" x14ac:dyDescent="0.15">
      <c r="B81" s="91" t="s">
        <v>147</v>
      </c>
      <c r="C81" s="47" t="s">
        <v>110</v>
      </c>
      <c r="D81" s="76" t="e">
        <f>IF(D$1&gt;='Target Setting Tool'!$D$24,D14,NA())</f>
        <v>#N/A</v>
      </c>
      <c r="E81" s="76" t="e">
        <f>IF(E$1&gt;='Target Setting Tool'!$D$24,E14,NA())</f>
        <v>#N/A</v>
      </c>
      <c r="F81" s="76" t="e">
        <f>IF(F$1&gt;='Target Setting Tool'!$D$24,F14,NA())</f>
        <v>#N/A</v>
      </c>
      <c r="G81" s="76" t="e">
        <f>IF(G$1&gt;='Target Setting Tool'!$D$24,G14,NA())</f>
        <v>#N/A</v>
      </c>
      <c r="H81" s="76" t="e">
        <f>IF(H$1&gt;='Target Setting Tool'!$D$24,H14,NA())</f>
        <v>#N/A</v>
      </c>
      <c r="I81" s="76" t="e">
        <f>IF(I$1&gt;='Target Setting Tool'!$D$24,I14,NA())</f>
        <v>#N/A</v>
      </c>
      <c r="J81" s="76" t="e">
        <f>IF(J$1&gt;='Target Setting Tool'!$D$24,J14,NA())</f>
        <v>#N/A</v>
      </c>
      <c r="K81" s="76">
        <f>IF(K$1&gt;='Target Setting Tool'!$D$24,K14,NA())</f>
        <v>57.007999999999996</v>
      </c>
      <c r="L81" s="76">
        <f>IF(L$1&gt;='Target Setting Tool'!$D$24,L14,NA())</f>
        <v>50.911999999999992</v>
      </c>
      <c r="M81" s="76">
        <f>IF(M$1&gt;='Target Setting Tool'!$D$24,M14,NA())</f>
        <v>44.815999999999988</v>
      </c>
      <c r="N81" s="76">
        <f>IF(N$1&gt;='Target Setting Tool'!$D$24,N14,NA())</f>
        <v>38.719999999999985</v>
      </c>
      <c r="O81" s="76">
        <f>IF(O$1&gt;='Target Setting Tool'!$D$24,O14,NA())</f>
        <v>32.623999999999995</v>
      </c>
      <c r="P81" s="76">
        <f>IF(P$1&gt;='Target Setting Tool'!$D$24,P14,NA())</f>
        <v>28.613999999999997</v>
      </c>
      <c r="Q81" s="76">
        <f>IF(Q$1&gt;='Target Setting Tool'!$D$24,Q14,NA())</f>
        <v>24.603999999999999</v>
      </c>
      <c r="R81" s="76">
        <f>IF(R$1&gt;='Target Setting Tool'!$D$24,R14,NA())</f>
        <v>20.594000000000001</v>
      </c>
      <c r="S81" s="76">
        <f>IF(S$1&gt;='Target Setting Tool'!$D$24,S14,NA())</f>
        <v>16.584000000000003</v>
      </c>
      <c r="T81" s="76">
        <f>IF(T$1&gt;='Target Setting Tool'!$D$24,T14,NA())</f>
        <v>12.573999999999998</v>
      </c>
      <c r="U81" s="76">
        <f>IF(U$1&gt;='Target Setting Tool'!$D$24,U14,NA())</f>
        <v>10.715399999999999</v>
      </c>
      <c r="V81" s="76">
        <f>IF(V$1&gt;='Target Setting Tool'!$D$24,V14,NA())</f>
        <v>8.8567999999999998</v>
      </c>
      <c r="W81" s="76">
        <f>IF(W$1&gt;='Target Setting Tool'!$D$24,W14,NA())</f>
        <v>6.9982000000000015</v>
      </c>
      <c r="X81" s="76">
        <f>IF(X$1&gt;='Target Setting Tool'!$D$24,X14,NA())</f>
        <v>5.1396000000000033</v>
      </c>
      <c r="Y81" s="76">
        <f>IF(Y$1&gt;='Target Setting Tool'!$D$24,Y14,NA())</f>
        <v>3.2810000000000059</v>
      </c>
      <c r="Z81" s="76">
        <f>IF(Z$1&gt;='Target Setting Tool'!$D$24,Z14,NA())</f>
        <v>2.7448000000000037</v>
      </c>
      <c r="AA81" s="76">
        <f>IF(AA$1&gt;='Target Setting Tool'!$D$24,AA14,NA())</f>
        <v>2.2086000000000015</v>
      </c>
      <c r="AB81" s="76">
        <f>IF(AB$1&gt;='Target Setting Tool'!$D$24,AB14,NA())</f>
        <v>1.6723999999999992</v>
      </c>
      <c r="AC81" s="76">
        <f>IF(AC$1&gt;='Target Setting Tool'!$D$24,AC14,NA())</f>
        <v>1.136199999999997</v>
      </c>
      <c r="AD81" s="76">
        <f>IF(AD$1&gt;='Target Setting Tool'!$D$24,AD14,NA())</f>
        <v>0.59999999999999432</v>
      </c>
      <c r="AE81" s="76">
        <f>IF(AE$1&gt;='Target Setting Tool'!$D$24,AE14,NA())</f>
        <v>0.59219999999999684</v>
      </c>
      <c r="AF81" s="76">
        <f>IF(AF$1&gt;='Target Setting Tool'!$D$24,AF14,NA())</f>
        <v>0.58439999999999936</v>
      </c>
      <c r="AG81" s="76">
        <f>IF(AG$1&gt;='Target Setting Tool'!$D$24,AG14,NA())</f>
        <v>0.57660000000000189</v>
      </c>
      <c r="AH81" s="76">
        <f>IF(AH$1&gt;='Target Setting Tool'!$D$24,AH14,NA())</f>
        <v>0.56880000000000441</v>
      </c>
      <c r="AI81" s="76">
        <f>IF(AI$1&gt;='Target Setting Tool'!$D$24,AI14,NA())</f>
        <v>0.56100000000000705</v>
      </c>
      <c r="AJ81" s="76">
        <f>IF(AJ$1&gt;='Target Setting Tool'!$D$24,AJ14,NA())</f>
        <v>0.56200000000000616</v>
      </c>
      <c r="AK81" s="76">
        <f>IF(AK$1&gt;='Target Setting Tool'!$D$24,AK14,NA())</f>
        <v>0.56300000000000527</v>
      </c>
      <c r="AL81" s="76">
        <f>IF(AL$1&gt;='Target Setting Tool'!$D$24,AL14,NA())</f>
        <v>0.56400000000000439</v>
      </c>
      <c r="AM81" s="76">
        <f>IF(AM$1&gt;='Target Setting Tool'!$D$24,AM14,NA())</f>
        <v>0.5650000000000035</v>
      </c>
      <c r="AN81" s="76">
        <f>IF(AN$1&gt;='Target Setting Tool'!$D$24,AN14,NA())</f>
        <v>0.5660000000000025</v>
      </c>
      <c r="AO81" s="76">
        <f>IF(AO$1&gt;='Target Setting Tool'!$D$24,AO14,NA())</f>
        <v>0.5660000000000025</v>
      </c>
      <c r="AP81" s="76">
        <f>IF(AP$1&gt;='Target Setting Tool'!$D$24,AP14,NA())</f>
        <v>0.5660000000000025</v>
      </c>
      <c r="AQ81" s="76">
        <f>IF(AQ$1&gt;='Target Setting Tool'!$D$24,AQ14,NA())</f>
        <v>0.5660000000000025</v>
      </c>
      <c r="AR81" s="76">
        <f>IF(AR$1&gt;='Target Setting Tool'!$D$24,AR14,NA())</f>
        <v>0.5660000000000025</v>
      </c>
      <c r="AS81" s="76">
        <f>IF(AS$1&gt;='Target Setting Tool'!$D$24,AS14,NA())</f>
        <v>0.5660000000000025</v>
      </c>
      <c r="AT81" s="76">
        <f>IF(AT$1&gt;='Target Setting Tool'!$D$24,AT14,NA())</f>
        <v>0.5660000000000025</v>
      </c>
      <c r="AU81" s="76">
        <f>IF(AU$1&gt;='Target Setting Tool'!$D$24,AU14,NA())</f>
        <v>0.5660000000000025</v>
      </c>
      <c r="AV81" s="76">
        <f>IF(AV$1&gt;='Target Setting Tool'!$D$24,AV14,NA())</f>
        <v>0.5660000000000025</v>
      </c>
      <c r="AW81" s="76">
        <f>IF(AW$1&gt;='Target Setting Tool'!$D$24,AW14,NA())</f>
        <v>0.5660000000000025</v>
      </c>
      <c r="AX81" s="76">
        <f>IF(AX$1&gt;='Target Setting Tool'!$D$24,AX14,NA())</f>
        <v>0.5660000000000025</v>
      </c>
      <c r="AY81" s="76"/>
      <c r="AZ81" s="76"/>
      <c r="BA81" s="76"/>
      <c r="BB81" s="76"/>
      <c r="BC81" s="76"/>
      <c r="BD81" s="76"/>
      <c r="BE81" s="76"/>
      <c r="BF81" s="76"/>
      <c r="BG81" s="76"/>
      <c r="BH81" s="76"/>
      <c r="BI81" s="76"/>
      <c r="BJ81" s="76"/>
      <c r="BK81" s="76"/>
      <c r="BL81" s="76"/>
      <c r="BM81" s="76"/>
      <c r="BN81" s="76"/>
      <c r="BO81" s="76"/>
      <c r="BP81" s="76"/>
      <c r="BQ81" s="76"/>
      <c r="BR81" s="76"/>
    </row>
    <row r="82" spans="2:70" ht="12.75" customHeight="1" x14ac:dyDescent="0.15">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row>
    <row r="83" spans="2:70" ht="12.75" customHeight="1" x14ac:dyDescent="0.15">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row>
    <row r="84" spans="2:70" ht="12.75" customHeight="1" x14ac:dyDescent="0.15">
      <c r="D84" s="76"/>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row>
    <row r="85" spans="2:70" ht="12.75" customHeight="1" x14ac:dyDescent="0.15">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row>
    <row r="86" spans="2:70" ht="12.75" customHeight="1" x14ac:dyDescent="0.15">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row>
    <row r="87" spans="2:70" ht="12.75" customHeight="1" x14ac:dyDescent="0.15">
      <c r="D87" s="76"/>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row>
    <row r="88" spans="2:70" ht="12.75" customHeight="1" x14ac:dyDescent="0.15">
      <c r="D88" s="76"/>
      <c r="E88" s="76"/>
      <c r="F88" s="76"/>
      <c r="G88" s="76"/>
      <c r="H88" s="76"/>
      <c r="I88" s="76"/>
      <c r="J88" s="76"/>
      <c r="K88" s="76"/>
      <c r="L88" s="76"/>
      <c r="M88" s="70"/>
      <c r="N88" s="70"/>
      <c r="O88" s="70"/>
      <c r="P88" s="70"/>
      <c r="Q88" s="70"/>
      <c r="R88" s="70"/>
      <c r="S88" s="70"/>
      <c r="T88" s="70"/>
      <c r="U88" s="70"/>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row>
    <row r="89" spans="2:70" ht="12.75" customHeight="1" x14ac:dyDescent="0.15">
      <c r="D89" s="76"/>
      <c r="E89" s="76"/>
      <c r="F89" s="76"/>
      <c r="G89" s="76"/>
      <c r="H89" s="76"/>
      <c r="I89" s="76"/>
      <c r="J89" s="76"/>
      <c r="K89" s="76"/>
      <c r="L89" s="76"/>
      <c r="M89" s="70"/>
      <c r="N89" s="70"/>
      <c r="O89" s="70"/>
      <c r="P89" s="70"/>
      <c r="Q89" s="70"/>
      <c r="R89" s="70"/>
      <c r="S89" s="70"/>
      <c r="T89" s="70"/>
      <c r="U89" s="70"/>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row>
    <row r="90" spans="2:70" ht="12.75" customHeight="1" x14ac:dyDescent="0.15">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row>
    <row r="91" spans="2:70" ht="12.75" customHeight="1" x14ac:dyDescent="0.15">
      <c r="D91" s="76"/>
      <c r="E91" s="76"/>
      <c r="F91" s="76"/>
      <c r="G91" s="76"/>
      <c r="H91" s="76"/>
      <c r="I91" s="76"/>
      <c r="J91" s="76"/>
      <c r="K91" s="76"/>
      <c r="L91" s="76"/>
      <c r="M91" s="70"/>
      <c r="N91" s="70"/>
      <c r="O91" s="70"/>
      <c r="P91" s="70"/>
      <c r="Q91" s="70"/>
      <c r="R91" s="70"/>
      <c r="S91" s="70"/>
      <c r="T91" s="70"/>
      <c r="U91" s="70"/>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row>
    <row r="92" spans="2:70" ht="12.75" customHeight="1" x14ac:dyDescent="0.15">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row>
    <row r="93" spans="2:70" ht="12.75" customHeight="1" x14ac:dyDescent="0.15">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row>
    <row r="94" spans="2:70" ht="12.75" customHeight="1" x14ac:dyDescent="0.15">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row>
    <row r="95" spans="2:70" ht="12.75" customHeight="1" x14ac:dyDescent="0.15">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row>
    <row r="96" spans="2:70" ht="12.75" customHeight="1" x14ac:dyDescent="0.15">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row>
    <row r="97" spans="4:70" ht="12.75" customHeight="1" x14ac:dyDescent="0.15">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row>
    <row r="98" spans="4:70" ht="12.75" customHeight="1" x14ac:dyDescent="0.15">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row>
    <row r="99" spans="4:70" ht="12.75" customHeight="1" x14ac:dyDescent="0.15">
      <c r="D99" s="76"/>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row>
    <row r="100" spans="4:70" ht="12.75" customHeight="1" x14ac:dyDescent="0.15">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row>
    <row r="101" spans="4:70" ht="12.75" customHeight="1" x14ac:dyDescent="0.15">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row>
    <row r="102" spans="4:70" ht="12.75" customHeight="1" x14ac:dyDescent="0.15">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row>
    <row r="103" spans="4:70" ht="12.75" customHeight="1" x14ac:dyDescent="0.15">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row>
    <row r="104" spans="4:70" ht="12.75" customHeight="1" x14ac:dyDescent="0.15">
      <c r="D104" s="76"/>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row>
    <row r="105" spans="4:70" ht="12.75" customHeight="1" x14ac:dyDescent="0.15">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row>
    <row r="106" spans="4:70" ht="12.75" customHeight="1" x14ac:dyDescent="0.15">
      <c r="D106" s="76"/>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row>
    <row r="107" spans="4:70" ht="12.75" customHeight="1" x14ac:dyDescent="0.15">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row>
    <row r="108" spans="4:70" ht="12.75" customHeight="1" x14ac:dyDescent="0.15">
      <c r="D108" s="76"/>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row>
    <row r="109" spans="4:70" ht="12.75" customHeight="1" x14ac:dyDescent="0.15">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row>
    <row r="110" spans="4:70" ht="12.75" customHeight="1" x14ac:dyDescent="0.15">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row>
    <row r="111" spans="4:70" ht="12.75" customHeight="1" x14ac:dyDescent="0.15">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row>
    <row r="112" spans="4:70" ht="12.75" customHeight="1" x14ac:dyDescent="0.15">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row>
    <row r="113" spans="4:70" ht="12.75" customHeight="1" x14ac:dyDescent="0.15">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row>
    <row r="114" spans="4:70" ht="12.75" customHeight="1" x14ac:dyDescent="0.15">
      <c r="D114" s="76"/>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row>
    <row r="115" spans="4:70" ht="12.75" customHeight="1" x14ac:dyDescent="0.15">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row>
    <row r="116" spans="4:70" ht="12.75" customHeight="1" x14ac:dyDescent="0.15">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row>
    <row r="117" spans="4:70" ht="12.75" customHeight="1" x14ac:dyDescent="0.15">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row>
    <row r="118" spans="4:70" ht="12.75" customHeight="1" x14ac:dyDescent="0.15">
      <c r="D118" s="76"/>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row>
    <row r="119" spans="4:70" ht="12.75" customHeight="1" x14ac:dyDescent="0.15">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row>
    <row r="120" spans="4:70" ht="12.75" customHeight="1" x14ac:dyDescent="0.15">
      <c r="D120" s="76"/>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row>
    <row r="121" spans="4:70" ht="12.75" customHeight="1" x14ac:dyDescent="0.15">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row>
    <row r="122" spans="4:70" ht="12.75" customHeight="1" x14ac:dyDescent="0.15">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row>
    <row r="123" spans="4:70" ht="12.75" customHeight="1" x14ac:dyDescent="0.15">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row>
    <row r="124" spans="4:70" ht="12.75" customHeight="1" x14ac:dyDescent="0.15">
      <c r="D124" s="76"/>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row>
    <row r="125" spans="4:70" ht="12.75" customHeight="1" x14ac:dyDescent="0.15">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row>
    <row r="126" spans="4:70" ht="12.75" customHeight="1" x14ac:dyDescent="0.15">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row>
    <row r="127" spans="4:70" ht="12.75" customHeight="1" x14ac:dyDescent="0.15">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row>
    <row r="128" spans="4:70" ht="12.75" customHeight="1" x14ac:dyDescent="0.15">
      <c r="D128" s="76"/>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row>
    <row r="129" spans="4:70" ht="12.75" customHeight="1" x14ac:dyDescent="0.15">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row>
    <row r="130" spans="4:70" ht="12.75" customHeight="1" x14ac:dyDescent="0.15">
      <c r="D130" s="76"/>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row>
    <row r="131" spans="4:70" ht="12.75" customHeight="1" x14ac:dyDescent="0.15">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row>
    <row r="132" spans="4:70" ht="12.75" customHeight="1" x14ac:dyDescent="0.15">
      <c r="D132" s="76"/>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row>
    <row r="133" spans="4:70" ht="12.75" customHeight="1" x14ac:dyDescent="0.15">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row>
    <row r="134" spans="4:70" ht="12.75" customHeight="1" x14ac:dyDescent="0.15">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row>
    <row r="135" spans="4:70" ht="12.75" customHeight="1" x14ac:dyDescent="0.15">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row>
    <row r="136" spans="4:70" ht="12.75" customHeight="1" x14ac:dyDescent="0.15">
      <c r="D136" s="76"/>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row>
    <row r="137" spans="4:70" ht="12.75" customHeight="1" x14ac:dyDescent="0.15">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row>
    <row r="138" spans="4:70" ht="12.75" customHeight="1" x14ac:dyDescent="0.15">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row>
    <row r="139" spans="4:70" ht="12.75" customHeight="1" x14ac:dyDescent="0.15">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row>
    <row r="140" spans="4:70" ht="12.75" customHeight="1" x14ac:dyDescent="0.15">
      <c r="D140" s="76"/>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row>
    <row r="141" spans="4:70" ht="12.75" customHeight="1" x14ac:dyDescent="0.15">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row>
    <row r="142" spans="4:70" ht="12.75" customHeight="1" x14ac:dyDescent="0.15">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row>
    <row r="143" spans="4:70" ht="12.75" customHeight="1" x14ac:dyDescent="0.15">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row>
    <row r="144" spans="4:70" ht="12.75" customHeight="1" x14ac:dyDescent="0.15">
      <c r="D144" s="76"/>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row>
    <row r="145" spans="4:70" ht="12.75" customHeight="1" x14ac:dyDescent="0.15">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row>
    <row r="146" spans="4:70" ht="12.75" customHeight="1" x14ac:dyDescent="0.15">
      <c r="D146" s="76"/>
      <c r="E146" s="76"/>
      <c r="F146" s="76"/>
      <c r="G146" s="76"/>
      <c r="H146" s="105"/>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row>
    <row r="147" spans="4:70" ht="12.75" customHeight="1" x14ac:dyDescent="0.15">
      <c r="D147" s="76"/>
      <c r="E147" s="76"/>
      <c r="F147" s="76"/>
      <c r="G147" s="76"/>
      <c r="H147" s="107"/>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row>
    <row r="148" spans="4:70" ht="12.75" customHeight="1" x14ac:dyDescent="0.15">
      <c r="D148" s="76"/>
      <c r="E148" s="76"/>
      <c r="F148" s="76"/>
      <c r="G148" s="105"/>
      <c r="H148" s="76"/>
      <c r="I148" s="76"/>
      <c r="J148" s="76"/>
      <c r="K148" s="76"/>
      <c r="L148" s="76"/>
      <c r="M148" s="76"/>
      <c r="N148" s="76"/>
      <c r="O148" s="76"/>
      <c r="P148" s="76"/>
      <c r="Q148" s="76"/>
      <c r="R148" s="76"/>
      <c r="S148" s="76"/>
      <c r="T148" s="76"/>
      <c r="U148" s="76"/>
      <c r="V148" s="76"/>
      <c r="W148" s="76"/>
      <c r="X148" s="76"/>
      <c r="Y148" s="76"/>
      <c r="Z148" s="76"/>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row>
    <row r="149" spans="4:70" ht="12.75" customHeight="1" x14ac:dyDescent="0.15">
      <c r="D149" s="76"/>
      <c r="E149" s="76"/>
      <c r="F149" s="76"/>
      <c r="G149" s="100"/>
      <c r="H149" s="108"/>
      <c r="I149" s="76"/>
      <c r="J149" s="76"/>
      <c r="K149" s="76"/>
      <c r="L149" s="76"/>
      <c r="M149" s="76"/>
      <c r="N149" s="76"/>
      <c r="O149" s="76"/>
      <c r="P149" s="76"/>
      <c r="Q149" s="76"/>
      <c r="R149" s="76"/>
      <c r="S149" s="76"/>
      <c r="T149" s="76"/>
      <c r="U149" s="76"/>
      <c r="V149" s="76"/>
      <c r="W149" s="76"/>
      <c r="X149" s="76"/>
      <c r="Y149" s="76"/>
      <c r="Z149" s="76"/>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row>
    <row r="150" spans="4:70" ht="12.75" customHeight="1" x14ac:dyDescent="0.15">
      <c r="D150" s="76"/>
      <c r="E150" s="76"/>
      <c r="F150" s="76"/>
      <c r="G150" s="105"/>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row>
    <row r="151" spans="4:70" ht="12.75" customHeight="1" x14ac:dyDescent="0.15">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row>
    <row r="152" spans="4:70" ht="12.75" customHeight="1" x14ac:dyDescent="0.15">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row>
    <row r="153" spans="4:70" ht="12.75" customHeight="1" x14ac:dyDescent="0.15">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row>
    <row r="154" spans="4:70" ht="12.75" customHeight="1" x14ac:dyDescent="0.15">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row>
    <row r="155" spans="4:70" ht="12.75" customHeight="1" x14ac:dyDescent="0.15">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row>
    <row r="156" spans="4:70" ht="12.75" customHeight="1" x14ac:dyDescent="0.15">
      <c r="D156" s="76"/>
      <c r="E156" s="76"/>
      <c r="F156" s="76"/>
      <c r="G156" s="76"/>
      <c r="H156" s="76"/>
      <c r="I156" s="76"/>
      <c r="J156" s="76"/>
      <c r="K156" s="76"/>
      <c r="L156" s="76"/>
      <c r="M156" s="76"/>
      <c r="N156" s="76"/>
      <c r="O156" s="76"/>
      <c r="P156" s="76"/>
      <c r="Q156" s="76"/>
      <c r="R156" s="76"/>
      <c r="S156" s="76"/>
      <c r="T156" s="76"/>
      <c r="U156" s="76"/>
      <c r="V156" s="76"/>
      <c r="W156" s="76"/>
      <c r="X156" s="76"/>
      <c r="Y156" s="76"/>
      <c r="Z156" s="76"/>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row>
    <row r="157" spans="4:70" ht="12.75" customHeight="1" x14ac:dyDescent="0.15">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row>
    <row r="158" spans="4:70" ht="12.75" customHeight="1" x14ac:dyDescent="0.15">
      <c r="D158" s="76"/>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row>
    <row r="159" spans="4:70" ht="12.75" customHeight="1" x14ac:dyDescent="0.15">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row>
    <row r="160" spans="4:70" ht="12.75" customHeight="1" x14ac:dyDescent="0.15">
      <c r="D160" s="76"/>
      <c r="E160" s="76"/>
      <c r="F160" s="76"/>
      <c r="G160" s="76"/>
      <c r="H160" s="76"/>
      <c r="I160" s="76"/>
      <c r="J160" s="76"/>
      <c r="K160" s="76"/>
      <c r="L160" s="76"/>
      <c r="M160" s="76"/>
      <c r="N160" s="76"/>
      <c r="O160" s="76"/>
      <c r="P160" s="76"/>
      <c r="Q160" s="76"/>
      <c r="R160" s="76"/>
      <c r="S160" s="76"/>
      <c r="T160" s="76"/>
      <c r="U160" s="76"/>
      <c r="V160" s="76"/>
      <c r="W160" s="76"/>
      <c r="X160" s="76"/>
      <c r="Y160" s="76"/>
      <c r="Z160" s="76"/>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row>
    <row r="161" spans="4:70" ht="12.75" customHeight="1" x14ac:dyDescent="0.15">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row>
    <row r="162" spans="4:70" ht="12.75" customHeight="1" x14ac:dyDescent="0.15">
      <c r="D162" s="76"/>
      <c r="E162" s="76"/>
      <c r="F162" s="76"/>
      <c r="G162" s="76"/>
      <c r="H162" s="76"/>
      <c r="I162" s="76"/>
      <c r="J162" s="76"/>
      <c r="K162" s="76"/>
      <c r="L162" s="76"/>
      <c r="M162" s="76"/>
      <c r="N162" s="76"/>
      <c r="O162" s="76"/>
      <c r="P162" s="76"/>
      <c r="Q162" s="76"/>
      <c r="R162" s="76"/>
      <c r="S162" s="76"/>
      <c r="T162" s="76"/>
      <c r="U162" s="76"/>
      <c r="V162" s="76"/>
      <c r="W162" s="76"/>
      <c r="X162" s="76"/>
      <c r="Y162" s="76"/>
      <c r="Z162" s="76"/>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row>
    <row r="163" spans="4:70" ht="12.75" customHeight="1" x14ac:dyDescent="0.15">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row>
    <row r="164" spans="4:70" ht="12.75" customHeight="1" x14ac:dyDescent="0.15">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row>
    <row r="165" spans="4:70" ht="12.75" customHeight="1" x14ac:dyDescent="0.15">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row>
    <row r="166" spans="4:70" ht="12.75" customHeight="1" x14ac:dyDescent="0.15">
      <c r="D166" s="76"/>
      <c r="E166" s="76"/>
      <c r="F166" s="76"/>
      <c r="G166" s="76"/>
      <c r="H166" s="76"/>
      <c r="I166" s="76"/>
      <c r="J166" s="76"/>
      <c r="K166" s="76"/>
      <c r="L166" s="76"/>
      <c r="M166" s="76"/>
      <c r="N166" s="76"/>
      <c r="O166" s="76"/>
      <c r="P166" s="76"/>
      <c r="Q166" s="76"/>
      <c r="R166" s="76"/>
      <c r="S166" s="76"/>
      <c r="T166" s="76"/>
      <c r="U166" s="76"/>
      <c r="V166" s="76"/>
      <c r="W166" s="76"/>
      <c r="X166" s="76"/>
      <c r="Y166" s="76"/>
      <c r="Z166" s="76"/>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row>
    <row r="167" spans="4:70" ht="12.75" customHeight="1" x14ac:dyDescent="0.15">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row>
    <row r="168" spans="4:70" ht="12.75" customHeight="1" x14ac:dyDescent="0.15">
      <c r="D168" s="76"/>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row>
    <row r="169" spans="4:70" ht="12.75" customHeight="1" x14ac:dyDescent="0.15">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row>
    <row r="170" spans="4:70" ht="12.75" customHeight="1" x14ac:dyDescent="0.15">
      <c r="D170" s="76"/>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row>
    <row r="171" spans="4:70" ht="12.75" customHeight="1" x14ac:dyDescent="0.15">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row>
    <row r="172" spans="4:70" ht="12.75" customHeight="1" x14ac:dyDescent="0.15">
      <c r="D172" s="76"/>
      <c r="E172" s="76"/>
      <c r="F172" s="76"/>
      <c r="G172" s="76"/>
      <c r="H172" s="76"/>
      <c r="I172" s="76"/>
      <c r="J172" s="76"/>
      <c r="K172" s="76"/>
      <c r="L172" s="76"/>
      <c r="M172" s="76"/>
      <c r="N172" s="76"/>
      <c r="O172" s="76"/>
      <c r="P172" s="76"/>
      <c r="Q172" s="76"/>
      <c r="R172" s="76"/>
      <c r="S172" s="76"/>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row>
    <row r="173" spans="4:70" ht="12.75" customHeight="1" x14ac:dyDescent="0.15">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row>
    <row r="174" spans="4:70" ht="12.75" customHeight="1" x14ac:dyDescent="0.15">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row>
    <row r="175" spans="4:70" ht="12.75" customHeight="1" x14ac:dyDescent="0.15">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row>
    <row r="176" spans="4:70" ht="12.75" customHeight="1" x14ac:dyDescent="0.15">
      <c r="D176" s="76"/>
      <c r="E176" s="76"/>
      <c r="F176" s="76"/>
      <c r="G176" s="76"/>
      <c r="H176" s="76"/>
      <c r="I176" s="76"/>
      <c r="J176" s="76"/>
      <c r="K176" s="76"/>
      <c r="L176" s="76"/>
      <c r="M176" s="76"/>
      <c r="N176" s="76"/>
      <c r="O176" s="76"/>
      <c r="P176" s="76"/>
      <c r="Q176" s="76"/>
      <c r="R176" s="76"/>
      <c r="S176" s="76"/>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row>
    <row r="177" spans="4:70" ht="12.75" customHeight="1" x14ac:dyDescent="0.15">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row>
    <row r="178" spans="4:70" ht="12.75" customHeight="1" x14ac:dyDescent="0.15">
      <c r="D178" s="76"/>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row>
    <row r="179" spans="4:70" ht="12.75" customHeight="1" x14ac:dyDescent="0.15">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row>
    <row r="180" spans="4:70" ht="12.75" customHeight="1" x14ac:dyDescent="0.15">
      <c r="D180" s="76"/>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row>
    <row r="181" spans="4:70" ht="12.75" customHeight="1" x14ac:dyDescent="0.15">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row>
    <row r="182" spans="4:70" ht="12.75" customHeight="1" x14ac:dyDescent="0.15">
      <c r="D182" s="76"/>
      <c r="E182" s="76"/>
      <c r="F182" s="76"/>
      <c r="G182" s="76"/>
      <c r="H182" s="76"/>
      <c r="I182" s="76"/>
      <c r="J182" s="76"/>
      <c r="K182" s="76"/>
      <c r="L182" s="76"/>
      <c r="M182" s="76"/>
      <c r="N182" s="76"/>
      <c r="O182" s="76"/>
      <c r="P182" s="76"/>
      <c r="Q182" s="76"/>
      <c r="R182" s="76"/>
      <c r="S182" s="76"/>
      <c r="T182" s="76"/>
      <c r="U182" s="76"/>
      <c r="V182" s="76"/>
      <c r="W182" s="76"/>
      <c r="X182" s="76"/>
      <c r="Y182" s="76"/>
      <c r="Z182" s="76"/>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row>
    <row r="183" spans="4:70" ht="12.75" customHeight="1" x14ac:dyDescent="0.15">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row>
    <row r="184" spans="4:70" ht="12.75" customHeight="1" x14ac:dyDescent="0.15">
      <c r="D184" s="76"/>
      <c r="E184" s="76"/>
      <c r="F184" s="76"/>
      <c r="G184" s="76"/>
      <c r="H184" s="76"/>
      <c r="I184" s="76"/>
      <c r="J184" s="76"/>
      <c r="K184" s="76"/>
      <c r="L184" s="76"/>
      <c r="M184" s="76"/>
      <c r="N184" s="76"/>
      <c r="O184" s="76"/>
      <c r="P184" s="76"/>
      <c r="Q184" s="76"/>
      <c r="R184" s="76"/>
      <c r="S184" s="76"/>
      <c r="T184" s="76"/>
      <c r="U184" s="76"/>
      <c r="V184" s="76"/>
      <c r="W184" s="76"/>
      <c r="X184" s="76"/>
      <c r="Y184" s="76"/>
      <c r="Z184" s="76"/>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row>
    <row r="185" spans="4:70" ht="12.75" customHeight="1" x14ac:dyDescent="0.15">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row>
    <row r="186" spans="4:70" ht="12.75" customHeight="1" x14ac:dyDescent="0.15">
      <c r="D186" s="76"/>
      <c r="E186" s="76"/>
      <c r="F186" s="76"/>
      <c r="G186" s="76"/>
      <c r="H186" s="76"/>
      <c r="I186" s="76"/>
      <c r="J186" s="76"/>
      <c r="K186" s="76"/>
      <c r="L186" s="76"/>
      <c r="M186" s="76"/>
      <c r="N186" s="76"/>
      <c r="O186" s="76"/>
      <c r="P186" s="76"/>
      <c r="Q186" s="76"/>
      <c r="R186" s="76"/>
      <c r="S186" s="76"/>
      <c r="T186" s="76"/>
      <c r="U186" s="76"/>
      <c r="V186" s="76"/>
      <c r="W186" s="76"/>
      <c r="X186" s="76"/>
      <c r="Y186" s="76"/>
      <c r="Z186" s="76"/>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row>
    <row r="187" spans="4:70" ht="12.75" customHeight="1" x14ac:dyDescent="0.15">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row>
    <row r="188" spans="4:70" ht="12.75" customHeight="1" x14ac:dyDescent="0.15">
      <c r="D188" s="76"/>
      <c r="E188" s="76"/>
      <c r="F188" s="76"/>
      <c r="G188" s="76"/>
      <c r="H188" s="76"/>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row>
    <row r="189" spans="4:70" ht="12.75" customHeight="1" x14ac:dyDescent="0.15">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row>
    <row r="190" spans="4:70" ht="12.75" customHeight="1" x14ac:dyDescent="0.15">
      <c r="D190" s="76"/>
      <c r="E190" s="76"/>
      <c r="F190" s="76"/>
      <c r="G190" s="76"/>
      <c r="H190" s="76"/>
      <c r="I190" s="76"/>
      <c r="J190" s="76"/>
      <c r="K190" s="76"/>
      <c r="L190" s="76"/>
      <c r="M190" s="76"/>
      <c r="N190" s="76"/>
      <c r="O190" s="76"/>
      <c r="P190" s="76"/>
      <c r="Q190" s="76"/>
      <c r="R190" s="76"/>
      <c r="S190" s="76"/>
      <c r="T190" s="76"/>
      <c r="U190" s="76"/>
      <c r="V190" s="76"/>
      <c r="W190" s="76"/>
      <c r="X190" s="76"/>
      <c r="Y190" s="76"/>
      <c r="Z190" s="76"/>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row>
    <row r="191" spans="4:70" ht="12.75" customHeight="1" x14ac:dyDescent="0.15">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row>
    <row r="192" spans="4:70" ht="12.75" customHeight="1" x14ac:dyDescent="0.15">
      <c r="D192" s="76"/>
      <c r="E192" s="76"/>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row>
    <row r="193" spans="4:70" ht="12.75" customHeight="1" x14ac:dyDescent="0.15">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row>
    <row r="194" spans="4:70" ht="12.75" customHeight="1" x14ac:dyDescent="0.15">
      <c r="D194" s="76"/>
      <c r="E194" s="76"/>
      <c r="F194" s="76"/>
      <c r="G194" s="76"/>
      <c r="H194" s="76"/>
      <c r="I194" s="76"/>
      <c r="J194" s="76"/>
      <c r="K194" s="76"/>
      <c r="L194" s="76"/>
      <c r="M194" s="76"/>
      <c r="N194" s="76"/>
      <c r="O194" s="76"/>
      <c r="P194" s="76"/>
      <c r="Q194" s="76"/>
      <c r="R194" s="76"/>
      <c r="S194" s="76"/>
      <c r="T194" s="76"/>
      <c r="U194" s="76"/>
      <c r="V194" s="76"/>
      <c r="W194" s="76"/>
      <c r="X194" s="76"/>
      <c r="Y194" s="76"/>
      <c r="Z194" s="76"/>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row>
    <row r="195" spans="4:70" ht="12.75" customHeight="1" x14ac:dyDescent="0.15">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row>
    <row r="196" spans="4:70" ht="12.75" customHeight="1" x14ac:dyDescent="0.15">
      <c r="D196" s="76"/>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row>
    <row r="197" spans="4:70" ht="12.75" customHeight="1" x14ac:dyDescent="0.15">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row>
    <row r="198" spans="4:70" ht="12.75" customHeight="1" x14ac:dyDescent="0.15">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row>
    <row r="199" spans="4:70" ht="12.75" customHeight="1" x14ac:dyDescent="0.15">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row>
    <row r="200" spans="4:70" ht="12.75" customHeight="1" x14ac:dyDescent="0.15">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row>
    <row r="201" spans="4:70" ht="12.75" customHeight="1" x14ac:dyDescent="0.15">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row>
    <row r="202" spans="4:70" ht="12.75" customHeight="1" x14ac:dyDescent="0.15">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row>
    <row r="203" spans="4:70" ht="12.75" customHeight="1" x14ac:dyDescent="0.15">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row>
    <row r="204" spans="4:70" ht="12.75" customHeight="1" x14ac:dyDescent="0.15">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row>
    <row r="205" spans="4:70" ht="12.75" customHeight="1" x14ac:dyDescent="0.15">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row>
    <row r="206" spans="4:70" ht="12.75" customHeight="1" x14ac:dyDescent="0.15">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row>
    <row r="207" spans="4:70" ht="12.75" customHeight="1" x14ac:dyDescent="0.15">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row>
    <row r="208" spans="4:70" ht="12.75" customHeight="1" x14ac:dyDescent="0.15">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row>
    <row r="209" spans="4:70" ht="12.75" customHeight="1" x14ac:dyDescent="0.15">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row>
    <row r="210" spans="4:70" ht="12.75" customHeight="1" x14ac:dyDescent="0.15">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row>
    <row r="211" spans="4:70" ht="12.75" customHeight="1" x14ac:dyDescent="0.15">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row>
    <row r="212" spans="4:70" ht="12.75" customHeight="1" x14ac:dyDescent="0.15">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row>
    <row r="213" spans="4:70" ht="12.75" customHeight="1" x14ac:dyDescent="0.15">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row>
    <row r="214" spans="4:70" ht="12.75" customHeight="1" x14ac:dyDescent="0.15">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row>
    <row r="215" spans="4:70" ht="12.75" customHeight="1" x14ac:dyDescent="0.15">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row>
    <row r="216" spans="4:70" ht="12.75" customHeight="1" x14ac:dyDescent="0.15">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row>
    <row r="217" spans="4:70" ht="12.75" customHeight="1" x14ac:dyDescent="0.15">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row>
    <row r="218" spans="4:70" ht="12.75" customHeight="1" x14ac:dyDescent="0.15">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row>
    <row r="219" spans="4:70" ht="12.75" customHeight="1" x14ac:dyDescent="0.15">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row>
    <row r="220" spans="4:70" ht="12.75" customHeight="1" x14ac:dyDescent="0.15">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row>
    <row r="221" spans="4:70" ht="12.75" customHeight="1" x14ac:dyDescent="0.15">
      <c r="D221" s="76"/>
      <c r="E221" s="76"/>
      <c r="F221" s="76"/>
      <c r="G221" s="76"/>
      <c r="H221" s="76"/>
      <c r="I221" s="76"/>
      <c r="J221" s="76"/>
      <c r="K221" s="76"/>
      <c r="L221" s="76"/>
      <c r="M221" s="76"/>
      <c r="N221" s="76"/>
      <c r="O221" s="76"/>
      <c r="P221" s="76"/>
      <c r="Q221" s="76"/>
      <c r="R221" s="76"/>
      <c r="S221" s="76"/>
      <c r="T221" s="76"/>
      <c r="U221" s="76"/>
      <c r="V221" s="76"/>
      <c r="W221" s="76"/>
      <c r="X221" s="76"/>
      <c r="Y221" s="76"/>
      <c r="Z221" s="76"/>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row>
    <row r="222" spans="4:70" ht="12.75" customHeight="1" x14ac:dyDescent="0.15">
      <c r="D222" s="76"/>
      <c r="E222" s="76"/>
      <c r="F222" s="76"/>
      <c r="G222" s="76"/>
      <c r="H222" s="76"/>
      <c r="I222" s="76"/>
      <c r="J222" s="76"/>
      <c r="K222" s="76"/>
      <c r="L222" s="76"/>
      <c r="M222" s="76"/>
      <c r="N222" s="76"/>
      <c r="O222" s="76"/>
      <c r="P222" s="76"/>
      <c r="Q222" s="76"/>
      <c r="R222" s="76"/>
      <c r="S222" s="76"/>
      <c r="T222" s="76"/>
      <c r="U222" s="76"/>
      <c r="V222" s="76"/>
      <c r="W222" s="76"/>
      <c r="X222" s="76"/>
      <c r="Y222" s="76"/>
      <c r="Z222" s="76"/>
      <c r="AA222" s="76"/>
      <c r="AB222" s="76"/>
      <c r="AC222" s="76"/>
      <c r="AD222" s="76"/>
      <c r="AE222" s="76"/>
      <c r="AF222" s="76"/>
      <c r="AG222" s="76"/>
      <c r="AH222" s="76"/>
      <c r="AI222" s="76"/>
      <c r="AJ222" s="76"/>
      <c r="AK222" s="76"/>
      <c r="AL222" s="76"/>
      <c r="AM222" s="76"/>
      <c r="AN222" s="76"/>
      <c r="AO222" s="76"/>
      <c r="AP222" s="76"/>
      <c r="AQ222" s="76"/>
      <c r="AR222" s="76"/>
      <c r="AS222" s="76"/>
      <c r="AT222" s="76"/>
      <c r="AU222" s="76"/>
      <c r="AV222" s="76"/>
      <c r="AW222" s="76"/>
      <c r="AX222" s="76"/>
      <c r="AY222" s="76"/>
      <c r="AZ222" s="76"/>
      <c r="BA222" s="76"/>
      <c r="BB222" s="76"/>
      <c r="BC222" s="76"/>
      <c r="BD222" s="76"/>
      <c r="BE222" s="76"/>
      <c r="BF222" s="76"/>
      <c r="BG222" s="76"/>
      <c r="BH222" s="76"/>
      <c r="BI222" s="76"/>
      <c r="BJ222" s="76"/>
      <c r="BK222" s="76"/>
      <c r="BL222" s="76"/>
      <c r="BM222" s="76"/>
      <c r="BN222" s="76"/>
      <c r="BO222" s="76"/>
      <c r="BP222" s="76"/>
      <c r="BQ222" s="76"/>
      <c r="BR222" s="76"/>
    </row>
    <row r="223" spans="4:70" ht="12.75" customHeight="1" x14ac:dyDescent="0.15">
      <c r="D223" s="76"/>
      <c r="E223" s="76"/>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row>
    <row r="224" spans="4:70" ht="12.75" customHeight="1" x14ac:dyDescent="0.15">
      <c r="D224" s="76"/>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row>
    <row r="225" spans="4:70" ht="12.75" customHeight="1" x14ac:dyDescent="0.15">
      <c r="D225" s="76"/>
      <c r="E225" s="7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row>
    <row r="226" spans="4:70" ht="12.75" customHeight="1" x14ac:dyDescent="0.15">
      <c r="D226" s="76"/>
      <c r="E226" s="76"/>
      <c r="F226" s="76"/>
      <c r="G226" s="76"/>
      <c r="H226" s="76"/>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row>
    <row r="227" spans="4:70" ht="12.75" customHeight="1" x14ac:dyDescent="0.15">
      <c r="D227" s="76"/>
      <c r="E227" s="76"/>
      <c r="F227" s="76"/>
      <c r="G227" s="76"/>
      <c r="H227" s="76"/>
      <c r="I227" s="76"/>
      <c r="J227" s="76"/>
      <c r="K227" s="76"/>
      <c r="L227" s="76"/>
      <c r="M227" s="76"/>
      <c r="N227" s="76"/>
      <c r="O227" s="76"/>
      <c r="P227" s="76"/>
      <c r="Q227" s="76"/>
      <c r="R227" s="76"/>
      <c r="S227" s="76"/>
      <c r="T227" s="76"/>
      <c r="U227" s="76"/>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row>
    <row r="228" spans="4:70" ht="12.75" customHeight="1" x14ac:dyDescent="0.15">
      <c r="D228" s="76"/>
      <c r="E228" s="76"/>
      <c r="F228" s="76"/>
      <c r="G228" s="76"/>
      <c r="H228" s="76"/>
      <c r="I228" s="76"/>
      <c r="J228" s="76"/>
      <c r="K228" s="76"/>
      <c r="L228" s="76"/>
      <c r="M228" s="76"/>
      <c r="N228" s="76"/>
      <c r="O228" s="76"/>
      <c r="P228" s="76"/>
      <c r="Q228" s="76"/>
      <c r="R228" s="76"/>
      <c r="S228" s="76"/>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row>
    <row r="229" spans="4:70" ht="12.75" customHeight="1" x14ac:dyDescent="0.15">
      <c r="D229" s="76"/>
      <c r="E229" s="76"/>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row>
    <row r="230" spans="4:70" ht="12.75" customHeight="1" x14ac:dyDescent="0.15">
      <c r="D230" s="76"/>
      <c r="E230" s="76"/>
      <c r="F230" s="76"/>
      <c r="G230" s="76"/>
      <c r="H230" s="76"/>
      <c r="I230" s="76"/>
      <c r="J230" s="76"/>
      <c r="K230" s="76"/>
      <c r="L230" s="76"/>
      <c r="M230" s="76"/>
      <c r="N230" s="76"/>
      <c r="O230" s="76"/>
      <c r="P230" s="76"/>
      <c r="Q230" s="76"/>
      <c r="R230" s="76"/>
      <c r="S230" s="76"/>
      <c r="T230" s="76"/>
      <c r="U230" s="76"/>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row>
    <row r="231" spans="4:70" ht="12.75" customHeight="1" x14ac:dyDescent="0.15">
      <c r="D231" s="76"/>
      <c r="E231" s="76"/>
      <c r="F231" s="76"/>
      <c r="G231" s="76"/>
      <c r="H231" s="76"/>
      <c r="I231" s="76"/>
      <c r="J231" s="76"/>
      <c r="K231" s="76"/>
      <c r="L231" s="76"/>
      <c r="M231" s="76"/>
      <c r="N231" s="76"/>
      <c r="O231" s="76"/>
      <c r="P231" s="76"/>
      <c r="Q231" s="76"/>
      <c r="R231" s="76"/>
      <c r="S231" s="76"/>
      <c r="T231" s="76"/>
      <c r="U231" s="76"/>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c r="AR231" s="76"/>
      <c r="AS231" s="76"/>
      <c r="AT231" s="76"/>
      <c r="AU231" s="76"/>
      <c r="AV231" s="76"/>
      <c r="AW231" s="76"/>
      <c r="AX231" s="76"/>
      <c r="AY231" s="76"/>
      <c r="AZ231" s="76"/>
      <c r="BA231" s="76"/>
      <c r="BB231" s="76"/>
      <c r="BC231" s="76"/>
      <c r="BD231" s="76"/>
      <c r="BE231" s="76"/>
      <c r="BF231" s="76"/>
      <c r="BG231" s="76"/>
      <c r="BH231" s="76"/>
      <c r="BI231" s="76"/>
      <c r="BJ231" s="76"/>
      <c r="BK231" s="76"/>
      <c r="BL231" s="76"/>
      <c r="BM231" s="76"/>
      <c r="BN231" s="76"/>
      <c r="BO231" s="76"/>
      <c r="BP231" s="76"/>
      <c r="BQ231" s="76"/>
      <c r="BR231" s="76"/>
    </row>
    <row r="232" spans="4:70" ht="12.75" customHeight="1" x14ac:dyDescent="0.15">
      <c r="D232" s="76"/>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row>
    <row r="233" spans="4:70" ht="12.75" customHeight="1" x14ac:dyDescent="0.15">
      <c r="D233" s="76"/>
      <c r="E233" s="76"/>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c r="AR233" s="76"/>
      <c r="AS233" s="76"/>
      <c r="AT233" s="76"/>
      <c r="AU233" s="76"/>
      <c r="AV233" s="76"/>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row>
    <row r="234" spans="4:70" ht="12.75" customHeight="1" x14ac:dyDescent="0.15">
      <c r="D234" s="76"/>
      <c r="E234" s="76"/>
      <c r="F234" s="76"/>
      <c r="G234" s="76"/>
      <c r="H234" s="76"/>
      <c r="I234" s="76"/>
      <c r="J234" s="76"/>
      <c r="K234" s="76"/>
      <c r="L234" s="76"/>
      <c r="M234" s="76"/>
      <c r="N234" s="76"/>
      <c r="O234" s="76"/>
      <c r="P234" s="76"/>
      <c r="Q234" s="76"/>
      <c r="R234" s="76"/>
      <c r="S234" s="76"/>
      <c r="T234" s="76"/>
      <c r="U234" s="76"/>
      <c r="V234" s="76"/>
      <c r="W234" s="76"/>
      <c r="X234" s="76"/>
      <c r="Y234" s="76"/>
      <c r="Z234" s="76"/>
      <c r="AA234" s="76"/>
      <c r="AB234" s="76"/>
      <c r="AC234" s="76"/>
      <c r="AD234" s="76"/>
      <c r="AE234" s="76"/>
      <c r="AF234" s="76"/>
      <c r="AG234" s="76"/>
      <c r="AH234" s="76"/>
      <c r="AI234" s="76"/>
      <c r="AJ234" s="76"/>
      <c r="AK234" s="76"/>
      <c r="AL234" s="76"/>
      <c r="AM234" s="76"/>
      <c r="AN234" s="76"/>
      <c r="AO234" s="76"/>
      <c r="AP234" s="76"/>
      <c r="AQ234" s="76"/>
      <c r="AR234" s="76"/>
      <c r="AS234" s="76"/>
      <c r="AT234" s="76"/>
      <c r="AU234" s="76"/>
      <c r="AV234" s="76"/>
      <c r="AW234" s="76"/>
      <c r="AX234" s="76"/>
      <c r="AY234" s="76"/>
      <c r="AZ234" s="76"/>
      <c r="BA234" s="76"/>
      <c r="BB234" s="76"/>
      <c r="BC234" s="76"/>
      <c r="BD234" s="76"/>
      <c r="BE234" s="76"/>
      <c r="BF234" s="76"/>
      <c r="BG234" s="76"/>
      <c r="BH234" s="76"/>
      <c r="BI234" s="76"/>
      <c r="BJ234" s="76"/>
      <c r="BK234" s="76"/>
      <c r="BL234" s="76"/>
      <c r="BM234" s="76"/>
      <c r="BN234" s="76"/>
      <c r="BO234" s="76"/>
      <c r="BP234" s="76"/>
      <c r="BQ234" s="76"/>
      <c r="BR234" s="76"/>
    </row>
    <row r="235" spans="4:70" ht="12.75" customHeight="1" x14ac:dyDescent="0.15">
      <c r="D235" s="76"/>
      <c r="E235" s="76"/>
      <c r="F235" s="76"/>
      <c r="G235" s="76"/>
      <c r="H235" s="76"/>
      <c r="I235" s="76"/>
      <c r="J235" s="76"/>
      <c r="K235" s="76"/>
      <c r="L235" s="76"/>
      <c r="M235" s="76"/>
      <c r="N235" s="76"/>
      <c r="O235" s="76"/>
      <c r="P235" s="76"/>
      <c r="Q235" s="76"/>
      <c r="R235" s="76"/>
      <c r="S235" s="76"/>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c r="AR235" s="76"/>
      <c r="AS235" s="76"/>
      <c r="AT235" s="76"/>
      <c r="AU235" s="76"/>
      <c r="AV235" s="76"/>
      <c r="AW235" s="76"/>
      <c r="AX235" s="76"/>
      <c r="AY235" s="76"/>
      <c r="AZ235" s="76"/>
      <c r="BA235" s="76"/>
      <c r="BB235" s="76"/>
      <c r="BC235" s="76"/>
      <c r="BD235" s="76"/>
      <c r="BE235" s="76"/>
      <c r="BF235" s="76"/>
      <c r="BG235" s="76"/>
      <c r="BH235" s="76"/>
      <c r="BI235" s="76"/>
      <c r="BJ235" s="76"/>
      <c r="BK235" s="76"/>
      <c r="BL235" s="76"/>
      <c r="BM235" s="76"/>
      <c r="BN235" s="76"/>
      <c r="BO235" s="76"/>
      <c r="BP235" s="76"/>
      <c r="BQ235" s="76"/>
      <c r="BR235" s="76"/>
    </row>
    <row r="236" spans="4:70" ht="12.75" customHeight="1" x14ac:dyDescent="0.15">
      <c r="D236" s="76"/>
      <c r="E236" s="76"/>
      <c r="F236" s="76"/>
      <c r="G236" s="76"/>
      <c r="H236" s="76"/>
      <c r="I236" s="76"/>
      <c r="J236" s="76"/>
      <c r="K236" s="76"/>
      <c r="L236" s="76"/>
      <c r="M236" s="76"/>
      <c r="N236" s="76"/>
      <c r="O236" s="76"/>
      <c r="P236" s="76"/>
      <c r="Q236" s="76"/>
      <c r="R236" s="76"/>
      <c r="S236" s="76"/>
      <c r="T236" s="76"/>
      <c r="U236" s="76"/>
      <c r="V236" s="76"/>
      <c r="W236" s="76"/>
      <c r="X236" s="76"/>
      <c r="Y236" s="76"/>
      <c r="Z236" s="76"/>
      <c r="AA236" s="76"/>
      <c r="AB236" s="76"/>
      <c r="AC236" s="76"/>
      <c r="AD236" s="76"/>
      <c r="AE236" s="76"/>
      <c r="AF236" s="76"/>
      <c r="AG236" s="76"/>
      <c r="AH236" s="76"/>
      <c r="AI236" s="76"/>
      <c r="AJ236" s="76"/>
      <c r="AK236" s="76"/>
      <c r="AL236" s="76"/>
      <c r="AM236" s="76"/>
      <c r="AN236" s="76"/>
      <c r="AO236" s="76"/>
      <c r="AP236" s="76"/>
      <c r="AQ236" s="76"/>
      <c r="AR236" s="76"/>
      <c r="AS236" s="76"/>
      <c r="AT236" s="76"/>
      <c r="AU236" s="76"/>
      <c r="AV236" s="76"/>
      <c r="AW236" s="76"/>
      <c r="AX236" s="76"/>
      <c r="AY236" s="76"/>
      <c r="AZ236" s="76"/>
      <c r="BA236" s="76"/>
      <c r="BB236" s="76"/>
      <c r="BC236" s="76"/>
      <c r="BD236" s="76"/>
      <c r="BE236" s="76"/>
      <c r="BF236" s="76"/>
      <c r="BG236" s="76"/>
      <c r="BH236" s="76"/>
      <c r="BI236" s="76"/>
      <c r="BJ236" s="76"/>
      <c r="BK236" s="76"/>
      <c r="BL236" s="76"/>
      <c r="BM236" s="76"/>
      <c r="BN236" s="76"/>
      <c r="BO236" s="76"/>
      <c r="BP236" s="76"/>
      <c r="BQ236" s="76"/>
      <c r="BR236" s="76"/>
    </row>
    <row r="237" spans="4:70" ht="12.75" customHeight="1" x14ac:dyDescent="0.15">
      <c r="D237" s="76"/>
      <c r="E237" s="76"/>
      <c r="F237" s="76"/>
      <c r="G237" s="76"/>
      <c r="H237" s="76"/>
      <c r="I237" s="76"/>
      <c r="J237" s="76"/>
      <c r="K237" s="76"/>
      <c r="L237" s="76"/>
      <c r="M237" s="76"/>
      <c r="N237" s="76"/>
      <c r="O237" s="76"/>
      <c r="P237" s="76"/>
      <c r="Q237" s="76"/>
      <c r="R237" s="76"/>
      <c r="S237" s="76"/>
      <c r="T237" s="76"/>
      <c r="U237" s="76"/>
      <c r="V237" s="76"/>
      <c r="W237" s="76"/>
      <c r="X237" s="76"/>
      <c r="Y237" s="76"/>
      <c r="Z237" s="76"/>
      <c r="AA237" s="76"/>
      <c r="AB237" s="76"/>
      <c r="AC237" s="76"/>
      <c r="AD237" s="76"/>
      <c r="AE237" s="76"/>
      <c r="AF237" s="76"/>
      <c r="AG237" s="76"/>
      <c r="AH237" s="76"/>
      <c r="AI237" s="76"/>
      <c r="AJ237" s="76"/>
      <c r="AK237" s="76"/>
      <c r="AL237" s="76"/>
      <c r="AM237" s="76"/>
      <c r="AN237" s="76"/>
      <c r="AO237" s="76"/>
      <c r="AP237" s="76"/>
      <c r="AQ237" s="76"/>
      <c r="AR237" s="76"/>
      <c r="AS237" s="76"/>
      <c r="AT237" s="76"/>
      <c r="AU237" s="76"/>
      <c r="AV237" s="76"/>
      <c r="AW237" s="76"/>
      <c r="AX237" s="76"/>
      <c r="AY237" s="76"/>
      <c r="AZ237" s="76"/>
      <c r="BA237" s="76"/>
      <c r="BB237" s="76"/>
      <c r="BC237" s="76"/>
      <c r="BD237" s="76"/>
      <c r="BE237" s="76"/>
      <c r="BF237" s="76"/>
      <c r="BG237" s="76"/>
      <c r="BH237" s="76"/>
      <c r="BI237" s="76"/>
      <c r="BJ237" s="76"/>
      <c r="BK237" s="76"/>
      <c r="BL237" s="76"/>
      <c r="BM237" s="76"/>
      <c r="BN237" s="76"/>
      <c r="BO237" s="76"/>
      <c r="BP237" s="76"/>
      <c r="BQ237" s="76"/>
      <c r="BR237" s="76"/>
    </row>
    <row r="238" spans="4:70" ht="12.75" customHeight="1" x14ac:dyDescent="0.15">
      <c r="D238" s="76"/>
      <c r="E238" s="76"/>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row>
    <row r="239" spans="4:70" ht="12.75" customHeight="1" x14ac:dyDescent="0.15">
      <c r="D239" s="76"/>
      <c r="E239" s="7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row>
    <row r="240" spans="4:70" ht="12.75" customHeight="1" x14ac:dyDescent="0.15">
      <c r="D240" s="76"/>
      <c r="E240" s="76"/>
      <c r="F240" s="76"/>
      <c r="G240" s="76"/>
      <c r="H240" s="76"/>
      <c r="I240" s="76"/>
      <c r="J240" s="76"/>
      <c r="K240" s="76"/>
      <c r="L240" s="76"/>
      <c r="M240" s="76"/>
      <c r="N240" s="76"/>
      <c r="O240" s="76"/>
      <c r="P240" s="76"/>
      <c r="Q240" s="76"/>
      <c r="R240" s="76"/>
      <c r="S240" s="76"/>
      <c r="T240" s="76"/>
      <c r="U240" s="76"/>
      <c r="V240" s="76"/>
      <c r="W240" s="76"/>
      <c r="X240" s="76"/>
      <c r="Y240" s="76"/>
      <c r="Z240" s="76"/>
      <c r="AA240" s="76"/>
      <c r="AB240" s="76"/>
      <c r="AC240" s="76"/>
      <c r="AD240" s="76"/>
      <c r="AE240" s="76"/>
      <c r="AF240" s="76"/>
      <c r="AG240" s="76"/>
      <c r="AH240" s="76"/>
      <c r="AI240" s="76"/>
      <c r="AJ240" s="76"/>
      <c r="AK240" s="76"/>
      <c r="AL240" s="76"/>
      <c r="AM240" s="76"/>
      <c r="AN240" s="76"/>
      <c r="AO240" s="76"/>
      <c r="AP240" s="76"/>
      <c r="AQ240" s="76"/>
      <c r="AR240" s="76"/>
      <c r="AS240" s="76"/>
      <c r="AT240" s="76"/>
      <c r="AU240" s="76"/>
      <c r="AV240" s="76"/>
      <c r="AW240" s="76"/>
      <c r="AX240" s="76"/>
      <c r="AY240" s="76"/>
      <c r="AZ240" s="76"/>
      <c r="BA240" s="76"/>
      <c r="BB240" s="76"/>
      <c r="BC240" s="76"/>
      <c r="BD240" s="76"/>
      <c r="BE240" s="76"/>
      <c r="BF240" s="76"/>
      <c r="BG240" s="76"/>
      <c r="BH240" s="76"/>
      <c r="BI240" s="76"/>
      <c r="BJ240" s="76"/>
      <c r="BK240" s="76"/>
      <c r="BL240" s="76"/>
      <c r="BM240" s="76"/>
      <c r="BN240" s="76"/>
      <c r="BO240" s="76"/>
      <c r="BP240" s="76"/>
      <c r="BQ240" s="76"/>
      <c r="BR240" s="76"/>
    </row>
    <row r="241" spans="4:70" ht="12.75" customHeight="1" x14ac:dyDescent="0.15">
      <c r="D241" s="76"/>
      <c r="E241" s="76"/>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c r="AR241" s="76"/>
      <c r="AS241" s="76"/>
      <c r="AT241" s="76"/>
      <c r="AU241" s="76"/>
      <c r="AV241" s="76"/>
      <c r="AW241" s="76"/>
      <c r="AX241" s="76"/>
      <c r="AY241" s="76"/>
      <c r="AZ241" s="76"/>
      <c r="BA241" s="76"/>
      <c r="BB241" s="76"/>
      <c r="BC241" s="76"/>
      <c r="BD241" s="76"/>
      <c r="BE241" s="76"/>
      <c r="BF241" s="76"/>
      <c r="BG241" s="76"/>
      <c r="BH241" s="76"/>
      <c r="BI241" s="76"/>
      <c r="BJ241" s="76"/>
      <c r="BK241" s="76"/>
      <c r="BL241" s="76"/>
      <c r="BM241" s="76"/>
      <c r="BN241" s="76"/>
      <c r="BO241" s="76"/>
      <c r="BP241" s="76"/>
      <c r="BQ241" s="76"/>
      <c r="BR241" s="76"/>
    </row>
    <row r="242" spans="4:70" ht="12.75" customHeight="1" x14ac:dyDescent="0.15">
      <c r="D242" s="76"/>
      <c r="E242" s="76"/>
      <c r="F242" s="76"/>
      <c r="G242" s="76"/>
      <c r="H242" s="76"/>
      <c r="I242" s="76"/>
      <c r="J242" s="76"/>
      <c r="K242" s="76"/>
      <c r="L242" s="76"/>
      <c r="M242" s="76"/>
      <c r="N242" s="76"/>
      <c r="O242" s="76"/>
      <c r="P242" s="76"/>
      <c r="Q242" s="76"/>
      <c r="R242" s="76"/>
      <c r="S242" s="76"/>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c r="BE242" s="76"/>
      <c r="BF242" s="76"/>
      <c r="BG242" s="76"/>
      <c r="BH242" s="76"/>
      <c r="BI242" s="76"/>
      <c r="BJ242" s="76"/>
      <c r="BK242" s="76"/>
      <c r="BL242" s="76"/>
      <c r="BM242" s="76"/>
      <c r="BN242" s="76"/>
      <c r="BO242" s="76"/>
      <c r="BP242" s="76"/>
      <c r="BQ242" s="76"/>
      <c r="BR242" s="76"/>
    </row>
    <row r="243" spans="4:70" ht="12.75" customHeight="1" x14ac:dyDescent="0.15">
      <c r="D243" s="76"/>
      <c r="E243" s="76"/>
      <c r="F243" s="76"/>
      <c r="G243" s="76"/>
      <c r="H243" s="76"/>
      <c r="I243" s="76"/>
      <c r="J243" s="76"/>
      <c r="K243" s="76"/>
      <c r="L243" s="76"/>
      <c r="M243" s="76"/>
      <c r="N243" s="76"/>
      <c r="O243" s="76"/>
      <c r="P243" s="76"/>
      <c r="Q243" s="76"/>
      <c r="R243" s="76"/>
      <c r="S243" s="76"/>
      <c r="T243" s="76"/>
      <c r="U243" s="76"/>
      <c r="V243" s="76"/>
      <c r="W243" s="76"/>
      <c r="X243" s="76"/>
      <c r="Y243" s="76"/>
      <c r="Z243" s="76"/>
      <c r="AA243" s="76"/>
      <c r="AB243" s="76"/>
      <c r="AC243" s="76"/>
      <c r="AD243" s="76"/>
      <c r="AE243" s="76"/>
      <c r="AF243" s="76"/>
      <c r="AG243" s="76"/>
      <c r="AH243" s="76"/>
      <c r="AI243" s="76"/>
      <c r="AJ243" s="76"/>
      <c r="AK243" s="76"/>
      <c r="AL243" s="76"/>
      <c r="AM243" s="76"/>
      <c r="AN243" s="76"/>
      <c r="AO243" s="76"/>
      <c r="AP243" s="76"/>
      <c r="AQ243" s="76"/>
      <c r="AR243" s="76"/>
      <c r="AS243" s="76"/>
      <c r="AT243" s="76"/>
      <c r="AU243" s="76"/>
      <c r="AV243" s="76"/>
      <c r="AW243" s="76"/>
      <c r="AX243" s="76"/>
      <c r="AY243" s="76"/>
      <c r="AZ243" s="76"/>
      <c r="BA243" s="76"/>
      <c r="BB243" s="76"/>
      <c r="BC243" s="76"/>
      <c r="BD243" s="76"/>
      <c r="BE243" s="76"/>
      <c r="BF243" s="76"/>
      <c r="BG243" s="76"/>
      <c r="BH243" s="76"/>
      <c r="BI243" s="76"/>
      <c r="BJ243" s="76"/>
      <c r="BK243" s="76"/>
      <c r="BL243" s="76"/>
      <c r="BM243" s="76"/>
      <c r="BN243" s="76"/>
      <c r="BO243" s="76"/>
      <c r="BP243" s="76"/>
      <c r="BQ243" s="76"/>
      <c r="BR243" s="76"/>
    </row>
    <row r="244" spans="4:70" ht="12.75" customHeight="1" x14ac:dyDescent="0.15">
      <c r="D244" s="76"/>
      <c r="E244" s="76"/>
      <c r="F244" s="76"/>
      <c r="G244" s="76"/>
      <c r="H244" s="76"/>
      <c r="I244" s="76"/>
      <c r="J244" s="76"/>
      <c r="K244" s="76"/>
      <c r="L244" s="76"/>
      <c r="M244" s="76"/>
      <c r="N244" s="76"/>
      <c r="O244" s="76"/>
      <c r="P244" s="76"/>
      <c r="Q244" s="76"/>
      <c r="R244" s="76"/>
      <c r="S244" s="76"/>
      <c r="T244" s="76"/>
      <c r="U244" s="76"/>
      <c r="V244" s="76"/>
      <c r="W244" s="76"/>
      <c r="X244" s="76"/>
      <c r="Y244" s="76"/>
      <c r="Z244" s="76"/>
      <c r="AA244" s="76"/>
      <c r="AB244" s="76"/>
      <c r="AC244" s="76"/>
      <c r="AD244" s="76"/>
      <c r="AE244" s="76"/>
      <c r="AF244" s="76"/>
      <c r="AG244" s="76"/>
      <c r="AH244" s="76"/>
      <c r="AI244" s="76"/>
      <c r="AJ244" s="76"/>
      <c r="AK244" s="76"/>
      <c r="AL244" s="76"/>
      <c r="AM244" s="76"/>
      <c r="AN244" s="76"/>
      <c r="AO244" s="76"/>
      <c r="AP244" s="76"/>
      <c r="AQ244" s="76"/>
      <c r="AR244" s="76"/>
      <c r="AS244" s="76"/>
      <c r="AT244" s="76"/>
      <c r="AU244" s="76"/>
      <c r="AV244" s="76"/>
      <c r="AW244" s="76"/>
      <c r="AX244" s="76"/>
      <c r="AY244" s="76"/>
      <c r="AZ244" s="76"/>
      <c r="BA244" s="76"/>
      <c r="BB244" s="76"/>
      <c r="BC244" s="76"/>
      <c r="BD244" s="76"/>
      <c r="BE244" s="76"/>
      <c r="BF244" s="76"/>
      <c r="BG244" s="76"/>
      <c r="BH244" s="76"/>
      <c r="BI244" s="76"/>
      <c r="BJ244" s="76"/>
      <c r="BK244" s="76"/>
      <c r="BL244" s="76"/>
      <c r="BM244" s="76"/>
      <c r="BN244" s="76"/>
      <c r="BO244" s="76"/>
      <c r="BP244" s="76"/>
      <c r="BQ244" s="76"/>
      <c r="BR244" s="76"/>
    </row>
    <row r="245" spans="4:70" ht="12.75" customHeight="1" x14ac:dyDescent="0.15">
      <c r="D245" s="76"/>
      <c r="E245" s="76"/>
      <c r="F245" s="76"/>
      <c r="G245" s="76"/>
      <c r="H245" s="76"/>
      <c r="I245" s="76"/>
      <c r="J245" s="76"/>
      <c r="K245" s="76"/>
      <c r="L245" s="76"/>
      <c r="M245" s="76"/>
      <c r="N245" s="76"/>
      <c r="O245" s="76"/>
      <c r="P245" s="76"/>
      <c r="Q245" s="76"/>
      <c r="R245" s="76"/>
      <c r="S245" s="76"/>
      <c r="T245" s="76"/>
      <c r="U245" s="76"/>
      <c r="V245" s="76"/>
      <c r="W245" s="76"/>
      <c r="X245" s="76"/>
      <c r="Y245" s="76"/>
      <c r="Z245" s="76"/>
      <c r="AA245" s="76"/>
      <c r="AB245" s="76"/>
      <c r="AC245" s="76"/>
      <c r="AD245" s="76"/>
      <c r="AE245" s="76"/>
      <c r="AF245" s="76"/>
      <c r="AG245" s="76"/>
      <c r="AH245" s="76"/>
      <c r="AI245" s="76"/>
      <c r="AJ245" s="76"/>
      <c r="AK245" s="76"/>
      <c r="AL245" s="76"/>
      <c r="AM245" s="76"/>
      <c r="AN245" s="76"/>
      <c r="AO245" s="76"/>
      <c r="AP245" s="76"/>
      <c r="AQ245" s="76"/>
      <c r="AR245" s="76"/>
      <c r="AS245" s="76"/>
      <c r="AT245" s="76"/>
      <c r="AU245" s="76"/>
      <c r="AV245" s="76"/>
      <c r="AW245" s="76"/>
      <c r="AX245" s="76"/>
      <c r="AY245" s="76"/>
      <c r="AZ245" s="76"/>
      <c r="BA245" s="76"/>
      <c r="BB245" s="76"/>
      <c r="BC245" s="76"/>
      <c r="BD245" s="76"/>
      <c r="BE245" s="76"/>
      <c r="BF245" s="76"/>
      <c r="BG245" s="76"/>
      <c r="BH245" s="76"/>
      <c r="BI245" s="76"/>
      <c r="BJ245" s="76"/>
      <c r="BK245" s="76"/>
      <c r="BL245" s="76"/>
      <c r="BM245" s="76"/>
      <c r="BN245" s="76"/>
      <c r="BO245" s="76"/>
      <c r="BP245" s="76"/>
      <c r="BQ245" s="76"/>
      <c r="BR245" s="76"/>
    </row>
    <row r="246" spans="4:70" ht="12.75" customHeight="1" x14ac:dyDescent="0.15">
      <c r="D246" s="76"/>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row>
    <row r="247" spans="4:70" ht="12.75" customHeight="1" x14ac:dyDescent="0.15">
      <c r="D247" s="76"/>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76"/>
      <c r="AU247" s="76"/>
      <c r="AV247" s="76"/>
      <c r="AW247" s="76"/>
      <c r="AX247" s="76"/>
      <c r="AY247" s="76"/>
      <c r="AZ247" s="76"/>
      <c r="BA247" s="76"/>
      <c r="BB247" s="76"/>
      <c r="BC247" s="76"/>
      <c r="BD247" s="76"/>
      <c r="BE247" s="76"/>
      <c r="BF247" s="76"/>
      <c r="BG247" s="76"/>
      <c r="BH247" s="76"/>
      <c r="BI247" s="76"/>
      <c r="BJ247" s="76"/>
      <c r="BK247" s="76"/>
      <c r="BL247" s="76"/>
      <c r="BM247" s="76"/>
      <c r="BN247" s="76"/>
      <c r="BO247" s="76"/>
      <c r="BP247" s="76"/>
      <c r="BQ247" s="76"/>
      <c r="BR247" s="76"/>
    </row>
    <row r="248" spans="4:70" ht="12.75" customHeight="1" x14ac:dyDescent="0.15">
      <c r="D248" s="76"/>
      <c r="E248" s="76"/>
      <c r="F248" s="76"/>
      <c r="G248" s="76"/>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6"/>
      <c r="AY248" s="76"/>
      <c r="AZ248" s="76"/>
      <c r="BA248" s="76"/>
      <c r="BB248" s="76"/>
      <c r="BC248" s="76"/>
      <c r="BD248" s="76"/>
      <c r="BE248" s="76"/>
      <c r="BF248" s="76"/>
      <c r="BG248" s="76"/>
      <c r="BH248" s="76"/>
      <c r="BI248" s="76"/>
      <c r="BJ248" s="76"/>
      <c r="BK248" s="76"/>
      <c r="BL248" s="76"/>
      <c r="BM248" s="76"/>
      <c r="BN248" s="76"/>
      <c r="BO248" s="76"/>
      <c r="BP248" s="76"/>
      <c r="BQ248" s="76"/>
      <c r="BR248" s="76"/>
    </row>
    <row r="249" spans="4:70" ht="12.75" customHeight="1" x14ac:dyDescent="0.15">
      <c r="D249" s="76"/>
      <c r="E249" s="76"/>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76"/>
      <c r="AU249" s="76"/>
      <c r="AV249" s="76"/>
      <c r="AW249" s="76"/>
      <c r="AX249" s="76"/>
      <c r="AY249" s="76"/>
      <c r="AZ249" s="76"/>
      <c r="BA249" s="76"/>
      <c r="BB249" s="76"/>
      <c r="BC249" s="76"/>
      <c r="BD249" s="76"/>
      <c r="BE249" s="76"/>
      <c r="BF249" s="76"/>
      <c r="BG249" s="76"/>
      <c r="BH249" s="76"/>
      <c r="BI249" s="76"/>
      <c r="BJ249" s="76"/>
      <c r="BK249" s="76"/>
      <c r="BL249" s="76"/>
      <c r="BM249" s="76"/>
      <c r="BN249" s="76"/>
      <c r="BO249" s="76"/>
      <c r="BP249" s="76"/>
      <c r="BQ249" s="76"/>
      <c r="BR249" s="76"/>
    </row>
    <row r="250" spans="4:70" ht="12.75" customHeight="1" x14ac:dyDescent="0.15">
      <c r="D250" s="76"/>
      <c r="E250" s="76"/>
      <c r="F250" s="76"/>
      <c r="G250" s="76"/>
      <c r="H250" s="76"/>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c r="AG250" s="76"/>
      <c r="AH250" s="76"/>
      <c r="AI250" s="76"/>
      <c r="AJ250" s="76"/>
      <c r="AK250" s="76"/>
      <c r="AL250" s="76"/>
      <c r="AM250" s="76"/>
      <c r="AN250" s="76"/>
      <c r="AO250" s="76"/>
      <c r="AP250" s="76"/>
      <c r="AQ250" s="76"/>
      <c r="AR250" s="76"/>
      <c r="AS250" s="76"/>
      <c r="AT250" s="76"/>
      <c r="AU250" s="76"/>
      <c r="AV250" s="76"/>
      <c r="AW250" s="76"/>
      <c r="AX250" s="76"/>
      <c r="AY250" s="76"/>
      <c r="AZ250" s="76"/>
      <c r="BA250" s="76"/>
      <c r="BB250" s="76"/>
      <c r="BC250" s="76"/>
      <c r="BD250" s="76"/>
      <c r="BE250" s="76"/>
      <c r="BF250" s="76"/>
      <c r="BG250" s="76"/>
      <c r="BH250" s="76"/>
      <c r="BI250" s="76"/>
      <c r="BJ250" s="76"/>
      <c r="BK250" s="76"/>
      <c r="BL250" s="76"/>
      <c r="BM250" s="76"/>
      <c r="BN250" s="76"/>
      <c r="BO250" s="76"/>
      <c r="BP250" s="76"/>
      <c r="BQ250" s="76"/>
      <c r="BR250" s="76"/>
    </row>
    <row r="251" spans="4:70" ht="12.75" customHeight="1" x14ac:dyDescent="0.15">
      <c r="D251" s="76"/>
      <c r="E251" s="76"/>
      <c r="F251" s="76"/>
      <c r="G251" s="76"/>
      <c r="H251" s="76"/>
      <c r="I251" s="76"/>
      <c r="J251" s="76"/>
      <c r="K251" s="76"/>
      <c r="L251" s="76"/>
      <c r="M251" s="76"/>
      <c r="N251" s="76"/>
      <c r="O251" s="76"/>
      <c r="P251" s="76"/>
      <c r="Q251" s="76"/>
      <c r="R251" s="76"/>
      <c r="S251" s="76"/>
      <c r="T251" s="76"/>
      <c r="U251" s="76"/>
      <c r="V251" s="76"/>
      <c r="W251" s="76"/>
      <c r="X251" s="76"/>
      <c r="Y251" s="76"/>
      <c r="Z251" s="76"/>
      <c r="AA251" s="76"/>
      <c r="AB251" s="76"/>
      <c r="AC251" s="76"/>
      <c r="AD251" s="76"/>
      <c r="AE251" s="76"/>
      <c r="AF251" s="76"/>
      <c r="AG251" s="76"/>
      <c r="AH251" s="76"/>
      <c r="AI251" s="76"/>
      <c r="AJ251" s="76"/>
      <c r="AK251" s="76"/>
      <c r="AL251" s="76"/>
      <c r="AM251" s="76"/>
      <c r="AN251" s="76"/>
      <c r="AO251" s="76"/>
      <c r="AP251" s="76"/>
      <c r="AQ251" s="76"/>
      <c r="AR251" s="76"/>
      <c r="AS251" s="76"/>
      <c r="AT251" s="76"/>
      <c r="AU251" s="76"/>
      <c r="AV251" s="76"/>
      <c r="AW251" s="76"/>
      <c r="AX251" s="76"/>
      <c r="AY251" s="76"/>
      <c r="AZ251" s="76"/>
      <c r="BA251" s="76"/>
      <c r="BB251" s="76"/>
      <c r="BC251" s="76"/>
      <c r="BD251" s="76"/>
      <c r="BE251" s="76"/>
      <c r="BF251" s="76"/>
      <c r="BG251" s="76"/>
      <c r="BH251" s="76"/>
      <c r="BI251" s="76"/>
      <c r="BJ251" s="76"/>
      <c r="BK251" s="76"/>
      <c r="BL251" s="76"/>
      <c r="BM251" s="76"/>
      <c r="BN251" s="76"/>
      <c r="BO251" s="76"/>
      <c r="BP251" s="76"/>
      <c r="BQ251" s="76"/>
      <c r="BR251" s="76"/>
    </row>
    <row r="252" spans="4:70" ht="12.75" customHeight="1" x14ac:dyDescent="0.15">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c r="AO252" s="76"/>
      <c r="AP252" s="76"/>
      <c r="AQ252" s="76"/>
      <c r="AR252" s="76"/>
      <c r="AS252" s="76"/>
      <c r="AT252" s="76"/>
      <c r="AU252" s="76"/>
      <c r="AV252" s="76"/>
      <c r="AW252" s="76"/>
      <c r="AX252" s="76"/>
      <c r="AY252" s="76"/>
      <c r="AZ252" s="76"/>
      <c r="BA252" s="76"/>
      <c r="BB252" s="76"/>
      <c r="BC252" s="76"/>
      <c r="BD252" s="76"/>
      <c r="BE252" s="76"/>
      <c r="BF252" s="76"/>
      <c r="BG252" s="76"/>
      <c r="BH252" s="76"/>
      <c r="BI252" s="76"/>
      <c r="BJ252" s="76"/>
      <c r="BK252" s="76"/>
      <c r="BL252" s="76"/>
      <c r="BM252" s="76"/>
      <c r="BN252" s="76"/>
      <c r="BO252" s="76"/>
      <c r="BP252" s="76"/>
      <c r="BQ252" s="76"/>
      <c r="BR252" s="76"/>
    </row>
    <row r="253" spans="4:70" ht="12.75" customHeight="1" x14ac:dyDescent="0.15">
      <c r="D253" s="76"/>
      <c r="E253" s="76"/>
      <c r="F253" s="76"/>
      <c r="G253" s="76"/>
      <c r="H253" s="76"/>
      <c r="I253" s="76"/>
      <c r="J253" s="76"/>
      <c r="K253" s="76"/>
      <c r="L253" s="76"/>
      <c r="M253" s="76"/>
      <c r="N253" s="76"/>
      <c r="O253" s="76"/>
      <c r="P253" s="76"/>
      <c r="Q253" s="76"/>
      <c r="R253" s="76"/>
      <c r="S253" s="76"/>
      <c r="T253" s="76"/>
      <c r="U253" s="76"/>
      <c r="V253" s="76"/>
      <c r="W253" s="76"/>
      <c r="X253" s="76"/>
      <c r="Y253" s="76"/>
      <c r="Z253" s="76"/>
      <c r="AA253" s="76"/>
      <c r="AB253" s="76"/>
      <c r="AC253" s="76"/>
      <c r="AD253" s="76"/>
      <c r="AE253" s="76"/>
      <c r="AF253" s="76"/>
      <c r="AG253" s="76"/>
      <c r="AH253" s="76"/>
      <c r="AI253" s="76"/>
      <c r="AJ253" s="76"/>
      <c r="AK253" s="76"/>
      <c r="AL253" s="76"/>
      <c r="AM253" s="76"/>
      <c r="AN253" s="76"/>
      <c r="AO253" s="76"/>
      <c r="AP253" s="76"/>
      <c r="AQ253" s="76"/>
      <c r="AR253" s="76"/>
      <c r="AS253" s="76"/>
      <c r="AT253" s="76"/>
      <c r="AU253" s="76"/>
      <c r="AV253" s="76"/>
      <c r="AW253" s="76"/>
      <c r="AX253" s="76"/>
      <c r="AY253" s="76"/>
      <c r="AZ253" s="76"/>
      <c r="BA253" s="76"/>
      <c r="BB253" s="76"/>
      <c r="BC253" s="76"/>
      <c r="BD253" s="76"/>
      <c r="BE253" s="76"/>
      <c r="BF253" s="76"/>
      <c r="BG253" s="76"/>
      <c r="BH253" s="76"/>
      <c r="BI253" s="76"/>
      <c r="BJ253" s="76"/>
      <c r="BK253" s="76"/>
      <c r="BL253" s="76"/>
      <c r="BM253" s="76"/>
      <c r="BN253" s="76"/>
      <c r="BO253" s="76"/>
      <c r="BP253" s="76"/>
      <c r="BQ253" s="76"/>
      <c r="BR253" s="76"/>
    </row>
    <row r="254" spans="4:70" ht="12.75" customHeight="1" x14ac:dyDescent="0.15">
      <c r="D254" s="76"/>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6"/>
      <c r="BL254" s="76"/>
      <c r="BM254" s="76"/>
      <c r="BN254" s="76"/>
      <c r="BO254" s="76"/>
      <c r="BP254" s="76"/>
      <c r="BQ254" s="76"/>
      <c r="BR254" s="76"/>
    </row>
    <row r="255" spans="4:70" ht="12.75" customHeight="1" x14ac:dyDescent="0.15">
      <c r="D255" s="76"/>
      <c r="E255" s="7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76"/>
      <c r="BL255" s="76"/>
      <c r="BM255" s="76"/>
      <c r="BN255" s="76"/>
      <c r="BO255" s="76"/>
      <c r="BP255" s="76"/>
      <c r="BQ255" s="76"/>
      <c r="BR255" s="76"/>
    </row>
    <row r="256" spans="4:70" ht="12.75" customHeight="1" x14ac:dyDescent="0.15">
      <c r="D256" s="76"/>
      <c r="E256" s="76"/>
      <c r="F256" s="76"/>
      <c r="G256" s="76"/>
      <c r="H256" s="76"/>
      <c r="I256" s="76"/>
      <c r="J256" s="76"/>
      <c r="K256" s="76"/>
      <c r="L256" s="76"/>
      <c r="M256" s="76"/>
      <c r="N256" s="76"/>
      <c r="O256" s="76"/>
      <c r="P256" s="76"/>
      <c r="Q256" s="76"/>
      <c r="R256" s="76"/>
      <c r="S256" s="76"/>
      <c r="T256" s="76"/>
      <c r="U256" s="76"/>
      <c r="V256" s="76"/>
      <c r="W256" s="76"/>
      <c r="X256" s="76"/>
      <c r="Y256" s="76"/>
      <c r="Z256" s="76"/>
      <c r="AA256" s="76"/>
      <c r="AB256" s="76"/>
      <c r="AC256" s="76"/>
      <c r="AD256" s="76"/>
      <c r="AE256" s="76"/>
      <c r="AF256" s="76"/>
      <c r="AG256" s="76"/>
      <c r="AH256" s="76"/>
      <c r="AI256" s="76"/>
      <c r="AJ256" s="76"/>
      <c r="AK256" s="76"/>
      <c r="AL256" s="76"/>
      <c r="AM256" s="76"/>
      <c r="AN256" s="76"/>
      <c r="AO256" s="76"/>
      <c r="AP256" s="76"/>
      <c r="AQ256" s="76"/>
      <c r="AR256" s="76"/>
      <c r="AS256" s="76"/>
      <c r="AT256" s="76"/>
      <c r="AU256" s="76"/>
      <c r="AV256" s="76"/>
      <c r="AW256" s="76"/>
      <c r="AX256" s="76"/>
      <c r="AY256" s="76"/>
      <c r="AZ256" s="76"/>
      <c r="BA256" s="76"/>
      <c r="BB256" s="76"/>
      <c r="BC256" s="76"/>
      <c r="BD256" s="76"/>
      <c r="BE256" s="76"/>
      <c r="BF256" s="76"/>
      <c r="BG256" s="76"/>
      <c r="BH256" s="76"/>
      <c r="BI256" s="76"/>
      <c r="BJ256" s="76"/>
      <c r="BK256" s="76"/>
      <c r="BL256" s="76"/>
      <c r="BM256" s="76"/>
      <c r="BN256" s="76"/>
      <c r="BO256" s="76"/>
      <c r="BP256" s="76"/>
      <c r="BQ256" s="76"/>
      <c r="BR256" s="76"/>
    </row>
    <row r="257" spans="4:70" ht="12.75" customHeight="1" x14ac:dyDescent="0.15">
      <c r="D257" s="76"/>
      <c r="E257" s="76"/>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76"/>
      <c r="AU257" s="76"/>
      <c r="AV257" s="76"/>
      <c r="AW257" s="76"/>
      <c r="AX257" s="76"/>
      <c r="AY257" s="76"/>
      <c r="AZ257" s="76"/>
      <c r="BA257" s="76"/>
      <c r="BB257" s="76"/>
      <c r="BC257" s="76"/>
      <c r="BD257" s="76"/>
      <c r="BE257" s="76"/>
      <c r="BF257" s="76"/>
      <c r="BG257" s="76"/>
      <c r="BH257" s="76"/>
      <c r="BI257" s="76"/>
      <c r="BJ257" s="76"/>
      <c r="BK257" s="76"/>
      <c r="BL257" s="76"/>
      <c r="BM257" s="76"/>
      <c r="BN257" s="76"/>
      <c r="BO257" s="76"/>
      <c r="BP257" s="76"/>
      <c r="BQ257" s="76"/>
      <c r="BR257" s="76"/>
    </row>
    <row r="258" spans="4:70" ht="12.75" customHeight="1" x14ac:dyDescent="0.15">
      <c r="D258" s="76"/>
      <c r="E258" s="76"/>
      <c r="F258" s="76"/>
      <c r="G258" s="76"/>
      <c r="H258" s="76"/>
      <c r="I258" s="76"/>
      <c r="J258" s="76"/>
      <c r="K258" s="76"/>
      <c r="L258" s="76"/>
      <c r="M258" s="76"/>
      <c r="N258" s="76"/>
      <c r="O258" s="76"/>
      <c r="P258" s="76"/>
      <c r="Q258" s="76"/>
      <c r="R258" s="76"/>
      <c r="S258" s="76"/>
      <c r="T258" s="76"/>
      <c r="U258" s="76"/>
      <c r="V258" s="76"/>
      <c r="W258" s="76"/>
      <c r="X258" s="76"/>
      <c r="Y258" s="76"/>
      <c r="Z258" s="76"/>
      <c r="AA258" s="76"/>
      <c r="AB258" s="76"/>
      <c r="AC258" s="76"/>
      <c r="AD258" s="76"/>
      <c r="AE258" s="76"/>
      <c r="AF258" s="76"/>
      <c r="AG258" s="76"/>
      <c r="AH258" s="76"/>
      <c r="AI258" s="76"/>
      <c r="AJ258" s="76"/>
      <c r="AK258" s="76"/>
      <c r="AL258" s="76"/>
      <c r="AM258" s="76"/>
      <c r="AN258" s="76"/>
      <c r="AO258" s="76"/>
      <c r="AP258" s="76"/>
      <c r="AQ258" s="76"/>
      <c r="AR258" s="76"/>
      <c r="AS258" s="76"/>
      <c r="AT258" s="76"/>
      <c r="AU258" s="76"/>
      <c r="AV258" s="76"/>
      <c r="AW258" s="76"/>
      <c r="AX258" s="76"/>
      <c r="AY258" s="76"/>
      <c r="AZ258" s="76"/>
      <c r="BA258" s="76"/>
      <c r="BB258" s="76"/>
      <c r="BC258" s="76"/>
      <c r="BD258" s="76"/>
      <c r="BE258" s="76"/>
      <c r="BF258" s="76"/>
      <c r="BG258" s="76"/>
      <c r="BH258" s="76"/>
      <c r="BI258" s="76"/>
      <c r="BJ258" s="76"/>
      <c r="BK258" s="76"/>
      <c r="BL258" s="76"/>
      <c r="BM258" s="76"/>
      <c r="BN258" s="76"/>
      <c r="BO258" s="76"/>
      <c r="BP258" s="76"/>
      <c r="BQ258" s="76"/>
      <c r="BR258" s="76"/>
    </row>
    <row r="259" spans="4:70" ht="12.75" customHeight="1" x14ac:dyDescent="0.15">
      <c r="D259" s="76"/>
      <c r="E259" s="76"/>
      <c r="F259" s="76"/>
      <c r="G259" s="76"/>
      <c r="H259" s="76"/>
      <c r="I259" s="76"/>
      <c r="J259" s="76"/>
      <c r="K259" s="76"/>
      <c r="L259" s="76"/>
      <c r="M259" s="76"/>
      <c r="N259" s="76"/>
      <c r="O259" s="76"/>
      <c r="P259" s="76"/>
      <c r="Q259" s="76"/>
      <c r="R259" s="76"/>
      <c r="S259" s="76"/>
      <c r="T259" s="76"/>
      <c r="U259" s="76"/>
      <c r="V259" s="76"/>
      <c r="W259" s="76"/>
      <c r="X259" s="76"/>
      <c r="Y259" s="76"/>
      <c r="Z259" s="76"/>
      <c r="AA259" s="76"/>
      <c r="AB259" s="76"/>
      <c r="AC259" s="76"/>
      <c r="AD259" s="76"/>
      <c r="AE259" s="76"/>
      <c r="AF259" s="76"/>
      <c r="AG259" s="76"/>
      <c r="AH259" s="76"/>
      <c r="AI259" s="76"/>
      <c r="AJ259" s="76"/>
      <c r="AK259" s="76"/>
      <c r="AL259" s="76"/>
      <c r="AM259" s="76"/>
      <c r="AN259" s="76"/>
      <c r="AO259" s="76"/>
      <c r="AP259" s="76"/>
      <c r="AQ259" s="76"/>
      <c r="AR259" s="76"/>
      <c r="AS259" s="76"/>
      <c r="AT259" s="76"/>
      <c r="AU259" s="76"/>
      <c r="AV259" s="76"/>
      <c r="AW259" s="76"/>
      <c r="AX259" s="76"/>
      <c r="AY259" s="76"/>
      <c r="AZ259" s="76"/>
      <c r="BA259" s="76"/>
      <c r="BB259" s="76"/>
      <c r="BC259" s="76"/>
      <c r="BD259" s="76"/>
      <c r="BE259" s="76"/>
      <c r="BF259" s="76"/>
      <c r="BG259" s="76"/>
      <c r="BH259" s="76"/>
      <c r="BI259" s="76"/>
      <c r="BJ259" s="76"/>
      <c r="BK259" s="76"/>
      <c r="BL259" s="76"/>
      <c r="BM259" s="76"/>
      <c r="BN259" s="76"/>
      <c r="BO259" s="76"/>
      <c r="BP259" s="76"/>
      <c r="BQ259" s="76"/>
      <c r="BR259" s="76"/>
    </row>
    <row r="260" spans="4:70" ht="12.75" customHeight="1" x14ac:dyDescent="0.15">
      <c r="D260" s="76"/>
      <c r="E260" s="76"/>
      <c r="F260" s="76"/>
      <c r="G260" s="76"/>
      <c r="H260" s="76"/>
      <c r="I260" s="76"/>
      <c r="J260" s="76"/>
      <c r="K260" s="76"/>
      <c r="L260" s="76"/>
      <c r="M260" s="76"/>
      <c r="N260" s="76"/>
      <c r="O260" s="76"/>
      <c r="P260" s="76"/>
      <c r="Q260" s="76"/>
      <c r="R260" s="76"/>
      <c r="S260" s="76"/>
      <c r="T260" s="76"/>
      <c r="U260" s="76"/>
      <c r="V260" s="76"/>
      <c r="W260" s="76"/>
      <c r="X260" s="76"/>
      <c r="Y260" s="76"/>
      <c r="Z260" s="76"/>
      <c r="AA260" s="76"/>
      <c r="AB260" s="76"/>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6"/>
      <c r="AY260" s="76"/>
      <c r="AZ260" s="76"/>
      <c r="BA260" s="76"/>
      <c r="BB260" s="76"/>
      <c r="BC260" s="76"/>
      <c r="BD260" s="76"/>
      <c r="BE260" s="76"/>
      <c r="BF260" s="76"/>
      <c r="BG260" s="76"/>
      <c r="BH260" s="76"/>
      <c r="BI260" s="76"/>
      <c r="BJ260" s="76"/>
      <c r="BK260" s="76"/>
      <c r="BL260" s="76"/>
      <c r="BM260" s="76"/>
      <c r="BN260" s="76"/>
      <c r="BO260" s="76"/>
      <c r="BP260" s="76"/>
      <c r="BQ260" s="76"/>
      <c r="BR260" s="76"/>
    </row>
    <row r="261" spans="4:70" ht="12.75" customHeight="1" x14ac:dyDescent="0.15">
      <c r="D261" s="76"/>
      <c r="E261" s="76"/>
      <c r="F261" s="76"/>
      <c r="G261" s="76"/>
      <c r="H261" s="76"/>
      <c r="I261" s="76"/>
      <c r="J261" s="76"/>
      <c r="K261" s="76"/>
      <c r="L261" s="76"/>
      <c r="M261" s="76"/>
      <c r="N261" s="76"/>
      <c r="O261" s="76"/>
      <c r="P261" s="76"/>
      <c r="Q261" s="76"/>
      <c r="R261" s="76"/>
      <c r="S261" s="76"/>
      <c r="T261" s="76"/>
      <c r="U261" s="76"/>
      <c r="V261" s="76"/>
      <c r="W261" s="76"/>
      <c r="X261" s="76"/>
      <c r="Y261" s="76"/>
      <c r="Z261" s="76"/>
      <c r="AA261" s="76"/>
      <c r="AB261" s="76"/>
      <c r="AC261" s="76"/>
      <c r="AD261" s="76"/>
      <c r="AE261" s="76"/>
      <c r="AF261" s="76"/>
      <c r="AG261" s="76"/>
      <c r="AH261" s="76"/>
      <c r="AI261" s="76"/>
      <c r="AJ261" s="76"/>
      <c r="AK261" s="76"/>
      <c r="AL261" s="76"/>
      <c r="AM261" s="76"/>
      <c r="AN261" s="76"/>
      <c r="AO261" s="76"/>
      <c r="AP261" s="76"/>
      <c r="AQ261" s="76"/>
      <c r="AR261" s="76"/>
      <c r="AS261" s="76"/>
      <c r="AT261" s="76"/>
      <c r="AU261" s="76"/>
      <c r="AV261" s="76"/>
      <c r="AW261" s="76"/>
      <c r="AX261" s="76"/>
      <c r="AY261" s="76"/>
      <c r="AZ261" s="76"/>
      <c r="BA261" s="76"/>
      <c r="BB261" s="76"/>
      <c r="BC261" s="76"/>
      <c r="BD261" s="76"/>
      <c r="BE261" s="76"/>
      <c r="BF261" s="76"/>
      <c r="BG261" s="76"/>
      <c r="BH261" s="76"/>
      <c r="BI261" s="76"/>
      <c r="BJ261" s="76"/>
      <c r="BK261" s="76"/>
      <c r="BL261" s="76"/>
      <c r="BM261" s="76"/>
      <c r="BN261" s="76"/>
      <c r="BO261" s="76"/>
      <c r="BP261" s="76"/>
      <c r="BQ261" s="76"/>
      <c r="BR261" s="76"/>
    </row>
    <row r="262" spans="4:70" ht="12.75" customHeight="1" x14ac:dyDescent="0.15">
      <c r="D262" s="76"/>
      <c r="E262" s="76"/>
      <c r="F262" s="76"/>
      <c r="G262" s="76"/>
      <c r="H262" s="76"/>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c r="AG262" s="76"/>
      <c r="AH262" s="76"/>
      <c r="AI262" s="76"/>
      <c r="AJ262" s="76"/>
      <c r="AK262" s="76"/>
      <c r="AL262" s="76"/>
      <c r="AM262" s="76"/>
      <c r="AN262" s="76"/>
      <c r="AO262" s="76"/>
      <c r="AP262" s="76"/>
      <c r="AQ262" s="76"/>
      <c r="AR262" s="76"/>
      <c r="AS262" s="76"/>
      <c r="AT262" s="76"/>
      <c r="AU262" s="76"/>
      <c r="AV262" s="76"/>
      <c r="AW262" s="76"/>
      <c r="AX262" s="76"/>
      <c r="AY262" s="76"/>
      <c r="AZ262" s="76"/>
      <c r="BA262" s="76"/>
      <c r="BB262" s="76"/>
      <c r="BC262" s="76"/>
      <c r="BD262" s="76"/>
      <c r="BE262" s="76"/>
      <c r="BF262" s="76"/>
      <c r="BG262" s="76"/>
      <c r="BH262" s="76"/>
      <c r="BI262" s="76"/>
      <c r="BJ262" s="76"/>
      <c r="BK262" s="76"/>
      <c r="BL262" s="76"/>
      <c r="BM262" s="76"/>
      <c r="BN262" s="76"/>
      <c r="BO262" s="76"/>
      <c r="BP262" s="76"/>
      <c r="BQ262" s="76"/>
      <c r="BR262" s="76"/>
    </row>
    <row r="263" spans="4:70" ht="12.75" customHeight="1" x14ac:dyDescent="0.15">
      <c r="D263" s="76"/>
      <c r="E263" s="76"/>
      <c r="F263" s="76"/>
      <c r="G263" s="76"/>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c r="AR263" s="76"/>
      <c r="AS263" s="76"/>
      <c r="AT263" s="76"/>
      <c r="AU263" s="76"/>
      <c r="AV263" s="76"/>
      <c r="AW263" s="76"/>
      <c r="AX263" s="76"/>
      <c r="AY263" s="76"/>
      <c r="AZ263" s="76"/>
      <c r="BA263" s="76"/>
      <c r="BB263" s="76"/>
      <c r="BC263" s="76"/>
      <c r="BD263" s="76"/>
      <c r="BE263" s="76"/>
      <c r="BF263" s="76"/>
      <c r="BG263" s="76"/>
      <c r="BH263" s="76"/>
      <c r="BI263" s="76"/>
      <c r="BJ263" s="76"/>
      <c r="BK263" s="76"/>
      <c r="BL263" s="76"/>
      <c r="BM263" s="76"/>
      <c r="BN263" s="76"/>
      <c r="BO263" s="76"/>
      <c r="BP263" s="76"/>
      <c r="BQ263" s="76"/>
      <c r="BR263" s="76"/>
    </row>
    <row r="264" spans="4:70" ht="12.75" customHeight="1" x14ac:dyDescent="0.15">
      <c r="D264" s="76"/>
      <c r="E264" s="76"/>
      <c r="F264" s="76"/>
      <c r="G264" s="76"/>
      <c r="H264" s="76"/>
      <c r="I264" s="76"/>
      <c r="J264" s="76"/>
      <c r="K264" s="76"/>
      <c r="L264" s="76"/>
      <c r="M264" s="76"/>
      <c r="N264" s="76"/>
      <c r="O264" s="76"/>
      <c r="P264" s="76"/>
      <c r="Q264" s="76"/>
      <c r="R264" s="76"/>
      <c r="S264" s="76"/>
      <c r="T264" s="76"/>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76"/>
      <c r="AU264" s="76"/>
      <c r="AV264" s="76"/>
      <c r="AW264" s="76"/>
      <c r="AX264" s="76"/>
      <c r="AY264" s="76"/>
      <c r="AZ264" s="76"/>
      <c r="BA264" s="76"/>
      <c r="BB264" s="76"/>
      <c r="BC264" s="76"/>
      <c r="BD264" s="76"/>
      <c r="BE264" s="76"/>
      <c r="BF264" s="76"/>
      <c r="BG264" s="76"/>
      <c r="BH264" s="76"/>
      <c r="BI264" s="76"/>
      <c r="BJ264" s="76"/>
      <c r="BK264" s="76"/>
      <c r="BL264" s="76"/>
      <c r="BM264" s="76"/>
      <c r="BN264" s="76"/>
      <c r="BO264" s="76"/>
      <c r="BP264" s="76"/>
      <c r="BQ264" s="76"/>
      <c r="BR264" s="76"/>
    </row>
    <row r="265" spans="4:70" ht="12.75" customHeight="1" x14ac:dyDescent="0.15">
      <c r="D265" s="76"/>
      <c r="E265" s="76"/>
      <c r="F265" s="76"/>
      <c r="G265" s="76"/>
      <c r="H265" s="76"/>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c r="AG265" s="76"/>
      <c r="AH265" s="76"/>
      <c r="AI265" s="76"/>
      <c r="AJ265" s="76"/>
      <c r="AK265" s="76"/>
      <c r="AL265" s="76"/>
      <c r="AM265" s="76"/>
      <c r="AN265" s="76"/>
      <c r="AO265" s="76"/>
      <c r="AP265" s="76"/>
      <c r="AQ265" s="76"/>
      <c r="AR265" s="76"/>
      <c r="AS265" s="76"/>
      <c r="AT265" s="76"/>
      <c r="AU265" s="76"/>
      <c r="AV265" s="76"/>
      <c r="AW265" s="76"/>
      <c r="AX265" s="76"/>
      <c r="AY265" s="76"/>
      <c r="AZ265" s="76"/>
      <c r="BA265" s="76"/>
      <c r="BB265" s="76"/>
      <c r="BC265" s="76"/>
      <c r="BD265" s="76"/>
      <c r="BE265" s="76"/>
      <c r="BF265" s="76"/>
      <c r="BG265" s="76"/>
      <c r="BH265" s="76"/>
      <c r="BI265" s="76"/>
      <c r="BJ265" s="76"/>
      <c r="BK265" s="76"/>
      <c r="BL265" s="76"/>
      <c r="BM265" s="76"/>
      <c r="BN265" s="76"/>
      <c r="BO265" s="76"/>
      <c r="BP265" s="76"/>
      <c r="BQ265" s="76"/>
      <c r="BR265" s="76"/>
    </row>
    <row r="266" spans="4:70" ht="12.75" customHeight="1" x14ac:dyDescent="0.15">
      <c r="D266" s="76"/>
      <c r="E266" s="76"/>
      <c r="F266" s="76"/>
      <c r="G266" s="76"/>
      <c r="H266" s="76"/>
      <c r="I266" s="76"/>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c r="AG266" s="76"/>
      <c r="AH266" s="76"/>
      <c r="AI266" s="76"/>
      <c r="AJ266" s="76"/>
      <c r="AK266" s="76"/>
      <c r="AL266" s="76"/>
      <c r="AM266" s="76"/>
      <c r="AN266" s="76"/>
      <c r="AO266" s="76"/>
      <c r="AP266" s="76"/>
      <c r="AQ266" s="76"/>
      <c r="AR266" s="76"/>
      <c r="AS266" s="76"/>
      <c r="AT266" s="76"/>
      <c r="AU266" s="76"/>
      <c r="AV266" s="76"/>
      <c r="AW266" s="76"/>
      <c r="AX266" s="76"/>
      <c r="AY266" s="76"/>
      <c r="AZ266" s="76"/>
      <c r="BA266" s="76"/>
      <c r="BB266" s="76"/>
      <c r="BC266" s="76"/>
      <c r="BD266" s="76"/>
      <c r="BE266" s="76"/>
      <c r="BF266" s="76"/>
      <c r="BG266" s="76"/>
      <c r="BH266" s="76"/>
      <c r="BI266" s="76"/>
      <c r="BJ266" s="76"/>
      <c r="BK266" s="76"/>
      <c r="BL266" s="76"/>
      <c r="BM266" s="76"/>
      <c r="BN266" s="76"/>
      <c r="BO266" s="76"/>
      <c r="BP266" s="76"/>
      <c r="BQ266" s="76"/>
      <c r="BR266" s="76"/>
    </row>
    <row r="267" spans="4:70" ht="12.75" customHeight="1" x14ac:dyDescent="0.15">
      <c r="D267" s="76"/>
      <c r="E267" s="76"/>
      <c r="F267" s="76"/>
      <c r="G267" s="76"/>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c r="AR267" s="76"/>
      <c r="AS267" s="76"/>
      <c r="AT267" s="76"/>
      <c r="AU267" s="76"/>
      <c r="AV267" s="76"/>
      <c r="AW267" s="76"/>
      <c r="AX267" s="76"/>
      <c r="AY267" s="76"/>
      <c r="AZ267" s="76"/>
      <c r="BA267" s="76"/>
      <c r="BB267" s="76"/>
      <c r="BC267" s="76"/>
      <c r="BD267" s="76"/>
      <c r="BE267" s="76"/>
      <c r="BF267" s="76"/>
      <c r="BG267" s="76"/>
      <c r="BH267" s="76"/>
      <c r="BI267" s="76"/>
      <c r="BJ267" s="76"/>
      <c r="BK267" s="76"/>
      <c r="BL267" s="76"/>
      <c r="BM267" s="76"/>
      <c r="BN267" s="76"/>
      <c r="BO267" s="76"/>
      <c r="BP267" s="76"/>
      <c r="BQ267" s="76"/>
      <c r="BR267" s="76"/>
    </row>
    <row r="268" spans="4:70" ht="12.75" customHeight="1" x14ac:dyDescent="0.15">
      <c r="D268" s="76"/>
      <c r="E268" s="76"/>
      <c r="F268" s="76"/>
      <c r="G268" s="76"/>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c r="AR268" s="76"/>
      <c r="AS268" s="76"/>
      <c r="AT268" s="76"/>
      <c r="AU268" s="76"/>
      <c r="AV268" s="76"/>
      <c r="AW268" s="76"/>
      <c r="AX268" s="76"/>
      <c r="AY268" s="76"/>
      <c r="AZ268" s="76"/>
      <c r="BA268" s="76"/>
      <c r="BB268" s="76"/>
      <c r="BC268" s="76"/>
      <c r="BD268" s="76"/>
      <c r="BE268" s="76"/>
      <c r="BF268" s="76"/>
      <c r="BG268" s="76"/>
      <c r="BH268" s="76"/>
      <c r="BI268" s="76"/>
      <c r="BJ268" s="76"/>
      <c r="BK268" s="76"/>
      <c r="BL268" s="76"/>
      <c r="BM268" s="76"/>
      <c r="BN268" s="76"/>
      <c r="BO268" s="76"/>
      <c r="BP268" s="76"/>
      <c r="BQ268" s="76"/>
      <c r="BR268" s="76"/>
    </row>
    <row r="269" spans="4:70" ht="12.75" customHeight="1" x14ac:dyDescent="0.15">
      <c r="D269" s="76"/>
      <c r="E269" s="76"/>
      <c r="F269" s="76"/>
      <c r="G269" s="76"/>
      <c r="H269" s="76"/>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c r="AG269" s="76"/>
      <c r="AH269" s="76"/>
      <c r="AI269" s="76"/>
      <c r="AJ269" s="76"/>
      <c r="AK269" s="76"/>
      <c r="AL269" s="76"/>
      <c r="AM269" s="76"/>
      <c r="AN269" s="76"/>
      <c r="AO269" s="76"/>
      <c r="AP269" s="76"/>
      <c r="AQ269" s="76"/>
      <c r="AR269" s="76"/>
      <c r="AS269" s="76"/>
      <c r="AT269" s="76"/>
      <c r="AU269" s="76"/>
      <c r="AV269" s="76"/>
      <c r="AW269" s="76"/>
      <c r="AX269" s="76"/>
      <c r="AY269" s="76"/>
      <c r="AZ269" s="76"/>
      <c r="BA269" s="76"/>
      <c r="BB269" s="76"/>
      <c r="BC269" s="76"/>
      <c r="BD269" s="76"/>
      <c r="BE269" s="76"/>
      <c r="BF269" s="76"/>
      <c r="BG269" s="76"/>
      <c r="BH269" s="76"/>
      <c r="BI269" s="76"/>
      <c r="BJ269" s="76"/>
      <c r="BK269" s="76"/>
      <c r="BL269" s="76"/>
      <c r="BM269" s="76"/>
      <c r="BN269" s="76"/>
      <c r="BO269" s="76"/>
      <c r="BP269" s="76"/>
      <c r="BQ269" s="76"/>
      <c r="BR269" s="76"/>
    </row>
    <row r="270" spans="4:70" ht="12.75" customHeight="1" x14ac:dyDescent="0.15">
      <c r="D270" s="76"/>
      <c r="E270" s="76"/>
      <c r="F270" s="76"/>
      <c r="G270" s="76"/>
      <c r="H270" s="76"/>
      <c r="I270" s="76"/>
      <c r="J270" s="76"/>
      <c r="K270" s="76"/>
      <c r="L270" s="76"/>
      <c r="M270" s="76"/>
      <c r="N270" s="76"/>
      <c r="O270" s="76"/>
      <c r="P270" s="76"/>
      <c r="Q270" s="76"/>
      <c r="R270" s="76"/>
      <c r="S270" s="76"/>
      <c r="T270" s="76"/>
      <c r="U270" s="76"/>
      <c r="V270" s="76"/>
      <c r="W270" s="76"/>
      <c r="X270" s="76"/>
      <c r="Y270" s="76"/>
      <c r="Z270" s="76"/>
      <c r="AA270" s="76"/>
      <c r="AB270" s="76"/>
      <c r="AC270" s="76"/>
      <c r="AD270" s="76"/>
      <c r="AE270" s="76"/>
      <c r="AF270" s="76"/>
      <c r="AG270" s="76"/>
      <c r="AH270" s="76"/>
      <c r="AI270" s="76"/>
      <c r="AJ270" s="76"/>
      <c r="AK270" s="76"/>
      <c r="AL270" s="76"/>
      <c r="AM270" s="76"/>
      <c r="AN270" s="76"/>
      <c r="AO270" s="76"/>
      <c r="AP270" s="76"/>
      <c r="AQ270" s="76"/>
      <c r="AR270" s="76"/>
      <c r="AS270" s="76"/>
      <c r="AT270" s="76"/>
      <c r="AU270" s="76"/>
      <c r="AV270" s="76"/>
      <c r="AW270" s="76"/>
      <c r="AX270" s="76"/>
      <c r="AY270" s="76"/>
      <c r="AZ270" s="76"/>
      <c r="BA270" s="76"/>
      <c r="BB270" s="76"/>
      <c r="BC270" s="76"/>
      <c r="BD270" s="76"/>
      <c r="BE270" s="76"/>
      <c r="BF270" s="76"/>
      <c r="BG270" s="76"/>
      <c r="BH270" s="76"/>
      <c r="BI270" s="76"/>
      <c r="BJ270" s="76"/>
      <c r="BK270" s="76"/>
      <c r="BL270" s="76"/>
      <c r="BM270" s="76"/>
      <c r="BN270" s="76"/>
      <c r="BO270" s="76"/>
      <c r="BP270" s="76"/>
      <c r="BQ270" s="76"/>
      <c r="BR270" s="76"/>
    </row>
    <row r="271" spans="4:70" ht="12.75" customHeight="1" x14ac:dyDescent="0.15">
      <c r="D271" s="76"/>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row>
    <row r="272" spans="4:70" ht="12.75" customHeight="1" x14ac:dyDescent="0.15">
      <c r="D272" s="76"/>
      <c r="E272" s="76"/>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row>
    <row r="273" spans="4:70" ht="12.75" customHeight="1" x14ac:dyDescent="0.15">
      <c r="D273" s="76"/>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row>
    <row r="274" spans="4:70" ht="12.75" customHeight="1" x14ac:dyDescent="0.15">
      <c r="D274" s="76"/>
      <c r="E274" s="7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row>
    <row r="275" spans="4:70" ht="12.75" customHeight="1" x14ac:dyDescent="0.15">
      <c r="D275" s="76"/>
      <c r="E275" s="76"/>
      <c r="F275" s="76"/>
      <c r="G275" s="76"/>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c r="AR275" s="76"/>
      <c r="AS275" s="76"/>
      <c r="AT275" s="76"/>
      <c r="AU275" s="76"/>
      <c r="AV275" s="76"/>
      <c r="AW275" s="76"/>
      <c r="AX275" s="76"/>
      <c r="AY275" s="76"/>
      <c r="AZ275" s="76"/>
      <c r="BA275" s="76"/>
      <c r="BB275" s="76"/>
      <c r="BC275" s="76"/>
      <c r="BD275" s="76"/>
      <c r="BE275" s="76"/>
      <c r="BF275" s="76"/>
      <c r="BG275" s="76"/>
      <c r="BH275" s="76"/>
      <c r="BI275" s="76"/>
      <c r="BJ275" s="76"/>
      <c r="BK275" s="76"/>
      <c r="BL275" s="76"/>
      <c r="BM275" s="76"/>
      <c r="BN275" s="76"/>
      <c r="BO275" s="76"/>
      <c r="BP275" s="76"/>
      <c r="BQ275" s="76"/>
      <c r="BR275" s="76"/>
    </row>
    <row r="276" spans="4:70" ht="12.75" customHeight="1" x14ac:dyDescent="0.15">
      <c r="D276" s="76"/>
      <c r="E276" s="76"/>
      <c r="F276" s="76"/>
      <c r="G276" s="76"/>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c r="AR276" s="76"/>
      <c r="AS276" s="76"/>
      <c r="AT276" s="76"/>
      <c r="AU276" s="76"/>
      <c r="AV276" s="76"/>
      <c r="AW276" s="76"/>
      <c r="AX276" s="76"/>
      <c r="AY276" s="76"/>
      <c r="AZ276" s="76"/>
      <c r="BA276" s="76"/>
      <c r="BB276" s="76"/>
      <c r="BC276" s="76"/>
      <c r="BD276" s="76"/>
      <c r="BE276" s="76"/>
      <c r="BF276" s="76"/>
      <c r="BG276" s="76"/>
      <c r="BH276" s="76"/>
      <c r="BI276" s="76"/>
      <c r="BJ276" s="76"/>
      <c r="BK276" s="76"/>
      <c r="BL276" s="76"/>
      <c r="BM276" s="76"/>
      <c r="BN276" s="76"/>
      <c r="BO276" s="76"/>
      <c r="BP276" s="76"/>
      <c r="BQ276" s="76"/>
      <c r="BR276" s="76"/>
    </row>
    <row r="277" spans="4:70" ht="12.75" customHeight="1" x14ac:dyDescent="0.15">
      <c r="D277" s="76"/>
      <c r="E277" s="76"/>
      <c r="F277" s="76"/>
      <c r="G277" s="76"/>
      <c r="H277" s="76"/>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c r="AG277" s="76"/>
      <c r="AH277" s="76"/>
      <c r="AI277" s="76"/>
      <c r="AJ277" s="76"/>
      <c r="AK277" s="76"/>
      <c r="AL277" s="76"/>
      <c r="AM277" s="76"/>
      <c r="AN277" s="76"/>
      <c r="AO277" s="76"/>
      <c r="AP277" s="76"/>
      <c r="AQ277" s="76"/>
      <c r="AR277" s="76"/>
      <c r="AS277" s="76"/>
      <c r="AT277" s="76"/>
      <c r="AU277" s="76"/>
      <c r="AV277" s="76"/>
      <c r="AW277" s="76"/>
      <c r="AX277" s="76"/>
      <c r="AY277" s="76"/>
      <c r="AZ277" s="76"/>
      <c r="BA277" s="76"/>
      <c r="BB277" s="76"/>
      <c r="BC277" s="76"/>
      <c r="BD277" s="76"/>
      <c r="BE277" s="76"/>
      <c r="BF277" s="76"/>
      <c r="BG277" s="76"/>
      <c r="BH277" s="76"/>
      <c r="BI277" s="76"/>
      <c r="BJ277" s="76"/>
      <c r="BK277" s="76"/>
      <c r="BL277" s="76"/>
      <c r="BM277" s="76"/>
      <c r="BN277" s="76"/>
      <c r="BO277" s="76"/>
      <c r="BP277" s="76"/>
      <c r="BQ277" s="76"/>
      <c r="BR277" s="76"/>
    </row>
    <row r="278" spans="4:70" ht="12.75" customHeight="1" x14ac:dyDescent="0.15">
      <c r="D278" s="76"/>
      <c r="E278" s="76"/>
      <c r="F278" s="76"/>
      <c r="G278" s="76"/>
      <c r="H278" s="76"/>
      <c r="I278" s="76"/>
      <c r="J278" s="76"/>
      <c r="K278" s="76"/>
      <c r="L278" s="76"/>
      <c r="M278" s="76"/>
      <c r="N278" s="76"/>
      <c r="O278" s="76"/>
      <c r="P278" s="76"/>
      <c r="Q278" s="76"/>
      <c r="R278" s="76"/>
      <c r="S278" s="76"/>
      <c r="T278" s="76"/>
      <c r="U278" s="76"/>
      <c r="V278" s="76"/>
      <c r="W278" s="76"/>
      <c r="X278" s="76"/>
      <c r="Y278" s="76"/>
      <c r="Z278" s="76"/>
      <c r="AA278" s="76"/>
      <c r="AB278" s="76"/>
      <c r="AC278" s="76"/>
      <c r="AD278" s="76"/>
      <c r="AE278" s="76"/>
      <c r="AF278" s="76"/>
      <c r="AG278" s="76"/>
      <c r="AH278" s="76"/>
      <c r="AI278" s="76"/>
      <c r="AJ278" s="76"/>
      <c r="AK278" s="76"/>
      <c r="AL278" s="76"/>
      <c r="AM278" s="76"/>
      <c r="AN278" s="76"/>
      <c r="AO278" s="76"/>
      <c r="AP278" s="76"/>
      <c r="AQ278" s="76"/>
      <c r="AR278" s="76"/>
      <c r="AS278" s="76"/>
      <c r="AT278" s="76"/>
      <c r="AU278" s="76"/>
      <c r="AV278" s="76"/>
      <c r="AW278" s="76"/>
      <c r="AX278" s="76"/>
      <c r="AY278" s="76"/>
      <c r="AZ278" s="76"/>
      <c r="BA278" s="76"/>
      <c r="BB278" s="76"/>
      <c r="BC278" s="76"/>
      <c r="BD278" s="76"/>
      <c r="BE278" s="76"/>
      <c r="BF278" s="76"/>
      <c r="BG278" s="76"/>
      <c r="BH278" s="76"/>
      <c r="BI278" s="76"/>
      <c r="BJ278" s="76"/>
      <c r="BK278" s="76"/>
      <c r="BL278" s="76"/>
      <c r="BM278" s="76"/>
      <c r="BN278" s="76"/>
      <c r="BO278" s="76"/>
      <c r="BP278" s="76"/>
      <c r="BQ278" s="76"/>
      <c r="BR278" s="76"/>
    </row>
    <row r="279" spans="4:70" ht="12.75" customHeight="1" x14ac:dyDescent="0.15">
      <c r="D279" s="76"/>
      <c r="E279" s="76"/>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c r="AR279" s="76"/>
      <c r="AS279" s="76"/>
      <c r="AT279" s="76"/>
      <c r="AU279" s="76"/>
      <c r="AV279" s="76"/>
      <c r="AW279" s="76"/>
      <c r="AX279" s="76"/>
      <c r="AY279" s="76"/>
      <c r="AZ279" s="76"/>
      <c r="BA279" s="76"/>
      <c r="BB279" s="76"/>
      <c r="BC279" s="76"/>
      <c r="BD279" s="76"/>
      <c r="BE279" s="76"/>
      <c r="BF279" s="76"/>
      <c r="BG279" s="76"/>
      <c r="BH279" s="76"/>
      <c r="BI279" s="76"/>
      <c r="BJ279" s="76"/>
      <c r="BK279" s="76"/>
      <c r="BL279" s="76"/>
      <c r="BM279" s="76"/>
      <c r="BN279" s="76"/>
      <c r="BO279" s="76"/>
      <c r="BP279" s="76"/>
      <c r="BQ279" s="76"/>
      <c r="BR279" s="76"/>
    </row>
    <row r="280" spans="4:70" ht="12.75" customHeight="1" x14ac:dyDescent="0.15">
      <c r="D280" s="76"/>
      <c r="E280" s="76"/>
      <c r="F280" s="76"/>
      <c r="G280" s="76"/>
      <c r="H280" s="76"/>
      <c r="I280" s="76"/>
      <c r="J280" s="76"/>
      <c r="K280" s="76"/>
      <c r="L280" s="76"/>
      <c r="M280" s="76"/>
      <c r="N280" s="76"/>
      <c r="O280" s="76"/>
      <c r="P280" s="76"/>
      <c r="Q280" s="76"/>
      <c r="R280" s="76"/>
      <c r="S280" s="76"/>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c r="AR280" s="76"/>
      <c r="AS280" s="76"/>
      <c r="AT280" s="76"/>
      <c r="AU280" s="76"/>
      <c r="AV280" s="76"/>
      <c r="AW280" s="76"/>
      <c r="AX280" s="76"/>
      <c r="AY280" s="76"/>
      <c r="AZ280" s="76"/>
      <c r="BA280" s="76"/>
      <c r="BB280" s="76"/>
      <c r="BC280" s="76"/>
      <c r="BD280" s="76"/>
      <c r="BE280" s="76"/>
      <c r="BF280" s="76"/>
      <c r="BG280" s="76"/>
      <c r="BH280" s="76"/>
      <c r="BI280" s="76"/>
      <c r="BJ280" s="76"/>
      <c r="BK280" s="76"/>
      <c r="BL280" s="76"/>
      <c r="BM280" s="76"/>
      <c r="BN280" s="76"/>
      <c r="BO280" s="76"/>
      <c r="BP280" s="76"/>
      <c r="BQ280" s="76"/>
      <c r="BR280" s="76"/>
    </row>
    <row r="281" spans="4:70" ht="12.75" customHeight="1" x14ac:dyDescent="0.15">
      <c r="D281" s="76"/>
      <c r="E281" s="76"/>
      <c r="F281" s="76"/>
      <c r="G281" s="76"/>
      <c r="H281" s="76"/>
      <c r="I281" s="76"/>
      <c r="J281" s="76"/>
      <c r="K281" s="76"/>
      <c r="L281" s="76"/>
      <c r="M281" s="76"/>
      <c r="N281" s="76"/>
      <c r="O281" s="76"/>
      <c r="P281" s="76"/>
      <c r="Q281" s="76"/>
      <c r="R281" s="76"/>
      <c r="S281" s="76"/>
      <c r="T281" s="76"/>
      <c r="U281" s="76"/>
      <c r="V281" s="76"/>
      <c r="W281" s="76"/>
      <c r="X281" s="76"/>
      <c r="Y281" s="76"/>
      <c r="Z281" s="76"/>
      <c r="AA281" s="76"/>
      <c r="AB281" s="76"/>
      <c r="AC281" s="76"/>
      <c r="AD281" s="76"/>
      <c r="AE281" s="76"/>
      <c r="AF281" s="76"/>
      <c r="AG281" s="76"/>
      <c r="AH281" s="76"/>
      <c r="AI281" s="76"/>
      <c r="AJ281" s="76"/>
      <c r="AK281" s="76"/>
      <c r="AL281" s="76"/>
      <c r="AM281" s="76"/>
      <c r="AN281" s="76"/>
      <c r="AO281" s="76"/>
      <c r="AP281" s="76"/>
      <c r="AQ281" s="76"/>
      <c r="AR281" s="76"/>
      <c r="AS281" s="76"/>
      <c r="AT281" s="76"/>
      <c r="AU281" s="76"/>
      <c r="AV281" s="76"/>
      <c r="AW281" s="76"/>
      <c r="AX281" s="76"/>
      <c r="AY281" s="76"/>
      <c r="AZ281" s="76"/>
      <c r="BA281" s="76"/>
      <c r="BB281" s="76"/>
      <c r="BC281" s="76"/>
      <c r="BD281" s="76"/>
      <c r="BE281" s="76"/>
      <c r="BF281" s="76"/>
      <c r="BG281" s="76"/>
      <c r="BH281" s="76"/>
      <c r="BI281" s="76"/>
      <c r="BJ281" s="76"/>
      <c r="BK281" s="76"/>
      <c r="BL281" s="76"/>
      <c r="BM281" s="76"/>
      <c r="BN281" s="76"/>
      <c r="BO281" s="76"/>
      <c r="BP281" s="76"/>
      <c r="BQ281" s="76"/>
      <c r="BR281" s="76"/>
    </row>
    <row r="282" spans="4:70" ht="12.75" customHeight="1" x14ac:dyDescent="0.15">
      <c r="D282" s="76"/>
      <c r="E282" s="76"/>
      <c r="F282" s="76"/>
      <c r="G282" s="76"/>
      <c r="H282" s="76"/>
      <c r="I282" s="76"/>
      <c r="J282" s="76"/>
      <c r="K282" s="76"/>
      <c r="L282" s="76"/>
      <c r="M282" s="76"/>
      <c r="N282" s="76"/>
      <c r="O282" s="76"/>
      <c r="P282" s="76"/>
      <c r="Q282" s="76"/>
      <c r="R282" s="76"/>
      <c r="S282" s="76"/>
      <c r="T282" s="76"/>
      <c r="U282" s="76"/>
      <c r="V282" s="76"/>
      <c r="W282" s="76"/>
      <c r="X282" s="76"/>
      <c r="Y282" s="76"/>
      <c r="Z282" s="76"/>
      <c r="AA282" s="76"/>
      <c r="AB282" s="76"/>
      <c r="AC282" s="76"/>
      <c r="AD282" s="76"/>
      <c r="AE282" s="76"/>
      <c r="AF282" s="76"/>
      <c r="AG282" s="76"/>
      <c r="AH282" s="76"/>
      <c r="AI282" s="76"/>
      <c r="AJ282" s="76"/>
      <c r="AK282" s="76"/>
      <c r="AL282" s="76"/>
      <c r="AM282" s="76"/>
      <c r="AN282" s="76"/>
      <c r="AO282" s="76"/>
      <c r="AP282" s="76"/>
      <c r="AQ282" s="76"/>
      <c r="AR282" s="76"/>
      <c r="AS282" s="76"/>
      <c r="AT282" s="76"/>
      <c r="AU282" s="76"/>
      <c r="AV282" s="76"/>
      <c r="AW282" s="76"/>
      <c r="AX282" s="76"/>
      <c r="AY282" s="76"/>
      <c r="AZ282" s="76"/>
      <c r="BA282" s="76"/>
      <c r="BB282" s="76"/>
      <c r="BC282" s="76"/>
      <c r="BD282" s="76"/>
      <c r="BE282" s="76"/>
      <c r="BF282" s="76"/>
      <c r="BG282" s="76"/>
      <c r="BH282" s="76"/>
      <c r="BI282" s="76"/>
      <c r="BJ282" s="76"/>
      <c r="BK282" s="76"/>
      <c r="BL282" s="76"/>
      <c r="BM282" s="76"/>
      <c r="BN282" s="76"/>
      <c r="BO282" s="76"/>
      <c r="BP282" s="76"/>
      <c r="BQ282" s="76"/>
      <c r="BR282" s="76"/>
    </row>
    <row r="283" spans="4:70" ht="12.75" customHeight="1" x14ac:dyDescent="0.15">
      <c r="D283" s="76"/>
      <c r="E283" s="76"/>
      <c r="F283" s="76"/>
      <c r="G283" s="76"/>
      <c r="H283" s="76"/>
      <c r="I283" s="76"/>
      <c r="J283" s="76"/>
      <c r="K283" s="76"/>
      <c r="L283" s="76"/>
      <c r="M283" s="76"/>
      <c r="N283" s="76"/>
      <c r="O283" s="76"/>
      <c r="P283" s="76"/>
      <c r="Q283" s="76"/>
      <c r="R283" s="76"/>
      <c r="S283" s="76"/>
      <c r="T283" s="76"/>
      <c r="U283" s="76"/>
      <c r="V283" s="76"/>
      <c r="W283" s="76"/>
      <c r="X283" s="76"/>
      <c r="Y283" s="76"/>
      <c r="Z283" s="76"/>
      <c r="AA283" s="76"/>
      <c r="AB283" s="76"/>
      <c r="AC283" s="76"/>
      <c r="AD283" s="76"/>
      <c r="AE283" s="76"/>
      <c r="AF283" s="76"/>
      <c r="AG283" s="76"/>
      <c r="AH283" s="76"/>
      <c r="AI283" s="76"/>
      <c r="AJ283" s="76"/>
      <c r="AK283" s="76"/>
      <c r="AL283" s="76"/>
      <c r="AM283" s="76"/>
      <c r="AN283" s="76"/>
      <c r="AO283" s="76"/>
      <c r="AP283" s="76"/>
      <c r="AQ283" s="76"/>
      <c r="AR283" s="76"/>
      <c r="AS283" s="76"/>
      <c r="AT283" s="76"/>
      <c r="AU283" s="76"/>
      <c r="AV283" s="76"/>
      <c r="AW283" s="76"/>
      <c r="AX283" s="76"/>
      <c r="AY283" s="76"/>
      <c r="AZ283" s="76"/>
      <c r="BA283" s="76"/>
      <c r="BB283" s="76"/>
      <c r="BC283" s="76"/>
      <c r="BD283" s="76"/>
      <c r="BE283" s="76"/>
      <c r="BF283" s="76"/>
      <c r="BG283" s="76"/>
      <c r="BH283" s="76"/>
      <c r="BI283" s="76"/>
      <c r="BJ283" s="76"/>
      <c r="BK283" s="76"/>
      <c r="BL283" s="76"/>
      <c r="BM283" s="76"/>
      <c r="BN283" s="76"/>
      <c r="BO283" s="76"/>
      <c r="BP283" s="76"/>
      <c r="BQ283" s="76"/>
      <c r="BR283" s="76"/>
    </row>
    <row r="284" spans="4:70" ht="12.75" customHeight="1" x14ac:dyDescent="0.15">
      <c r="D284" s="76"/>
      <c r="E284" s="76"/>
      <c r="F284" s="76"/>
      <c r="G284" s="76"/>
      <c r="H284" s="76"/>
      <c r="I284" s="76"/>
      <c r="J284" s="76"/>
      <c r="K284" s="76"/>
      <c r="L284" s="76"/>
      <c r="M284" s="76"/>
      <c r="N284" s="76"/>
      <c r="O284" s="76"/>
      <c r="P284" s="76"/>
      <c r="Q284" s="76"/>
      <c r="R284" s="76"/>
      <c r="S284" s="76"/>
      <c r="T284" s="76"/>
      <c r="U284" s="76"/>
      <c r="V284" s="76"/>
      <c r="W284" s="76"/>
      <c r="X284" s="76"/>
      <c r="Y284" s="76"/>
      <c r="Z284" s="76"/>
      <c r="AA284" s="76"/>
      <c r="AB284" s="76"/>
      <c r="AC284" s="76"/>
      <c r="AD284" s="76"/>
      <c r="AE284" s="76"/>
      <c r="AF284" s="76"/>
      <c r="AG284" s="76"/>
      <c r="AH284" s="76"/>
      <c r="AI284" s="76"/>
      <c r="AJ284" s="76"/>
      <c r="AK284" s="76"/>
      <c r="AL284" s="76"/>
      <c r="AM284" s="76"/>
      <c r="AN284" s="76"/>
      <c r="AO284" s="76"/>
      <c r="AP284" s="76"/>
      <c r="AQ284" s="76"/>
      <c r="AR284" s="76"/>
      <c r="AS284" s="76"/>
      <c r="AT284" s="76"/>
      <c r="AU284" s="76"/>
      <c r="AV284" s="76"/>
      <c r="AW284" s="76"/>
      <c r="AX284" s="76"/>
      <c r="AY284" s="76"/>
      <c r="AZ284" s="76"/>
      <c r="BA284" s="76"/>
      <c r="BB284" s="76"/>
      <c r="BC284" s="76"/>
      <c r="BD284" s="76"/>
      <c r="BE284" s="76"/>
      <c r="BF284" s="76"/>
      <c r="BG284" s="76"/>
      <c r="BH284" s="76"/>
      <c r="BI284" s="76"/>
      <c r="BJ284" s="76"/>
      <c r="BK284" s="76"/>
      <c r="BL284" s="76"/>
      <c r="BM284" s="76"/>
      <c r="BN284" s="76"/>
      <c r="BO284" s="76"/>
      <c r="BP284" s="76"/>
      <c r="BQ284" s="76"/>
      <c r="BR284" s="76"/>
    </row>
    <row r="285" spans="4:70" ht="12.75" customHeight="1" x14ac:dyDescent="0.15">
      <c r="D285" s="76"/>
      <c r="E285" s="76"/>
      <c r="F285" s="76"/>
      <c r="G285" s="76"/>
      <c r="H285" s="76"/>
      <c r="I285" s="76"/>
      <c r="J285" s="76"/>
      <c r="K285" s="76"/>
      <c r="L285" s="76"/>
      <c r="M285" s="76"/>
      <c r="N285" s="76"/>
      <c r="O285" s="76"/>
      <c r="P285" s="76"/>
      <c r="Q285" s="76"/>
      <c r="R285" s="76"/>
      <c r="S285" s="76"/>
      <c r="T285" s="76"/>
      <c r="U285" s="76"/>
      <c r="V285" s="76"/>
      <c r="W285" s="76"/>
      <c r="X285" s="76"/>
      <c r="Y285" s="76"/>
      <c r="Z285" s="76"/>
      <c r="AA285" s="76"/>
      <c r="AB285" s="76"/>
      <c r="AC285" s="76"/>
      <c r="AD285" s="76"/>
      <c r="AE285" s="76"/>
      <c r="AF285" s="76"/>
      <c r="AG285" s="76"/>
      <c r="AH285" s="76"/>
      <c r="AI285" s="76"/>
      <c r="AJ285" s="76"/>
      <c r="AK285" s="76"/>
      <c r="AL285" s="76"/>
      <c r="AM285" s="76"/>
      <c r="AN285" s="76"/>
      <c r="AO285" s="76"/>
      <c r="AP285" s="76"/>
      <c r="AQ285" s="76"/>
      <c r="AR285" s="76"/>
      <c r="AS285" s="76"/>
      <c r="AT285" s="76"/>
      <c r="AU285" s="76"/>
      <c r="AV285" s="76"/>
      <c r="AW285" s="76"/>
      <c r="AX285" s="76"/>
      <c r="AY285" s="76"/>
      <c r="AZ285" s="76"/>
      <c r="BA285" s="76"/>
      <c r="BB285" s="76"/>
      <c r="BC285" s="76"/>
      <c r="BD285" s="76"/>
      <c r="BE285" s="76"/>
      <c r="BF285" s="76"/>
      <c r="BG285" s="76"/>
      <c r="BH285" s="76"/>
      <c r="BI285" s="76"/>
      <c r="BJ285" s="76"/>
      <c r="BK285" s="76"/>
      <c r="BL285" s="76"/>
      <c r="BM285" s="76"/>
      <c r="BN285" s="76"/>
      <c r="BO285" s="76"/>
      <c r="BP285" s="76"/>
      <c r="BQ285" s="76"/>
      <c r="BR285" s="76"/>
    </row>
    <row r="286" spans="4:70" ht="12.75" customHeight="1" x14ac:dyDescent="0.15">
      <c r="D286" s="76"/>
      <c r="E286" s="76"/>
      <c r="F286" s="76"/>
      <c r="G286" s="76"/>
      <c r="H286" s="76"/>
      <c r="I286" s="76"/>
      <c r="J286" s="76"/>
      <c r="K286" s="76"/>
      <c r="L286" s="76"/>
      <c r="M286" s="76"/>
      <c r="N286" s="76"/>
      <c r="O286" s="76"/>
      <c r="P286" s="76"/>
      <c r="Q286" s="76"/>
      <c r="R286" s="76"/>
      <c r="S286" s="76"/>
      <c r="T286" s="76"/>
      <c r="U286" s="76"/>
      <c r="V286" s="76"/>
      <c r="W286" s="76"/>
      <c r="X286" s="76"/>
      <c r="Y286" s="76"/>
      <c r="Z286" s="76"/>
      <c r="AA286" s="76"/>
      <c r="AB286" s="76"/>
      <c r="AC286" s="76"/>
      <c r="AD286" s="76"/>
      <c r="AE286" s="76"/>
      <c r="AF286" s="76"/>
      <c r="AG286" s="76"/>
      <c r="AH286" s="76"/>
      <c r="AI286" s="76"/>
      <c r="AJ286" s="76"/>
      <c r="AK286" s="76"/>
      <c r="AL286" s="76"/>
      <c r="AM286" s="76"/>
      <c r="AN286" s="76"/>
      <c r="AO286" s="76"/>
      <c r="AP286" s="76"/>
      <c r="AQ286" s="76"/>
      <c r="AR286" s="76"/>
      <c r="AS286" s="76"/>
      <c r="AT286" s="76"/>
      <c r="AU286" s="76"/>
      <c r="AV286" s="76"/>
      <c r="AW286" s="76"/>
      <c r="AX286" s="76"/>
      <c r="AY286" s="76"/>
      <c r="AZ286" s="76"/>
      <c r="BA286" s="76"/>
      <c r="BB286" s="76"/>
      <c r="BC286" s="76"/>
      <c r="BD286" s="76"/>
      <c r="BE286" s="76"/>
      <c r="BF286" s="76"/>
      <c r="BG286" s="76"/>
      <c r="BH286" s="76"/>
      <c r="BI286" s="76"/>
      <c r="BJ286" s="76"/>
      <c r="BK286" s="76"/>
      <c r="BL286" s="76"/>
      <c r="BM286" s="76"/>
      <c r="BN286" s="76"/>
      <c r="BO286" s="76"/>
      <c r="BP286" s="76"/>
      <c r="BQ286" s="76"/>
      <c r="BR286" s="76"/>
    </row>
    <row r="287" spans="4:70" ht="12.75" customHeight="1" x14ac:dyDescent="0.15">
      <c r="D287" s="76"/>
      <c r="E287" s="76"/>
      <c r="F287" s="76"/>
      <c r="G287" s="76"/>
      <c r="H287" s="76"/>
      <c r="I287" s="76"/>
      <c r="J287" s="76"/>
      <c r="K287" s="76"/>
      <c r="L287" s="76"/>
      <c r="M287" s="76"/>
      <c r="N287" s="76"/>
      <c r="O287" s="76"/>
      <c r="P287" s="76"/>
      <c r="Q287" s="76"/>
      <c r="R287" s="76"/>
      <c r="S287" s="76"/>
      <c r="T287" s="76"/>
      <c r="U287" s="76"/>
      <c r="V287" s="76"/>
      <c r="W287" s="76"/>
      <c r="X287" s="76"/>
      <c r="Y287" s="76"/>
      <c r="Z287" s="76"/>
      <c r="AA287" s="76"/>
      <c r="AB287" s="76"/>
      <c r="AC287" s="76"/>
      <c r="AD287" s="76"/>
      <c r="AE287" s="76"/>
      <c r="AF287" s="76"/>
      <c r="AG287" s="76"/>
      <c r="AH287" s="76"/>
      <c r="AI287" s="76"/>
      <c r="AJ287" s="76"/>
      <c r="AK287" s="76"/>
      <c r="AL287" s="76"/>
      <c r="AM287" s="76"/>
      <c r="AN287" s="76"/>
      <c r="AO287" s="76"/>
      <c r="AP287" s="76"/>
      <c r="AQ287" s="76"/>
      <c r="AR287" s="76"/>
      <c r="AS287" s="76"/>
      <c r="AT287" s="76"/>
      <c r="AU287" s="76"/>
      <c r="AV287" s="76"/>
      <c r="AW287" s="76"/>
      <c r="AX287" s="76"/>
      <c r="AY287" s="76"/>
      <c r="AZ287" s="76"/>
      <c r="BA287" s="76"/>
      <c r="BB287" s="76"/>
      <c r="BC287" s="76"/>
      <c r="BD287" s="76"/>
      <c r="BE287" s="76"/>
      <c r="BF287" s="76"/>
      <c r="BG287" s="76"/>
      <c r="BH287" s="76"/>
      <c r="BI287" s="76"/>
      <c r="BJ287" s="76"/>
      <c r="BK287" s="76"/>
      <c r="BL287" s="76"/>
      <c r="BM287" s="76"/>
      <c r="BN287" s="76"/>
      <c r="BO287" s="76"/>
      <c r="BP287" s="76"/>
      <c r="BQ287" s="76"/>
      <c r="BR287" s="76"/>
    </row>
    <row r="288" spans="4:70" ht="12.75" customHeight="1" x14ac:dyDescent="0.15">
      <c r="D288" s="76"/>
      <c r="E288" s="76"/>
      <c r="F288" s="76"/>
      <c r="G288" s="76"/>
      <c r="H288" s="76"/>
      <c r="I288" s="76"/>
      <c r="J288" s="76"/>
      <c r="K288" s="76"/>
      <c r="L288" s="76"/>
      <c r="M288" s="76"/>
      <c r="N288" s="76"/>
      <c r="O288" s="76"/>
      <c r="P288" s="76"/>
      <c r="Q288" s="76"/>
      <c r="R288" s="76"/>
      <c r="S288" s="76"/>
      <c r="T288" s="76"/>
      <c r="U288" s="76"/>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row>
    <row r="289" spans="4:70" ht="12.75" customHeight="1" x14ac:dyDescent="0.15">
      <c r="D289" s="76"/>
      <c r="E289" s="76"/>
      <c r="F289" s="76"/>
      <c r="G289" s="76"/>
      <c r="H289" s="76"/>
      <c r="I289" s="76"/>
      <c r="J289" s="76"/>
      <c r="K289" s="76"/>
      <c r="L289" s="76"/>
      <c r="M289" s="76"/>
      <c r="N289" s="76"/>
      <c r="O289" s="76"/>
      <c r="P289" s="76"/>
      <c r="Q289" s="76"/>
      <c r="R289" s="76"/>
      <c r="S289" s="76"/>
      <c r="T289" s="76"/>
      <c r="U289" s="76"/>
      <c r="V289" s="76"/>
      <c r="W289" s="76"/>
      <c r="X289" s="76"/>
      <c r="Y289" s="76"/>
      <c r="Z289" s="76"/>
      <c r="AA289" s="76"/>
      <c r="AB289" s="76"/>
      <c r="AC289" s="76"/>
      <c r="AD289" s="76"/>
      <c r="AE289" s="76"/>
      <c r="AF289" s="76"/>
      <c r="AG289" s="76"/>
      <c r="AH289" s="76"/>
      <c r="AI289" s="76"/>
      <c r="AJ289" s="76"/>
      <c r="AK289" s="76"/>
      <c r="AL289" s="76"/>
      <c r="AM289" s="76"/>
      <c r="AN289" s="76"/>
      <c r="AO289" s="76"/>
      <c r="AP289" s="76"/>
      <c r="AQ289" s="76"/>
      <c r="AR289" s="76"/>
      <c r="AS289" s="76"/>
      <c r="AT289" s="76"/>
      <c r="AU289" s="76"/>
      <c r="AV289" s="76"/>
      <c r="AW289" s="76"/>
      <c r="AX289" s="76"/>
      <c r="AY289" s="76"/>
      <c r="AZ289" s="76"/>
      <c r="BA289" s="76"/>
      <c r="BB289" s="76"/>
      <c r="BC289" s="76"/>
      <c r="BD289" s="76"/>
      <c r="BE289" s="76"/>
      <c r="BF289" s="76"/>
      <c r="BG289" s="76"/>
      <c r="BH289" s="76"/>
      <c r="BI289" s="76"/>
      <c r="BJ289" s="76"/>
      <c r="BK289" s="76"/>
      <c r="BL289" s="76"/>
      <c r="BM289" s="76"/>
      <c r="BN289" s="76"/>
      <c r="BO289" s="76"/>
      <c r="BP289" s="76"/>
      <c r="BQ289" s="76"/>
      <c r="BR289" s="76"/>
    </row>
    <row r="290" spans="4:70" ht="12.75" customHeight="1" x14ac:dyDescent="0.15">
      <c r="D290" s="76"/>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row>
    <row r="291" spans="4:70" ht="12.75" customHeight="1" x14ac:dyDescent="0.15">
      <c r="D291" s="76"/>
      <c r="E291" s="76"/>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c r="AR291" s="76"/>
      <c r="AS291" s="76"/>
      <c r="AT291" s="76"/>
      <c r="AU291" s="76"/>
      <c r="AV291" s="76"/>
      <c r="AW291" s="76"/>
      <c r="AX291" s="76"/>
      <c r="AY291" s="76"/>
      <c r="AZ291" s="76"/>
      <c r="BA291" s="76"/>
      <c r="BB291" s="76"/>
      <c r="BC291" s="76"/>
      <c r="BD291" s="76"/>
      <c r="BE291" s="76"/>
      <c r="BF291" s="76"/>
      <c r="BG291" s="76"/>
      <c r="BH291" s="76"/>
      <c r="BI291" s="76"/>
      <c r="BJ291" s="76"/>
      <c r="BK291" s="76"/>
      <c r="BL291" s="76"/>
      <c r="BM291" s="76"/>
      <c r="BN291" s="76"/>
      <c r="BO291" s="76"/>
      <c r="BP291" s="76"/>
      <c r="BQ291" s="76"/>
      <c r="BR291" s="76"/>
    </row>
    <row r="292" spans="4:70" ht="12.75" customHeight="1" x14ac:dyDescent="0.15">
      <c r="D292" s="76"/>
      <c r="E292" s="76"/>
      <c r="F292" s="76"/>
      <c r="G292" s="76"/>
      <c r="H292" s="76"/>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c r="AG292" s="76"/>
      <c r="AH292" s="76"/>
      <c r="AI292" s="76"/>
      <c r="AJ292" s="76"/>
      <c r="AK292" s="76"/>
      <c r="AL292" s="76"/>
      <c r="AM292" s="76"/>
      <c r="AN292" s="76"/>
      <c r="AO292" s="76"/>
      <c r="AP292" s="76"/>
      <c r="AQ292" s="76"/>
      <c r="AR292" s="76"/>
      <c r="AS292" s="76"/>
      <c r="AT292" s="76"/>
      <c r="AU292" s="76"/>
      <c r="AV292" s="76"/>
      <c r="AW292" s="76"/>
      <c r="AX292" s="76"/>
      <c r="AY292" s="76"/>
      <c r="AZ292" s="76"/>
      <c r="BA292" s="76"/>
      <c r="BB292" s="76"/>
      <c r="BC292" s="76"/>
      <c r="BD292" s="76"/>
      <c r="BE292" s="76"/>
      <c r="BF292" s="76"/>
      <c r="BG292" s="76"/>
      <c r="BH292" s="76"/>
      <c r="BI292" s="76"/>
      <c r="BJ292" s="76"/>
      <c r="BK292" s="76"/>
      <c r="BL292" s="76"/>
      <c r="BM292" s="76"/>
      <c r="BN292" s="76"/>
      <c r="BO292" s="76"/>
      <c r="BP292" s="76"/>
      <c r="BQ292" s="76"/>
      <c r="BR292" s="76"/>
    </row>
    <row r="293" spans="4:70" ht="12.75" customHeight="1" x14ac:dyDescent="0.15">
      <c r="D293" s="76"/>
      <c r="E293" s="76"/>
      <c r="F293" s="76"/>
      <c r="G293" s="76"/>
      <c r="H293" s="76"/>
      <c r="I293" s="76"/>
      <c r="J293" s="76"/>
      <c r="K293" s="76"/>
      <c r="L293" s="76"/>
      <c r="M293" s="76"/>
      <c r="N293" s="76"/>
      <c r="O293" s="76"/>
      <c r="P293" s="76"/>
      <c r="Q293" s="76"/>
      <c r="R293" s="76"/>
      <c r="S293" s="76"/>
      <c r="T293" s="76"/>
      <c r="U293" s="76"/>
      <c r="V293" s="76"/>
      <c r="W293" s="76"/>
      <c r="X293" s="76"/>
      <c r="Y293" s="76"/>
      <c r="Z293" s="76"/>
      <c r="AA293" s="76"/>
      <c r="AB293" s="76"/>
      <c r="AC293" s="76"/>
      <c r="AD293" s="76"/>
      <c r="AE293" s="76"/>
      <c r="AF293" s="76"/>
      <c r="AG293" s="76"/>
      <c r="AH293" s="76"/>
      <c r="AI293" s="76"/>
      <c r="AJ293" s="76"/>
      <c r="AK293" s="76"/>
      <c r="AL293" s="76"/>
      <c r="AM293" s="76"/>
      <c r="AN293" s="76"/>
      <c r="AO293" s="76"/>
      <c r="AP293" s="76"/>
      <c r="AQ293" s="76"/>
      <c r="AR293" s="76"/>
      <c r="AS293" s="76"/>
      <c r="AT293" s="76"/>
      <c r="AU293" s="76"/>
      <c r="AV293" s="76"/>
      <c r="AW293" s="76"/>
      <c r="AX293" s="76"/>
      <c r="AY293" s="76"/>
      <c r="AZ293" s="76"/>
      <c r="BA293" s="76"/>
      <c r="BB293" s="76"/>
      <c r="BC293" s="76"/>
      <c r="BD293" s="76"/>
      <c r="BE293" s="76"/>
      <c r="BF293" s="76"/>
      <c r="BG293" s="76"/>
      <c r="BH293" s="76"/>
      <c r="BI293" s="76"/>
      <c r="BJ293" s="76"/>
      <c r="BK293" s="76"/>
      <c r="BL293" s="76"/>
      <c r="BM293" s="76"/>
      <c r="BN293" s="76"/>
      <c r="BO293" s="76"/>
      <c r="BP293" s="76"/>
      <c r="BQ293" s="76"/>
      <c r="BR293" s="76"/>
    </row>
    <row r="294" spans="4:70" ht="12.75" customHeight="1" x14ac:dyDescent="0.15">
      <c r="D294" s="76"/>
      <c r="E294" s="76"/>
      <c r="F294" s="76"/>
      <c r="G294" s="76"/>
      <c r="H294" s="76"/>
      <c r="I294" s="76"/>
      <c r="J294" s="76"/>
      <c r="K294" s="76"/>
      <c r="L294" s="76"/>
      <c r="M294" s="76"/>
      <c r="N294" s="76"/>
      <c r="O294" s="76"/>
      <c r="P294" s="76"/>
      <c r="Q294" s="76"/>
      <c r="R294" s="76"/>
      <c r="S294" s="76"/>
      <c r="T294" s="76"/>
      <c r="U294" s="76"/>
      <c r="V294" s="76"/>
      <c r="W294" s="76"/>
      <c r="X294" s="76"/>
      <c r="Y294" s="76"/>
      <c r="Z294" s="76"/>
      <c r="AA294" s="76"/>
      <c r="AB294" s="76"/>
      <c r="AC294" s="76"/>
      <c r="AD294" s="76"/>
      <c r="AE294" s="76"/>
      <c r="AF294" s="76"/>
      <c r="AG294" s="76"/>
      <c r="AH294" s="76"/>
      <c r="AI294" s="76"/>
      <c r="AJ294" s="76"/>
      <c r="AK294" s="76"/>
      <c r="AL294" s="76"/>
      <c r="AM294" s="76"/>
      <c r="AN294" s="76"/>
      <c r="AO294" s="76"/>
      <c r="AP294" s="76"/>
      <c r="AQ294" s="76"/>
      <c r="AR294" s="76"/>
      <c r="AS294" s="76"/>
      <c r="AT294" s="76"/>
      <c r="AU294" s="76"/>
      <c r="AV294" s="76"/>
      <c r="AW294" s="76"/>
      <c r="AX294" s="76"/>
      <c r="AY294" s="76"/>
      <c r="AZ294" s="76"/>
      <c r="BA294" s="76"/>
      <c r="BB294" s="76"/>
      <c r="BC294" s="76"/>
      <c r="BD294" s="76"/>
      <c r="BE294" s="76"/>
      <c r="BF294" s="76"/>
      <c r="BG294" s="76"/>
      <c r="BH294" s="76"/>
      <c r="BI294" s="76"/>
      <c r="BJ294" s="76"/>
      <c r="BK294" s="76"/>
      <c r="BL294" s="76"/>
      <c r="BM294" s="76"/>
      <c r="BN294" s="76"/>
      <c r="BO294" s="76"/>
      <c r="BP294" s="76"/>
      <c r="BQ294" s="76"/>
      <c r="BR294" s="76"/>
    </row>
    <row r="295" spans="4:70" ht="12.75" customHeight="1" x14ac:dyDescent="0.15">
      <c r="D295" s="76"/>
      <c r="E295" s="76"/>
      <c r="F295" s="76"/>
      <c r="G295" s="76"/>
      <c r="H295" s="76"/>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c r="AG295" s="76"/>
      <c r="AH295" s="76"/>
      <c r="AI295" s="76"/>
      <c r="AJ295" s="76"/>
      <c r="AK295" s="76"/>
      <c r="AL295" s="76"/>
      <c r="AM295" s="76"/>
      <c r="AN295" s="76"/>
      <c r="AO295" s="76"/>
      <c r="AP295" s="76"/>
      <c r="AQ295" s="76"/>
      <c r="AR295" s="76"/>
      <c r="AS295" s="76"/>
      <c r="AT295" s="76"/>
      <c r="AU295" s="76"/>
      <c r="AV295" s="76"/>
      <c r="AW295" s="76"/>
      <c r="AX295" s="76"/>
      <c r="AY295" s="76"/>
      <c r="AZ295" s="76"/>
      <c r="BA295" s="76"/>
      <c r="BB295" s="76"/>
      <c r="BC295" s="76"/>
      <c r="BD295" s="76"/>
      <c r="BE295" s="76"/>
      <c r="BF295" s="76"/>
      <c r="BG295" s="76"/>
      <c r="BH295" s="76"/>
      <c r="BI295" s="76"/>
      <c r="BJ295" s="76"/>
      <c r="BK295" s="76"/>
      <c r="BL295" s="76"/>
      <c r="BM295" s="76"/>
      <c r="BN295" s="76"/>
      <c r="BO295" s="76"/>
      <c r="BP295" s="76"/>
      <c r="BQ295" s="76"/>
      <c r="BR295" s="76"/>
    </row>
    <row r="296" spans="4:70" ht="12.75" customHeight="1" x14ac:dyDescent="0.15">
      <c r="D296" s="76"/>
      <c r="E296" s="76"/>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c r="AR296" s="76"/>
      <c r="AS296" s="76"/>
      <c r="AT296" s="76"/>
      <c r="AU296" s="7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row>
    <row r="297" spans="4:70" ht="12.75" customHeight="1" x14ac:dyDescent="0.15">
      <c r="D297" s="76"/>
      <c r="E297" s="76"/>
      <c r="F297" s="76"/>
      <c r="G297" s="76"/>
      <c r="H297" s="76"/>
      <c r="I297" s="76"/>
      <c r="J297" s="76"/>
      <c r="K297" s="76"/>
      <c r="L297" s="76"/>
      <c r="M297" s="76"/>
      <c r="N297" s="76"/>
      <c r="O297" s="76"/>
      <c r="P297" s="76"/>
      <c r="Q297" s="76"/>
      <c r="R297" s="76"/>
      <c r="S297" s="76"/>
      <c r="T297" s="76"/>
      <c r="U297" s="76"/>
      <c r="V297" s="76"/>
      <c r="W297" s="76"/>
      <c r="X297" s="76"/>
      <c r="Y297" s="76"/>
      <c r="Z297" s="76"/>
      <c r="AA297" s="76"/>
      <c r="AB297" s="76"/>
      <c r="AC297" s="76"/>
      <c r="AD297" s="76"/>
      <c r="AE297" s="76"/>
      <c r="AF297" s="76"/>
      <c r="AG297" s="76"/>
      <c r="AH297" s="76"/>
      <c r="AI297" s="76"/>
      <c r="AJ297" s="76"/>
      <c r="AK297" s="76"/>
      <c r="AL297" s="76"/>
      <c r="AM297" s="76"/>
      <c r="AN297" s="76"/>
      <c r="AO297" s="76"/>
      <c r="AP297" s="76"/>
      <c r="AQ297" s="76"/>
      <c r="AR297" s="76"/>
      <c r="AS297" s="76"/>
      <c r="AT297" s="76"/>
      <c r="AU297" s="76"/>
      <c r="AV297" s="76"/>
      <c r="AW297" s="76"/>
      <c r="AX297" s="76"/>
      <c r="AY297" s="76"/>
      <c r="AZ297" s="76"/>
      <c r="BA297" s="76"/>
      <c r="BB297" s="76"/>
      <c r="BC297" s="76"/>
      <c r="BD297" s="76"/>
      <c r="BE297" s="76"/>
      <c r="BF297" s="76"/>
      <c r="BG297" s="76"/>
      <c r="BH297" s="76"/>
      <c r="BI297" s="76"/>
      <c r="BJ297" s="76"/>
      <c r="BK297" s="76"/>
      <c r="BL297" s="76"/>
      <c r="BM297" s="76"/>
      <c r="BN297" s="76"/>
      <c r="BO297" s="76"/>
      <c r="BP297" s="76"/>
      <c r="BQ297" s="76"/>
      <c r="BR297" s="76"/>
    </row>
    <row r="298" spans="4:70" ht="12.75" customHeight="1" x14ac:dyDescent="0.15">
      <c r="D298" s="76"/>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row>
    <row r="299" spans="4:70" ht="12.75" customHeight="1" x14ac:dyDescent="0.15">
      <c r="D299" s="76"/>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row>
    <row r="300" spans="4:70" ht="12.75" customHeight="1" x14ac:dyDescent="0.15">
      <c r="D300" s="76"/>
      <c r="E300" s="7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c r="AR300" s="76"/>
      <c r="AS300" s="76"/>
      <c r="AT300" s="76"/>
      <c r="AU300" s="7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row>
    <row r="301" spans="4:70" ht="12.75" customHeight="1" x14ac:dyDescent="0.15">
      <c r="D301" s="76"/>
      <c r="E301" s="76"/>
      <c r="F301" s="76"/>
      <c r="G301" s="76"/>
      <c r="H301" s="76"/>
      <c r="I301" s="76"/>
      <c r="J301" s="76"/>
      <c r="K301" s="76"/>
      <c r="L301" s="76"/>
      <c r="M301" s="76"/>
      <c r="N301" s="76"/>
      <c r="O301" s="76"/>
      <c r="P301" s="76"/>
      <c r="Q301" s="76"/>
      <c r="R301" s="76"/>
      <c r="S301" s="76"/>
      <c r="T301" s="76"/>
      <c r="U301" s="76"/>
      <c r="V301" s="76"/>
      <c r="W301" s="76"/>
      <c r="X301" s="76"/>
      <c r="Y301" s="76"/>
      <c r="Z301" s="76"/>
      <c r="AA301" s="76"/>
      <c r="AB301" s="76"/>
      <c r="AC301" s="76"/>
      <c r="AD301" s="76"/>
      <c r="AE301" s="76"/>
      <c r="AF301" s="76"/>
      <c r="AG301" s="76"/>
      <c r="AH301" s="76"/>
      <c r="AI301" s="76"/>
      <c r="AJ301" s="76"/>
      <c r="AK301" s="76"/>
      <c r="AL301" s="76"/>
      <c r="AM301" s="76"/>
      <c r="AN301" s="76"/>
      <c r="AO301" s="76"/>
      <c r="AP301" s="76"/>
      <c r="AQ301" s="76"/>
      <c r="AR301" s="76"/>
      <c r="AS301" s="76"/>
      <c r="AT301" s="76"/>
      <c r="AU301" s="76"/>
      <c r="AV301" s="76"/>
      <c r="AW301" s="76"/>
      <c r="AX301" s="76"/>
      <c r="AY301" s="76"/>
      <c r="AZ301" s="76"/>
      <c r="BA301" s="76"/>
      <c r="BB301" s="76"/>
      <c r="BC301" s="76"/>
      <c r="BD301" s="76"/>
      <c r="BE301" s="76"/>
      <c r="BF301" s="76"/>
      <c r="BG301" s="76"/>
      <c r="BH301" s="76"/>
      <c r="BI301" s="76"/>
      <c r="BJ301" s="76"/>
      <c r="BK301" s="76"/>
      <c r="BL301" s="76"/>
      <c r="BM301" s="76"/>
      <c r="BN301" s="76"/>
      <c r="BO301" s="76"/>
      <c r="BP301" s="76"/>
      <c r="BQ301" s="76"/>
      <c r="BR301" s="76"/>
    </row>
    <row r="302" spans="4:70" ht="12.75" customHeight="1" x14ac:dyDescent="0.15">
      <c r="D302" s="76"/>
      <c r="E302" s="76"/>
      <c r="F302" s="76"/>
      <c r="G302" s="76"/>
      <c r="H302" s="76"/>
      <c r="I302" s="76"/>
      <c r="J302" s="76"/>
      <c r="K302" s="76"/>
      <c r="L302" s="76"/>
      <c r="M302" s="76"/>
      <c r="N302" s="76"/>
      <c r="O302" s="76"/>
      <c r="P302" s="76"/>
      <c r="Q302" s="76"/>
      <c r="R302" s="76"/>
      <c r="S302" s="76"/>
      <c r="T302" s="76"/>
      <c r="U302" s="76"/>
      <c r="V302" s="76"/>
      <c r="W302" s="76"/>
      <c r="X302" s="76"/>
      <c r="Y302" s="76"/>
      <c r="Z302" s="76"/>
      <c r="AA302" s="76"/>
      <c r="AB302" s="76"/>
      <c r="AC302" s="76"/>
      <c r="AD302" s="76"/>
      <c r="AE302" s="76"/>
      <c r="AF302" s="76"/>
      <c r="AG302" s="76"/>
      <c r="AH302" s="76"/>
      <c r="AI302" s="76"/>
      <c r="AJ302" s="76"/>
      <c r="AK302" s="76"/>
      <c r="AL302" s="76"/>
      <c r="AM302" s="76"/>
      <c r="AN302" s="76"/>
      <c r="AO302" s="76"/>
      <c r="AP302" s="76"/>
      <c r="AQ302" s="76"/>
      <c r="AR302" s="76"/>
      <c r="AS302" s="76"/>
      <c r="AT302" s="76"/>
      <c r="AU302" s="76"/>
      <c r="AV302" s="76"/>
      <c r="AW302" s="76"/>
      <c r="AX302" s="76"/>
      <c r="AY302" s="76"/>
      <c r="AZ302" s="76"/>
      <c r="BA302" s="76"/>
      <c r="BB302" s="76"/>
      <c r="BC302" s="76"/>
      <c r="BD302" s="76"/>
      <c r="BE302" s="76"/>
      <c r="BF302" s="76"/>
      <c r="BG302" s="76"/>
      <c r="BH302" s="76"/>
      <c r="BI302" s="76"/>
      <c r="BJ302" s="76"/>
      <c r="BK302" s="76"/>
      <c r="BL302" s="76"/>
      <c r="BM302" s="76"/>
      <c r="BN302" s="76"/>
      <c r="BO302" s="76"/>
      <c r="BP302" s="76"/>
      <c r="BQ302" s="76"/>
      <c r="BR302" s="76"/>
    </row>
    <row r="303" spans="4:70" ht="12.75" customHeight="1" x14ac:dyDescent="0.15">
      <c r="D303" s="76"/>
      <c r="E303" s="76"/>
      <c r="F303" s="76"/>
      <c r="G303" s="76"/>
      <c r="H303" s="76"/>
      <c r="I303" s="76"/>
      <c r="J303" s="76"/>
      <c r="K303" s="76"/>
      <c r="L303" s="76"/>
      <c r="M303" s="76"/>
      <c r="N303" s="76"/>
      <c r="O303" s="76"/>
      <c r="P303" s="76"/>
      <c r="Q303" s="76"/>
      <c r="R303" s="76"/>
      <c r="S303" s="76"/>
      <c r="T303" s="76"/>
      <c r="U303" s="76"/>
      <c r="V303" s="76"/>
      <c r="W303" s="76"/>
      <c r="X303" s="76"/>
      <c r="Y303" s="76"/>
      <c r="Z303" s="76"/>
      <c r="AA303" s="76"/>
      <c r="AB303" s="76"/>
      <c r="AC303" s="76"/>
      <c r="AD303" s="76"/>
      <c r="AE303" s="76"/>
      <c r="AF303" s="76"/>
      <c r="AG303" s="76"/>
      <c r="AH303" s="76"/>
      <c r="AI303" s="76"/>
      <c r="AJ303" s="76"/>
      <c r="AK303" s="76"/>
      <c r="AL303" s="76"/>
      <c r="AM303" s="76"/>
      <c r="AN303" s="76"/>
      <c r="AO303" s="76"/>
      <c r="AP303" s="76"/>
      <c r="AQ303" s="76"/>
      <c r="AR303" s="76"/>
      <c r="AS303" s="76"/>
      <c r="AT303" s="76"/>
      <c r="AU303" s="76"/>
      <c r="AV303" s="76"/>
      <c r="AW303" s="76"/>
      <c r="AX303" s="76"/>
      <c r="AY303" s="76"/>
      <c r="AZ303" s="76"/>
      <c r="BA303" s="76"/>
      <c r="BB303" s="76"/>
      <c r="BC303" s="76"/>
      <c r="BD303" s="76"/>
      <c r="BE303" s="76"/>
      <c r="BF303" s="76"/>
      <c r="BG303" s="76"/>
      <c r="BH303" s="76"/>
      <c r="BI303" s="76"/>
      <c r="BJ303" s="76"/>
      <c r="BK303" s="76"/>
      <c r="BL303" s="76"/>
      <c r="BM303" s="76"/>
      <c r="BN303" s="76"/>
      <c r="BO303" s="76"/>
      <c r="BP303" s="76"/>
      <c r="BQ303" s="76"/>
      <c r="BR303" s="76"/>
    </row>
    <row r="304" spans="4:70" ht="12.75" customHeight="1" x14ac:dyDescent="0.15">
      <c r="D304" s="76"/>
      <c r="E304" s="76"/>
      <c r="F304" s="76"/>
      <c r="G304" s="76"/>
      <c r="H304" s="76"/>
      <c r="I304" s="76"/>
      <c r="J304" s="76"/>
      <c r="K304" s="76"/>
      <c r="L304" s="76"/>
      <c r="M304" s="76"/>
      <c r="N304" s="76"/>
      <c r="O304" s="76"/>
      <c r="P304" s="76"/>
      <c r="Q304" s="76"/>
      <c r="R304" s="76"/>
      <c r="S304" s="76"/>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c r="AR304" s="76"/>
      <c r="AS304" s="76"/>
      <c r="AT304" s="76"/>
      <c r="AU304" s="76"/>
      <c r="AV304" s="76"/>
      <c r="AW304" s="76"/>
      <c r="AX304" s="76"/>
      <c r="AY304" s="76"/>
      <c r="AZ304" s="76"/>
      <c r="BA304" s="76"/>
      <c r="BB304" s="76"/>
      <c r="BC304" s="76"/>
      <c r="BD304" s="76"/>
      <c r="BE304" s="76"/>
      <c r="BF304" s="76"/>
      <c r="BG304" s="76"/>
      <c r="BH304" s="76"/>
      <c r="BI304" s="76"/>
      <c r="BJ304" s="76"/>
      <c r="BK304" s="76"/>
      <c r="BL304" s="76"/>
      <c r="BM304" s="76"/>
      <c r="BN304" s="76"/>
      <c r="BO304" s="76"/>
      <c r="BP304" s="76"/>
      <c r="BQ304" s="76"/>
      <c r="BR304" s="76"/>
    </row>
    <row r="305" spans="4:70" ht="12.75" customHeight="1" x14ac:dyDescent="0.15">
      <c r="D305" s="76"/>
      <c r="E305" s="76"/>
      <c r="F305" s="76"/>
      <c r="G305" s="76"/>
      <c r="H305" s="76"/>
      <c r="I305" s="76"/>
      <c r="J305" s="76"/>
      <c r="K305" s="76"/>
      <c r="L305" s="76"/>
      <c r="M305" s="76"/>
      <c r="N305" s="76"/>
      <c r="O305" s="76"/>
      <c r="P305" s="76"/>
      <c r="Q305" s="76"/>
      <c r="R305" s="76"/>
      <c r="S305" s="76"/>
      <c r="T305" s="76"/>
      <c r="U305" s="76"/>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row>
    <row r="306" spans="4:70" ht="12.75" customHeight="1" x14ac:dyDescent="0.15">
      <c r="D306" s="76"/>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row>
    <row r="307" spans="4:70" ht="12.75" customHeight="1" x14ac:dyDescent="0.15">
      <c r="D307" s="76"/>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row>
    <row r="308" spans="4:70" ht="12.75" customHeight="1" x14ac:dyDescent="0.15">
      <c r="D308" s="76"/>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row>
    <row r="309" spans="4:70" ht="12.75" customHeight="1" x14ac:dyDescent="0.15">
      <c r="D309" s="76"/>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row>
    <row r="310" spans="4:70" ht="12.75" customHeight="1" x14ac:dyDescent="0.15">
      <c r="D310" s="76"/>
      <c r="E310" s="7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c r="BE310" s="76"/>
      <c r="BF310" s="76"/>
      <c r="BG310" s="76"/>
      <c r="BH310" s="76"/>
      <c r="BI310" s="76"/>
      <c r="BJ310" s="76"/>
      <c r="BK310" s="76"/>
      <c r="BL310" s="76"/>
      <c r="BM310" s="76"/>
      <c r="BN310" s="76"/>
      <c r="BO310" s="76"/>
      <c r="BP310" s="76"/>
      <c r="BQ310" s="76"/>
      <c r="BR310" s="76"/>
    </row>
    <row r="311" spans="4:70" ht="12.75" customHeight="1" x14ac:dyDescent="0.15">
      <c r="D311" s="76"/>
      <c r="E311" s="76"/>
      <c r="F311" s="76"/>
      <c r="G311" s="76"/>
      <c r="H311" s="76"/>
      <c r="I311" s="76"/>
      <c r="J311" s="76"/>
      <c r="K311" s="76"/>
      <c r="L311" s="76"/>
      <c r="M311" s="76"/>
      <c r="N311" s="76"/>
      <c r="O311" s="76"/>
      <c r="P311" s="76"/>
      <c r="Q311" s="76"/>
      <c r="R311" s="76"/>
      <c r="S311" s="76"/>
      <c r="T311" s="76"/>
      <c r="U311" s="76"/>
      <c r="V311" s="76"/>
      <c r="W311" s="76"/>
      <c r="X311" s="76"/>
      <c r="Y311" s="76"/>
      <c r="Z311" s="76"/>
      <c r="AA311" s="76"/>
      <c r="AB311" s="76"/>
      <c r="AC311" s="76"/>
      <c r="AD311" s="76"/>
      <c r="AE311" s="76"/>
      <c r="AF311" s="76"/>
      <c r="AG311" s="76"/>
      <c r="AH311" s="76"/>
      <c r="AI311" s="76"/>
      <c r="AJ311" s="76"/>
      <c r="AK311" s="76"/>
      <c r="AL311" s="76"/>
      <c r="AM311" s="76"/>
      <c r="AN311" s="76"/>
      <c r="AO311" s="76"/>
      <c r="AP311" s="76"/>
      <c r="AQ311" s="76"/>
      <c r="AR311" s="76"/>
      <c r="AS311" s="76"/>
      <c r="AT311" s="76"/>
      <c r="AU311" s="76"/>
      <c r="AV311" s="76"/>
      <c r="AW311" s="76"/>
      <c r="AX311" s="76"/>
      <c r="AY311" s="76"/>
      <c r="AZ311" s="76"/>
      <c r="BA311" s="76"/>
      <c r="BB311" s="76"/>
      <c r="BC311" s="76"/>
      <c r="BD311" s="76"/>
      <c r="BE311" s="76"/>
      <c r="BF311" s="76"/>
      <c r="BG311" s="76"/>
      <c r="BH311" s="76"/>
      <c r="BI311" s="76"/>
      <c r="BJ311" s="76"/>
      <c r="BK311" s="76"/>
      <c r="BL311" s="76"/>
      <c r="BM311" s="76"/>
      <c r="BN311" s="76"/>
      <c r="BO311" s="76"/>
      <c r="BP311" s="76"/>
      <c r="BQ311" s="76"/>
      <c r="BR311" s="76"/>
    </row>
    <row r="312" spans="4:70" ht="12.75" customHeight="1" x14ac:dyDescent="0.15">
      <c r="D312" s="76"/>
      <c r="E312" s="76"/>
      <c r="F312" s="76"/>
      <c r="G312" s="76"/>
      <c r="H312" s="76"/>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c r="AG312" s="76"/>
      <c r="AH312" s="76"/>
      <c r="AI312" s="76"/>
      <c r="AJ312" s="76"/>
      <c r="AK312" s="76"/>
      <c r="AL312" s="76"/>
      <c r="AM312" s="76"/>
      <c r="AN312" s="76"/>
      <c r="AO312" s="76"/>
      <c r="AP312" s="76"/>
      <c r="AQ312" s="76"/>
      <c r="AR312" s="76"/>
      <c r="AS312" s="76"/>
      <c r="AT312" s="76"/>
      <c r="AU312" s="76"/>
      <c r="AV312" s="76"/>
      <c r="AW312" s="76"/>
      <c r="AX312" s="76"/>
      <c r="AY312" s="76"/>
      <c r="AZ312" s="76"/>
      <c r="BA312" s="76"/>
      <c r="BB312" s="76"/>
      <c r="BC312" s="76"/>
      <c r="BD312" s="76"/>
      <c r="BE312" s="76"/>
      <c r="BF312" s="76"/>
      <c r="BG312" s="76"/>
      <c r="BH312" s="76"/>
      <c r="BI312" s="76"/>
      <c r="BJ312" s="76"/>
      <c r="BK312" s="76"/>
      <c r="BL312" s="76"/>
      <c r="BM312" s="76"/>
      <c r="BN312" s="76"/>
      <c r="BO312" s="76"/>
      <c r="BP312" s="76"/>
      <c r="BQ312" s="76"/>
      <c r="BR312" s="76"/>
    </row>
    <row r="313" spans="4:70" ht="12.75" customHeight="1" x14ac:dyDescent="0.15">
      <c r="D313" s="76"/>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row>
    <row r="314" spans="4:70" ht="12.75" customHeight="1" x14ac:dyDescent="0.15">
      <c r="D314" s="76"/>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row>
    <row r="315" spans="4:70" ht="12.75" customHeight="1" x14ac:dyDescent="0.15">
      <c r="D315" s="76"/>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row>
    <row r="316" spans="4:70" ht="12.75" customHeight="1" x14ac:dyDescent="0.15">
      <c r="D316" s="76"/>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row>
    <row r="317" spans="4:70" ht="12.75" customHeight="1" x14ac:dyDescent="0.15">
      <c r="D317" s="76"/>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row>
    <row r="318" spans="4:70" ht="12.75" customHeight="1" x14ac:dyDescent="0.15">
      <c r="D318" s="76"/>
      <c r="E318" s="76"/>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row>
    <row r="319" spans="4:70" ht="12.75" customHeight="1" x14ac:dyDescent="0.15">
      <c r="D319" s="76"/>
      <c r="E319" s="76"/>
      <c r="F319" s="76"/>
      <c r="G319" s="76"/>
      <c r="H319" s="76"/>
      <c r="I319" s="76"/>
      <c r="J319" s="76"/>
      <c r="K319" s="76"/>
      <c r="L319" s="76"/>
      <c r="M319" s="76"/>
      <c r="N319" s="76"/>
      <c r="O319" s="76"/>
      <c r="P319" s="76"/>
      <c r="Q319" s="76"/>
      <c r="R319" s="76"/>
      <c r="S319" s="76"/>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c r="BE319" s="76"/>
      <c r="BF319" s="76"/>
      <c r="BG319" s="76"/>
      <c r="BH319" s="76"/>
      <c r="BI319" s="76"/>
      <c r="BJ319" s="76"/>
      <c r="BK319" s="76"/>
      <c r="BL319" s="76"/>
      <c r="BM319" s="76"/>
      <c r="BN319" s="76"/>
      <c r="BO319" s="76"/>
      <c r="BP319" s="76"/>
      <c r="BQ319" s="76"/>
      <c r="BR319" s="76"/>
    </row>
    <row r="320" spans="4:70" ht="12.75" customHeight="1" x14ac:dyDescent="0.15">
      <c r="D320" s="76"/>
      <c r="E320" s="76"/>
      <c r="F320" s="76"/>
      <c r="G320" s="76"/>
      <c r="H320" s="76"/>
      <c r="I320" s="76"/>
      <c r="J320" s="76"/>
      <c r="K320" s="76"/>
      <c r="L320" s="76"/>
      <c r="M320" s="76"/>
      <c r="N320" s="76"/>
      <c r="O320" s="76"/>
      <c r="P320" s="76"/>
      <c r="Q320" s="76"/>
      <c r="R320" s="76"/>
      <c r="S320" s="76"/>
      <c r="T320" s="76"/>
      <c r="U320" s="76"/>
      <c r="V320" s="76"/>
      <c r="W320" s="76"/>
      <c r="X320" s="76"/>
      <c r="Y320" s="76"/>
      <c r="Z320" s="76"/>
      <c r="AA320" s="76"/>
      <c r="AB320" s="76"/>
      <c r="AC320" s="76"/>
      <c r="AD320" s="76"/>
      <c r="AE320" s="76"/>
      <c r="AF320" s="76"/>
      <c r="AG320" s="76"/>
      <c r="AH320" s="76"/>
      <c r="AI320" s="76"/>
      <c r="AJ320" s="76"/>
      <c r="AK320" s="76"/>
      <c r="AL320" s="76"/>
      <c r="AM320" s="76"/>
      <c r="AN320" s="76"/>
      <c r="AO320" s="76"/>
      <c r="AP320" s="76"/>
      <c r="AQ320" s="76"/>
      <c r="AR320" s="76"/>
      <c r="AS320" s="76"/>
      <c r="AT320" s="76"/>
      <c r="AU320" s="76"/>
      <c r="AV320" s="76"/>
      <c r="AW320" s="76"/>
      <c r="AX320" s="76"/>
      <c r="AY320" s="76"/>
      <c r="AZ320" s="76"/>
      <c r="BA320" s="76"/>
      <c r="BB320" s="76"/>
      <c r="BC320" s="76"/>
      <c r="BD320" s="76"/>
      <c r="BE320" s="76"/>
      <c r="BF320" s="76"/>
      <c r="BG320" s="76"/>
      <c r="BH320" s="76"/>
      <c r="BI320" s="76"/>
      <c r="BJ320" s="76"/>
      <c r="BK320" s="76"/>
      <c r="BL320" s="76"/>
      <c r="BM320" s="76"/>
      <c r="BN320" s="76"/>
      <c r="BO320" s="76"/>
      <c r="BP320" s="76"/>
      <c r="BQ320" s="76"/>
      <c r="BR320" s="76"/>
    </row>
    <row r="321" spans="4:70" ht="12.75" customHeight="1" x14ac:dyDescent="0.15">
      <c r="D321" s="76"/>
      <c r="E321" s="76"/>
      <c r="F321" s="76"/>
      <c r="G321" s="76"/>
      <c r="H321" s="76"/>
      <c r="I321" s="76"/>
      <c r="J321" s="76"/>
      <c r="K321" s="76"/>
      <c r="L321" s="76"/>
      <c r="M321" s="76"/>
      <c r="N321" s="76"/>
      <c r="O321" s="76"/>
      <c r="P321" s="76"/>
      <c r="Q321" s="76"/>
      <c r="R321" s="76"/>
      <c r="S321" s="76"/>
      <c r="T321" s="76"/>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row>
    <row r="322" spans="4:70" ht="12.75" customHeight="1" x14ac:dyDescent="0.15">
      <c r="D322" s="76"/>
      <c r="E322" s="76"/>
      <c r="F322" s="76"/>
      <c r="G322" s="76"/>
      <c r="H322" s="76"/>
      <c r="I322" s="76"/>
      <c r="J322" s="76"/>
      <c r="K322" s="76"/>
      <c r="L322" s="76"/>
      <c r="M322" s="76"/>
      <c r="N322" s="76"/>
      <c r="O322" s="76"/>
      <c r="P322" s="76"/>
      <c r="Q322" s="76"/>
      <c r="R322" s="76"/>
      <c r="S322" s="76"/>
      <c r="T322" s="76"/>
      <c r="U322" s="76"/>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row>
    <row r="323" spans="4:70" ht="12.75" customHeight="1" x14ac:dyDescent="0.15">
      <c r="D323" s="76"/>
      <c r="E323" s="76"/>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row>
    <row r="324" spans="4:70" ht="12.75" customHeight="1" x14ac:dyDescent="0.15">
      <c r="D324" s="76"/>
      <c r="E324" s="76"/>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row>
    <row r="325" spans="4:70" ht="12.75" customHeight="1" x14ac:dyDescent="0.15">
      <c r="D325" s="76"/>
      <c r="E325" s="76"/>
      <c r="F325" s="76"/>
      <c r="G325" s="76"/>
      <c r="H325" s="76"/>
      <c r="I325" s="76"/>
      <c r="J325" s="76"/>
      <c r="K325" s="76"/>
      <c r="L325" s="76"/>
      <c r="M325" s="76"/>
      <c r="N325" s="76"/>
      <c r="O325" s="76"/>
      <c r="P325" s="76"/>
      <c r="Q325" s="76"/>
      <c r="R325" s="76"/>
      <c r="S325" s="76"/>
      <c r="T325" s="76"/>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row>
    <row r="326" spans="4:70" ht="12.75" customHeight="1" x14ac:dyDescent="0.15">
      <c r="D326" s="76"/>
      <c r="E326" s="76"/>
      <c r="F326" s="76"/>
      <c r="G326" s="76"/>
      <c r="H326" s="76"/>
      <c r="I326" s="76"/>
      <c r="J326" s="76"/>
      <c r="K326" s="76"/>
      <c r="L326" s="76"/>
      <c r="M326" s="76"/>
      <c r="N326" s="76"/>
      <c r="O326" s="76"/>
      <c r="P326" s="76"/>
      <c r="Q326" s="76"/>
      <c r="R326" s="76"/>
      <c r="S326" s="76"/>
      <c r="T326" s="76"/>
      <c r="U326" s="76"/>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row>
    <row r="327" spans="4:70" ht="12.75" customHeight="1" x14ac:dyDescent="0.15">
      <c r="D327" s="76"/>
      <c r="E327" s="76"/>
      <c r="F327" s="76"/>
      <c r="G327" s="76"/>
      <c r="H327" s="76"/>
      <c r="I327" s="76"/>
      <c r="J327" s="76"/>
      <c r="K327" s="76"/>
      <c r="L327" s="76"/>
      <c r="M327" s="76"/>
      <c r="N327" s="76"/>
      <c r="O327" s="76"/>
      <c r="P327" s="76"/>
      <c r="Q327" s="76"/>
      <c r="R327" s="76"/>
      <c r="S327" s="76"/>
      <c r="T327" s="76"/>
      <c r="U327" s="76"/>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row>
    <row r="328" spans="4:70" ht="12.75" customHeight="1" x14ac:dyDescent="0.15">
      <c r="D328" s="76"/>
      <c r="E328" s="76"/>
      <c r="F328" s="76"/>
      <c r="G328" s="76"/>
      <c r="H328" s="76"/>
      <c r="I328" s="76"/>
      <c r="J328" s="76"/>
      <c r="K328" s="76"/>
      <c r="L328" s="76"/>
      <c r="M328" s="76"/>
      <c r="N328" s="76"/>
      <c r="O328" s="76"/>
      <c r="P328" s="76"/>
      <c r="Q328" s="76"/>
      <c r="R328" s="76"/>
      <c r="S328" s="76"/>
      <c r="T328" s="76"/>
      <c r="U328" s="76"/>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row>
    <row r="329" spans="4:70" ht="12.75" customHeight="1" x14ac:dyDescent="0.15">
      <c r="D329" s="76"/>
      <c r="E329" s="76"/>
      <c r="F329" s="76"/>
      <c r="G329" s="76"/>
      <c r="H329" s="76"/>
      <c r="I329" s="76"/>
      <c r="J329" s="76"/>
      <c r="K329" s="76"/>
      <c r="L329" s="76"/>
      <c r="M329" s="76"/>
      <c r="N329" s="76"/>
      <c r="O329" s="76"/>
      <c r="P329" s="76"/>
      <c r="Q329" s="76"/>
      <c r="R329" s="76"/>
      <c r="S329" s="76"/>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c r="BE329" s="76"/>
      <c r="BF329" s="76"/>
      <c r="BG329" s="76"/>
      <c r="BH329" s="76"/>
      <c r="BI329" s="76"/>
      <c r="BJ329" s="76"/>
      <c r="BK329" s="76"/>
      <c r="BL329" s="76"/>
      <c r="BM329" s="76"/>
      <c r="BN329" s="76"/>
      <c r="BO329" s="76"/>
      <c r="BP329" s="76"/>
      <c r="BQ329" s="76"/>
      <c r="BR329" s="76"/>
    </row>
    <row r="330" spans="4:70" ht="12.75" customHeight="1" x14ac:dyDescent="0.15">
      <c r="D330" s="76"/>
      <c r="E330" s="76"/>
      <c r="F330" s="76"/>
      <c r="G330" s="76"/>
      <c r="H330" s="76"/>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c r="AR330" s="76"/>
      <c r="AS330" s="76"/>
      <c r="AT330" s="76"/>
      <c r="AU330" s="76"/>
      <c r="AV330" s="76"/>
      <c r="AW330" s="76"/>
      <c r="AX330" s="76"/>
      <c r="AY330" s="76"/>
      <c r="AZ330" s="76"/>
      <c r="BA330" s="76"/>
      <c r="BB330" s="76"/>
      <c r="BC330" s="76"/>
      <c r="BD330" s="76"/>
      <c r="BE330" s="76"/>
      <c r="BF330" s="76"/>
      <c r="BG330" s="76"/>
      <c r="BH330" s="76"/>
      <c r="BI330" s="76"/>
      <c r="BJ330" s="76"/>
      <c r="BK330" s="76"/>
      <c r="BL330" s="76"/>
      <c r="BM330" s="76"/>
      <c r="BN330" s="76"/>
      <c r="BO330" s="76"/>
      <c r="BP330" s="76"/>
      <c r="BQ330" s="76"/>
      <c r="BR330" s="76"/>
    </row>
    <row r="331" spans="4:70" ht="12.75" customHeight="1" x14ac:dyDescent="0.15">
      <c r="D331" s="76"/>
      <c r="E331" s="76"/>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row>
    <row r="332" spans="4:70" ht="12.75" customHeight="1" x14ac:dyDescent="0.15">
      <c r="D332" s="76"/>
      <c r="E332" s="76"/>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row>
    <row r="333" spans="4:70" ht="12.75" customHeight="1" x14ac:dyDescent="0.15">
      <c r="D333" s="76"/>
      <c r="E333" s="76"/>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row>
    <row r="334" spans="4:70" ht="12.75" customHeight="1" x14ac:dyDescent="0.15">
      <c r="D334" s="76"/>
      <c r="E334" s="76"/>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row>
    <row r="335" spans="4:70" ht="12.75" customHeight="1" x14ac:dyDescent="0.15">
      <c r="D335" s="76"/>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row>
    <row r="336" spans="4:70" ht="12.75" customHeight="1" x14ac:dyDescent="0.15">
      <c r="D336" s="76"/>
      <c r="E336" s="76"/>
      <c r="F336" s="76"/>
      <c r="G336" s="76"/>
      <c r="H336" s="76"/>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row>
    <row r="337" spans="4:70" ht="12.75" customHeight="1" x14ac:dyDescent="0.15">
      <c r="D337" s="76"/>
      <c r="E337" s="76"/>
      <c r="F337" s="76"/>
      <c r="G337" s="76"/>
      <c r="H337" s="76"/>
      <c r="I337" s="76"/>
      <c r="J337" s="76"/>
      <c r="K337" s="76"/>
      <c r="L337" s="76"/>
      <c r="M337" s="76"/>
      <c r="N337" s="76"/>
      <c r="O337" s="76"/>
      <c r="P337" s="76"/>
      <c r="Q337" s="76"/>
      <c r="R337" s="76"/>
      <c r="S337" s="76"/>
      <c r="T337" s="76"/>
      <c r="U337" s="76"/>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row>
    <row r="338" spans="4:70" ht="12.75" customHeight="1" x14ac:dyDescent="0.15">
      <c r="D338" s="76"/>
      <c r="E338" s="76"/>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row>
    <row r="339" spans="4:70" ht="12.75" customHeight="1" x14ac:dyDescent="0.15">
      <c r="D339" s="76"/>
      <c r="E339" s="76"/>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row>
    <row r="340" spans="4:70" ht="12.75" customHeight="1" x14ac:dyDescent="0.15">
      <c r="D340" s="76"/>
      <c r="E340" s="76"/>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row>
    <row r="341" spans="4:70" ht="12.75" customHeight="1" x14ac:dyDescent="0.15">
      <c r="D341" s="76"/>
      <c r="E341" s="76"/>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row>
    <row r="342" spans="4:70" ht="12.75" customHeight="1" x14ac:dyDescent="0.15">
      <c r="D342" s="76"/>
      <c r="E342" s="76"/>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c r="AR342" s="76"/>
      <c r="AS342" s="76"/>
      <c r="AT342" s="76"/>
      <c r="AU342" s="76"/>
      <c r="AV342" s="76"/>
      <c r="AW342" s="76"/>
      <c r="AX342" s="76"/>
      <c r="AY342" s="76"/>
      <c r="AZ342" s="76"/>
      <c r="BA342" s="76"/>
      <c r="BB342" s="76"/>
      <c r="BC342" s="76"/>
      <c r="BD342" s="76"/>
      <c r="BE342" s="76"/>
      <c r="BF342" s="76"/>
      <c r="BG342" s="76"/>
      <c r="BH342" s="76"/>
      <c r="BI342" s="76"/>
      <c r="BJ342" s="76"/>
      <c r="BK342" s="76"/>
      <c r="BL342" s="76"/>
      <c r="BM342" s="76"/>
      <c r="BN342" s="76"/>
      <c r="BO342" s="76"/>
      <c r="BP342" s="76"/>
      <c r="BQ342" s="76"/>
      <c r="BR342" s="76"/>
    </row>
    <row r="343" spans="4:70" ht="12.75" customHeight="1" x14ac:dyDescent="0.15">
      <c r="D343" s="76"/>
      <c r="E343" s="76"/>
      <c r="F343" s="76"/>
      <c r="G343" s="76"/>
      <c r="H343" s="76"/>
      <c r="I343" s="76"/>
      <c r="J343" s="76"/>
      <c r="K343" s="76"/>
      <c r="L343" s="76"/>
      <c r="M343" s="76"/>
      <c r="N343" s="76"/>
      <c r="O343" s="76"/>
      <c r="P343" s="76"/>
      <c r="Q343" s="76"/>
      <c r="R343" s="76"/>
      <c r="S343" s="76"/>
      <c r="T343" s="76"/>
      <c r="U343" s="76"/>
      <c r="V343" s="76"/>
      <c r="W343" s="76"/>
      <c r="X343" s="76"/>
      <c r="Y343" s="76"/>
      <c r="Z343" s="76"/>
      <c r="AA343" s="76"/>
      <c r="AB343" s="76"/>
      <c r="AC343" s="76"/>
      <c r="AD343" s="76"/>
      <c r="AE343" s="76"/>
      <c r="AF343" s="76"/>
      <c r="AG343" s="76"/>
      <c r="AH343" s="76"/>
      <c r="AI343" s="76"/>
      <c r="AJ343" s="76"/>
      <c r="AK343" s="76"/>
      <c r="AL343" s="76"/>
      <c r="AM343" s="76"/>
      <c r="AN343" s="76"/>
      <c r="AO343" s="76"/>
      <c r="AP343" s="76"/>
      <c r="AQ343" s="76"/>
      <c r="AR343" s="76"/>
      <c r="AS343" s="76"/>
      <c r="AT343" s="76"/>
      <c r="AU343" s="76"/>
      <c r="AV343" s="76"/>
      <c r="AW343" s="76"/>
      <c r="AX343" s="76"/>
      <c r="AY343" s="76"/>
      <c r="AZ343" s="76"/>
      <c r="BA343" s="76"/>
      <c r="BB343" s="76"/>
      <c r="BC343" s="76"/>
      <c r="BD343" s="76"/>
      <c r="BE343" s="76"/>
      <c r="BF343" s="76"/>
      <c r="BG343" s="76"/>
      <c r="BH343" s="76"/>
      <c r="BI343" s="76"/>
      <c r="BJ343" s="76"/>
      <c r="BK343" s="76"/>
      <c r="BL343" s="76"/>
      <c r="BM343" s="76"/>
      <c r="BN343" s="76"/>
      <c r="BO343" s="76"/>
      <c r="BP343" s="76"/>
      <c r="BQ343" s="76"/>
      <c r="BR343" s="76"/>
    </row>
    <row r="344" spans="4:70" ht="12.75" customHeight="1" x14ac:dyDescent="0.15">
      <c r="D344" s="76"/>
      <c r="E344" s="76"/>
      <c r="F344" s="76"/>
      <c r="G344" s="76"/>
      <c r="H344" s="76"/>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c r="AG344" s="76"/>
      <c r="AH344" s="76"/>
      <c r="AI344" s="76"/>
      <c r="AJ344" s="76"/>
      <c r="AK344" s="76"/>
      <c r="AL344" s="76"/>
      <c r="AM344" s="76"/>
      <c r="AN344" s="76"/>
      <c r="AO344" s="76"/>
      <c r="AP344" s="76"/>
      <c r="AQ344" s="76"/>
      <c r="AR344" s="76"/>
      <c r="AS344" s="76"/>
      <c r="AT344" s="76"/>
      <c r="AU344" s="76"/>
      <c r="AV344" s="76"/>
      <c r="AW344" s="76"/>
      <c r="AX344" s="76"/>
      <c r="AY344" s="76"/>
      <c r="AZ344" s="76"/>
      <c r="BA344" s="76"/>
      <c r="BB344" s="76"/>
      <c r="BC344" s="76"/>
      <c r="BD344" s="76"/>
      <c r="BE344" s="76"/>
      <c r="BF344" s="76"/>
      <c r="BG344" s="76"/>
      <c r="BH344" s="76"/>
      <c r="BI344" s="76"/>
      <c r="BJ344" s="76"/>
      <c r="BK344" s="76"/>
      <c r="BL344" s="76"/>
      <c r="BM344" s="76"/>
      <c r="BN344" s="76"/>
      <c r="BO344" s="76"/>
      <c r="BP344" s="76"/>
      <c r="BQ344" s="76"/>
      <c r="BR344" s="76"/>
    </row>
    <row r="345" spans="4:70" ht="12.75" customHeight="1" x14ac:dyDescent="0.15">
      <c r="D345" s="76"/>
      <c r="E345" s="76"/>
      <c r="F345" s="76"/>
      <c r="G345" s="76"/>
      <c r="H345" s="76"/>
      <c r="I345" s="76"/>
      <c r="J345" s="76"/>
      <c r="K345" s="76"/>
      <c r="L345" s="76"/>
      <c r="M345" s="76"/>
      <c r="N345" s="76"/>
      <c r="O345" s="76"/>
      <c r="P345" s="76"/>
      <c r="Q345" s="76"/>
      <c r="R345" s="76"/>
      <c r="S345" s="76"/>
      <c r="T345" s="76"/>
      <c r="U345" s="76"/>
      <c r="V345" s="76"/>
      <c r="W345" s="76"/>
      <c r="X345" s="76"/>
      <c r="Y345" s="76"/>
      <c r="Z345" s="76"/>
      <c r="AA345" s="76"/>
      <c r="AB345" s="76"/>
      <c r="AC345" s="76"/>
      <c r="AD345" s="76"/>
      <c r="AE345" s="76"/>
      <c r="AF345" s="76"/>
      <c r="AG345" s="76"/>
      <c r="AH345" s="76"/>
      <c r="AI345" s="76"/>
      <c r="AJ345" s="76"/>
      <c r="AK345" s="76"/>
      <c r="AL345" s="76"/>
      <c r="AM345" s="76"/>
      <c r="AN345" s="76"/>
      <c r="AO345" s="76"/>
      <c r="AP345" s="76"/>
      <c r="AQ345" s="76"/>
      <c r="AR345" s="76"/>
      <c r="AS345" s="76"/>
      <c r="AT345" s="76"/>
      <c r="AU345" s="76"/>
      <c r="AV345" s="76"/>
      <c r="AW345" s="76"/>
      <c r="AX345" s="76"/>
      <c r="AY345" s="76"/>
      <c r="AZ345" s="76"/>
      <c r="BA345" s="76"/>
      <c r="BB345" s="76"/>
      <c r="BC345" s="76"/>
      <c r="BD345" s="76"/>
      <c r="BE345" s="76"/>
      <c r="BF345" s="76"/>
      <c r="BG345" s="76"/>
      <c r="BH345" s="76"/>
      <c r="BI345" s="76"/>
      <c r="BJ345" s="76"/>
      <c r="BK345" s="76"/>
      <c r="BL345" s="76"/>
      <c r="BM345" s="76"/>
      <c r="BN345" s="76"/>
      <c r="BO345" s="76"/>
      <c r="BP345" s="76"/>
      <c r="BQ345" s="76"/>
      <c r="BR345" s="76"/>
    </row>
    <row r="346" spans="4:70" ht="12.75" customHeight="1" x14ac:dyDescent="0.15">
      <c r="D346" s="76"/>
      <c r="E346" s="76"/>
      <c r="F346" s="76"/>
      <c r="G346" s="76"/>
      <c r="H346" s="76"/>
      <c r="I346" s="76"/>
      <c r="J346" s="76"/>
      <c r="K346" s="76"/>
      <c r="L346" s="76"/>
      <c r="M346" s="76"/>
      <c r="N346" s="76"/>
      <c r="O346" s="76"/>
      <c r="P346" s="76"/>
      <c r="Q346" s="76"/>
      <c r="R346" s="76"/>
      <c r="S346" s="76"/>
      <c r="T346" s="76"/>
      <c r="U346" s="76"/>
      <c r="V346" s="76"/>
      <c r="W346" s="76"/>
      <c r="X346" s="76"/>
      <c r="Y346" s="76"/>
      <c r="Z346" s="76"/>
      <c r="AA346" s="76"/>
      <c r="AB346" s="76"/>
      <c r="AC346" s="76"/>
      <c r="AD346" s="76"/>
      <c r="AE346" s="76"/>
      <c r="AF346" s="76"/>
      <c r="AG346" s="76"/>
      <c r="AH346" s="76"/>
      <c r="AI346" s="76"/>
      <c r="AJ346" s="76"/>
      <c r="AK346" s="76"/>
      <c r="AL346" s="76"/>
      <c r="AM346" s="76"/>
      <c r="AN346" s="76"/>
      <c r="AO346" s="76"/>
      <c r="AP346" s="76"/>
      <c r="AQ346" s="76"/>
      <c r="AR346" s="76"/>
      <c r="AS346" s="76"/>
      <c r="AT346" s="76"/>
      <c r="AU346" s="76"/>
      <c r="AV346" s="76"/>
      <c r="AW346" s="76"/>
      <c r="AX346" s="76"/>
      <c r="AY346" s="76"/>
      <c r="AZ346" s="76"/>
      <c r="BA346" s="76"/>
      <c r="BB346" s="76"/>
      <c r="BC346" s="76"/>
      <c r="BD346" s="76"/>
      <c r="BE346" s="76"/>
      <c r="BF346" s="76"/>
      <c r="BG346" s="76"/>
      <c r="BH346" s="76"/>
      <c r="BI346" s="76"/>
      <c r="BJ346" s="76"/>
      <c r="BK346" s="76"/>
      <c r="BL346" s="76"/>
      <c r="BM346" s="76"/>
      <c r="BN346" s="76"/>
      <c r="BO346" s="76"/>
      <c r="BP346" s="76"/>
      <c r="BQ346" s="76"/>
      <c r="BR346" s="76"/>
    </row>
    <row r="347" spans="4:70" ht="12.75" customHeight="1" x14ac:dyDescent="0.15">
      <c r="D347" s="76"/>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c r="AG347" s="76"/>
      <c r="AH347" s="76"/>
      <c r="AI347" s="76"/>
      <c r="AJ347" s="76"/>
      <c r="AK347" s="76"/>
      <c r="AL347" s="76"/>
      <c r="AM347" s="76"/>
      <c r="AN347" s="76"/>
      <c r="AO347" s="76"/>
      <c r="AP347" s="76"/>
      <c r="AQ347" s="76"/>
      <c r="AR347" s="76"/>
      <c r="AS347" s="76"/>
      <c r="AT347" s="76"/>
      <c r="AU347" s="76"/>
      <c r="AV347" s="76"/>
      <c r="AW347" s="76"/>
      <c r="AX347" s="76"/>
      <c r="AY347" s="76"/>
      <c r="AZ347" s="76"/>
      <c r="BA347" s="76"/>
      <c r="BB347" s="76"/>
      <c r="BC347" s="76"/>
      <c r="BD347" s="76"/>
      <c r="BE347" s="76"/>
      <c r="BF347" s="76"/>
      <c r="BG347" s="76"/>
      <c r="BH347" s="76"/>
      <c r="BI347" s="76"/>
      <c r="BJ347" s="76"/>
      <c r="BK347" s="76"/>
      <c r="BL347" s="76"/>
      <c r="BM347" s="76"/>
      <c r="BN347" s="76"/>
      <c r="BO347" s="76"/>
      <c r="BP347" s="76"/>
      <c r="BQ347" s="76"/>
      <c r="BR347" s="76"/>
    </row>
    <row r="348" spans="4:70" ht="12.75" customHeight="1" x14ac:dyDescent="0.15">
      <c r="D348" s="76"/>
      <c r="E348" s="76"/>
      <c r="F348" s="76"/>
      <c r="G348" s="76"/>
      <c r="H348" s="76"/>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c r="AG348" s="76"/>
      <c r="AH348" s="76"/>
      <c r="AI348" s="76"/>
      <c r="AJ348" s="76"/>
      <c r="AK348" s="76"/>
      <c r="AL348" s="76"/>
      <c r="AM348" s="76"/>
      <c r="AN348" s="76"/>
      <c r="AO348" s="76"/>
      <c r="AP348" s="76"/>
      <c r="AQ348" s="76"/>
      <c r="AR348" s="76"/>
      <c r="AS348" s="76"/>
      <c r="AT348" s="76"/>
      <c r="AU348" s="76"/>
      <c r="AV348" s="76"/>
      <c r="AW348" s="76"/>
      <c r="AX348" s="76"/>
      <c r="AY348" s="76"/>
      <c r="AZ348" s="76"/>
      <c r="BA348" s="76"/>
      <c r="BB348" s="76"/>
      <c r="BC348" s="76"/>
      <c r="BD348" s="76"/>
      <c r="BE348" s="76"/>
      <c r="BF348" s="76"/>
      <c r="BG348" s="76"/>
      <c r="BH348" s="76"/>
      <c r="BI348" s="76"/>
      <c r="BJ348" s="76"/>
      <c r="BK348" s="76"/>
      <c r="BL348" s="76"/>
      <c r="BM348" s="76"/>
      <c r="BN348" s="76"/>
      <c r="BO348" s="76"/>
      <c r="BP348" s="76"/>
      <c r="BQ348" s="76"/>
      <c r="BR348" s="76"/>
    </row>
    <row r="349" spans="4:70" ht="12.75" customHeight="1" x14ac:dyDescent="0.15">
      <c r="D349" s="76"/>
      <c r="E349" s="76"/>
      <c r="F349" s="76"/>
      <c r="G349" s="76"/>
      <c r="H349" s="76"/>
      <c r="I349" s="76"/>
      <c r="J349" s="76"/>
      <c r="K349" s="76"/>
      <c r="L349" s="76"/>
      <c r="M349" s="76"/>
      <c r="N349" s="76"/>
      <c r="O349" s="76"/>
      <c r="P349" s="76"/>
      <c r="Q349" s="76"/>
      <c r="R349" s="76"/>
      <c r="S349" s="76"/>
      <c r="T349" s="76"/>
      <c r="U349" s="76"/>
      <c r="V349" s="76"/>
      <c r="W349" s="76"/>
      <c r="X349" s="76"/>
      <c r="Y349" s="76"/>
      <c r="Z349" s="76"/>
      <c r="AA349" s="76"/>
      <c r="AB349" s="76"/>
      <c r="AC349" s="76"/>
      <c r="AD349" s="76"/>
      <c r="AE349" s="76"/>
      <c r="AF349" s="76"/>
      <c r="AG349" s="76"/>
      <c r="AH349" s="76"/>
      <c r="AI349" s="76"/>
      <c r="AJ349" s="76"/>
      <c r="AK349" s="76"/>
      <c r="AL349" s="76"/>
      <c r="AM349" s="76"/>
      <c r="AN349" s="76"/>
      <c r="AO349" s="76"/>
      <c r="AP349" s="76"/>
      <c r="AQ349" s="76"/>
      <c r="AR349" s="76"/>
      <c r="AS349" s="76"/>
      <c r="AT349" s="76"/>
      <c r="AU349" s="76"/>
      <c r="AV349" s="76"/>
      <c r="AW349" s="76"/>
      <c r="AX349" s="76"/>
      <c r="AY349" s="76"/>
      <c r="AZ349" s="76"/>
      <c r="BA349" s="76"/>
      <c r="BB349" s="76"/>
      <c r="BC349" s="76"/>
      <c r="BD349" s="76"/>
      <c r="BE349" s="76"/>
      <c r="BF349" s="76"/>
      <c r="BG349" s="76"/>
      <c r="BH349" s="76"/>
      <c r="BI349" s="76"/>
      <c r="BJ349" s="76"/>
      <c r="BK349" s="76"/>
      <c r="BL349" s="76"/>
      <c r="BM349" s="76"/>
      <c r="BN349" s="76"/>
      <c r="BO349" s="76"/>
      <c r="BP349" s="76"/>
      <c r="BQ349" s="76"/>
      <c r="BR349" s="76"/>
    </row>
    <row r="350" spans="4:70" ht="12.75" customHeight="1" x14ac:dyDescent="0.15">
      <c r="D350" s="76"/>
      <c r="E350" s="76"/>
      <c r="F350" s="76"/>
      <c r="G350" s="76"/>
      <c r="H350" s="76"/>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c r="AG350" s="76"/>
      <c r="AH350" s="76"/>
      <c r="AI350" s="76"/>
      <c r="AJ350" s="76"/>
      <c r="AK350" s="76"/>
      <c r="AL350" s="76"/>
      <c r="AM350" s="76"/>
      <c r="AN350" s="76"/>
      <c r="AO350" s="76"/>
      <c r="AP350" s="76"/>
      <c r="AQ350" s="76"/>
      <c r="AR350" s="76"/>
      <c r="AS350" s="76"/>
      <c r="AT350" s="76"/>
      <c r="AU350" s="76"/>
      <c r="AV350" s="76"/>
      <c r="AW350" s="76"/>
      <c r="AX350" s="76"/>
      <c r="AY350" s="76"/>
      <c r="AZ350" s="76"/>
      <c r="BA350" s="76"/>
      <c r="BB350" s="76"/>
      <c r="BC350" s="76"/>
      <c r="BD350" s="76"/>
      <c r="BE350" s="76"/>
      <c r="BF350" s="76"/>
      <c r="BG350" s="76"/>
      <c r="BH350" s="76"/>
      <c r="BI350" s="76"/>
      <c r="BJ350" s="76"/>
      <c r="BK350" s="76"/>
      <c r="BL350" s="76"/>
      <c r="BM350" s="76"/>
      <c r="BN350" s="76"/>
      <c r="BO350" s="76"/>
      <c r="BP350" s="76"/>
      <c r="BQ350" s="76"/>
      <c r="BR350" s="76"/>
    </row>
    <row r="351" spans="4:70" ht="12.75" customHeight="1" x14ac:dyDescent="0.15">
      <c r="D351" s="76"/>
      <c r="E351" s="76"/>
      <c r="F351" s="76"/>
      <c r="G351" s="76"/>
      <c r="H351" s="76"/>
      <c r="I351" s="76"/>
      <c r="J351" s="76"/>
      <c r="K351" s="76"/>
      <c r="L351" s="76"/>
      <c r="M351" s="76"/>
      <c r="N351" s="76"/>
      <c r="O351" s="76"/>
      <c r="P351" s="76"/>
      <c r="Q351" s="76"/>
      <c r="R351" s="76"/>
      <c r="S351" s="76"/>
      <c r="T351" s="76"/>
      <c r="U351" s="76"/>
      <c r="V351" s="76"/>
      <c r="W351" s="76"/>
      <c r="X351" s="76"/>
      <c r="Y351" s="76"/>
      <c r="Z351" s="76"/>
      <c r="AA351" s="76"/>
      <c r="AB351" s="76"/>
      <c r="AC351" s="76"/>
      <c r="AD351" s="76"/>
      <c r="AE351" s="76"/>
      <c r="AF351" s="76"/>
      <c r="AG351" s="76"/>
      <c r="AH351" s="76"/>
      <c r="AI351" s="76"/>
      <c r="AJ351" s="76"/>
      <c r="AK351" s="76"/>
      <c r="AL351" s="76"/>
      <c r="AM351" s="76"/>
      <c r="AN351" s="76"/>
      <c r="AO351" s="76"/>
      <c r="AP351" s="76"/>
      <c r="AQ351" s="76"/>
      <c r="AR351" s="76"/>
      <c r="AS351" s="76"/>
      <c r="AT351" s="76"/>
      <c r="AU351" s="76"/>
      <c r="AV351" s="76"/>
      <c r="AW351" s="76"/>
      <c r="AX351" s="76"/>
      <c r="AY351" s="76"/>
      <c r="AZ351" s="76"/>
      <c r="BA351" s="76"/>
      <c r="BB351" s="76"/>
      <c r="BC351" s="76"/>
      <c r="BD351" s="76"/>
      <c r="BE351" s="76"/>
      <c r="BF351" s="76"/>
      <c r="BG351" s="76"/>
      <c r="BH351" s="76"/>
      <c r="BI351" s="76"/>
      <c r="BJ351" s="76"/>
      <c r="BK351" s="76"/>
      <c r="BL351" s="76"/>
      <c r="BM351" s="76"/>
      <c r="BN351" s="76"/>
      <c r="BO351" s="76"/>
      <c r="BP351" s="76"/>
      <c r="BQ351" s="76"/>
      <c r="BR351" s="76"/>
    </row>
    <row r="352" spans="4:70" ht="12.75" customHeight="1" x14ac:dyDescent="0.15">
      <c r="D352" s="76"/>
      <c r="E352" s="76"/>
      <c r="F352" s="76"/>
      <c r="G352" s="76"/>
      <c r="H352" s="76"/>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c r="AR352" s="76"/>
      <c r="AS352" s="76"/>
      <c r="AT352" s="76"/>
      <c r="AU352" s="76"/>
      <c r="AV352" s="76"/>
      <c r="AW352" s="76"/>
      <c r="AX352" s="76"/>
      <c r="AY352" s="76"/>
      <c r="AZ352" s="76"/>
      <c r="BA352" s="76"/>
      <c r="BB352" s="76"/>
      <c r="BC352" s="76"/>
      <c r="BD352" s="76"/>
      <c r="BE352" s="76"/>
      <c r="BF352" s="76"/>
      <c r="BG352" s="76"/>
      <c r="BH352" s="76"/>
      <c r="BI352" s="76"/>
      <c r="BJ352" s="76"/>
      <c r="BK352" s="76"/>
      <c r="BL352" s="76"/>
      <c r="BM352" s="76"/>
      <c r="BN352" s="76"/>
      <c r="BO352" s="76"/>
      <c r="BP352" s="76"/>
      <c r="BQ352" s="76"/>
      <c r="BR352" s="76"/>
    </row>
    <row r="353" spans="4:70" ht="12.75" customHeight="1" x14ac:dyDescent="0.15">
      <c r="D353" s="76"/>
      <c r="E353" s="76"/>
      <c r="F353" s="76"/>
      <c r="G353" s="76"/>
      <c r="H353" s="76"/>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c r="AR353" s="76"/>
      <c r="AS353" s="76"/>
      <c r="AT353" s="76"/>
      <c r="AU353" s="76"/>
      <c r="AV353" s="76"/>
      <c r="AW353" s="76"/>
      <c r="AX353" s="76"/>
      <c r="AY353" s="76"/>
      <c r="AZ353" s="76"/>
      <c r="BA353" s="76"/>
      <c r="BB353" s="76"/>
      <c r="BC353" s="76"/>
      <c r="BD353" s="76"/>
      <c r="BE353" s="76"/>
      <c r="BF353" s="76"/>
      <c r="BG353" s="76"/>
      <c r="BH353" s="76"/>
      <c r="BI353" s="76"/>
      <c r="BJ353" s="76"/>
      <c r="BK353" s="76"/>
      <c r="BL353" s="76"/>
      <c r="BM353" s="76"/>
      <c r="BN353" s="76"/>
      <c r="BO353" s="76"/>
      <c r="BP353" s="76"/>
      <c r="BQ353" s="76"/>
      <c r="BR353" s="76"/>
    </row>
    <row r="354" spans="4:70" ht="12.75" customHeight="1" x14ac:dyDescent="0.15">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c r="AR354" s="76"/>
      <c r="AS354" s="76"/>
      <c r="AT354" s="76"/>
      <c r="AU354" s="7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row>
    <row r="355" spans="4:70" ht="12.75" customHeight="1" x14ac:dyDescent="0.15">
      <c r="D355" s="76"/>
      <c r="E355" s="76"/>
      <c r="F355" s="76"/>
      <c r="G355" s="76"/>
      <c r="H355" s="76"/>
      <c r="I355" s="76"/>
      <c r="J355" s="76"/>
      <c r="K355" s="76"/>
      <c r="L355" s="76"/>
      <c r="M355" s="76"/>
      <c r="N355" s="76"/>
      <c r="O355" s="76"/>
      <c r="P355" s="76"/>
      <c r="Q355" s="76"/>
      <c r="R355" s="76"/>
      <c r="S355" s="76"/>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c r="AR355" s="76"/>
      <c r="AS355" s="76"/>
      <c r="AT355" s="76"/>
      <c r="AU355" s="76"/>
      <c r="AV355" s="76"/>
      <c r="AW355" s="76"/>
      <c r="AX355" s="76"/>
      <c r="AY355" s="76"/>
      <c r="AZ355" s="76"/>
      <c r="BA355" s="76"/>
      <c r="BB355" s="76"/>
      <c r="BC355" s="76"/>
      <c r="BD355" s="76"/>
      <c r="BE355" s="76"/>
      <c r="BF355" s="76"/>
      <c r="BG355" s="76"/>
      <c r="BH355" s="76"/>
      <c r="BI355" s="76"/>
      <c r="BJ355" s="76"/>
      <c r="BK355" s="76"/>
      <c r="BL355" s="76"/>
      <c r="BM355" s="76"/>
      <c r="BN355" s="76"/>
      <c r="BO355" s="76"/>
      <c r="BP355" s="76"/>
      <c r="BQ355" s="76"/>
      <c r="BR355" s="76"/>
    </row>
    <row r="356" spans="4:70" ht="12.75" customHeight="1" x14ac:dyDescent="0.15">
      <c r="D356" s="76"/>
      <c r="E356" s="76"/>
      <c r="F356" s="76"/>
      <c r="G356" s="76"/>
      <c r="H356" s="76"/>
      <c r="I356" s="76"/>
      <c r="J356" s="76"/>
      <c r="K356" s="76"/>
      <c r="L356" s="76"/>
      <c r="M356" s="76"/>
      <c r="N356" s="76"/>
      <c r="O356" s="76"/>
      <c r="P356" s="76"/>
      <c r="Q356" s="76"/>
      <c r="R356" s="76"/>
      <c r="S356" s="76"/>
      <c r="T356" s="76"/>
      <c r="U356" s="76"/>
      <c r="V356" s="76"/>
      <c r="W356" s="76"/>
      <c r="X356" s="76"/>
      <c r="Y356" s="76"/>
      <c r="Z356" s="76"/>
      <c r="AA356" s="76"/>
      <c r="AB356" s="76"/>
      <c r="AC356" s="76"/>
      <c r="AD356" s="76"/>
      <c r="AE356" s="76"/>
      <c r="AF356" s="76"/>
      <c r="AG356" s="76"/>
      <c r="AH356" s="76"/>
      <c r="AI356" s="76"/>
      <c r="AJ356" s="76"/>
      <c r="AK356" s="76"/>
      <c r="AL356" s="76"/>
      <c r="AM356" s="76"/>
      <c r="AN356" s="76"/>
      <c r="AO356" s="76"/>
      <c r="AP356" s="76"/>
      <c r="AQ356" s="76"/>
      <c r="AR356" s="76"/>
      <c r="AS356" s="76"/>
      <c r="AT356" s="76"/>
      <c r="AU356" s="76"/>
      <c r="AV356" s="76"/>
      <c r="AW356" s="76"/>
      <c r="AX356" s="76"/>
      <c r="AY356" s="76"/>
      <c r="AZ356" s="76"/>
      <c r="BA356" s="76"/>
      <c r="BB356" s="76"/>
      <c r="BC356" s="76"/>
      <c r="BD356" s="76"/>
      <c r="BE356" s="76"/>
      <c r="BF356" s="76"/>
      <c r="BG356" s="76"/>
      <c r="BH356" s="76"/>
      <c r="BI356" s="76"/>
      <c r="BJ356" s="76"/>
      <c r="BK356" s="76"/>
      <c r="BL356" s="76"/>
      <c r="BM356" s="76"/>
      <c r="BN356" s="76"/>
      <c r="BO356" s="76"/>
      <c r="BP356" s="76"/>
      <c r="BQ356" s="76"/>
      <c r="BR356" s="76"/>
    </row>
    <row r="357" spans="4:70" ht="12.75" customHeight="1" x14ac:dyDescent="0.15">
      <c r="D357" s="76"/>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c r="AR357" s="76"/>
      <c r="AS357" s="76"/>
      <c r="AT357" s="76"/>
      <c r="AU357" s="76"/>
      <c r="AV357" s="76"/>
      <c r="AW357" s="76"/>
      <c r="AX357" s="76"/>
      <c r="AY357" s="76"/>
      <c r="AZ357" s="76"/>
      <c r="BA357" s="76"/>
      <c r="BB357" s="76"/>
      <c r="BC357" s="76"/>
      <c r="BD357" s="76"/>
      <c r="BE357" s="76"/>
      <c r="BF357" s="76"/>
      <c r="BG357" s="76"/>
      <c r="BH357" s="76"/>
      <c r="BI357" s="76"/>
      <c r="BJ357" s="76"/>
      <c r="BK357" s="76"/>
      <c r="BL357" s="76"/>
      <c r="BM357" s="76"/>
      <c r="BN357" s="76"/>
      <c r="BO357" s="76"/>
      <c r="BP357" s="76"/>
      <c r="BQ357" s="76"/>
      <c r="BR357" s="76"/>
    </row>
    <row r="358" spans="4:70" ht="12.75" customHeight="1" x14ac:dyDescent="0.15">
      <c r="D358" s="76"/>
      <c r="E358" s="76"/>
      <c r="F358" s="76"/>
      <c r="G358" s="76"/>
      <c r="H358" s="76"/>
      <c r="I358" s="76"/>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c r="AG358" s="76"/>
      <c r="AH358" s="76"/>
      <c r="AI358" s="76"/>
      <c r="AJ358" s="76"/>
      <c r="AK358" s="76"/>
      <c r="AL358" s="76"/>
      <c r="AM358" s="76"/>
      <c r="AN358" s="76"/>
      <c r="AO358" s="76"/>
      <c r="AP358" s="76"/>
      <c r="AQ358" s="76"/>
      <c r="AR358" s="76"/>
      <c r="AS358" s="76"/>
      <c r="AT358" s="76"/>
      <c r="AU358" s="76"/>
      <c r="AV358" s="76"/>
      <c r="AW358" s="76"/>
      <c r="AX358" s="76"/>
      <c r="AY358" s="76"/>
      <c r="AZ358" s="76"/>
      <c r="BA358" s="76"/>
      <c r="BB358" s="76"/>
      <c r="BC358" s="76"/>
      <c r="BD358" s="76"/>
      <c r="BE358" s="76"/>
      <c r="BF358" s="76"/>
      <c r="BG358" s="76"/>
      <c r="BH358" s="76"/>
      <c r="BI358" s="76"/>
      <c r="BJ358" s="76"/>
      <c r="BK358" s="76"/>
      <c r="BL358" s="76"/>
      <c r="BM358" s="76"/>
      <c r="BN358" s="76"/>
      <c r="BO358" s="76"/>
      <c r="BP358" s="76"/>
      <c r="BQ358" s="76"/>
      <c r="BR358" s="76"/>
    </row>
    <row r="359" spans="4:70" ht="12.75" customHeight="1" x14ac:dyDescent="0.15">
      <c r="D359" s="76"/>
      <c r="E359" s="76"/>
      <c r="F359" s="76"/>
      <c r="G359" s="76"/>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c r="AR359" s="76"/>
      <c r="AS359" s="76"/>
      <c r="AT359" s="76"/>
      <c r="AU359" s="76"/>
      <c r="AV359" s="76"/>
      <c r="AW359" s="76"/>
      <c r="AX359" s="76"/>
      <c r="AY359" s="76"/>
      <c r="AZ359" s="76"/>
      <c r="BA359" s="76"/>
      <c r="BB359" s="76"/>
      <c r="BC359" s="76"/>
      <c r="BD359" s="76"/>
      <c r="BE359" s="76"/>
      <c r="BF359" s="76"/>
      <c r="BG359" s="76"/>
      <c r="BH359" s="76"/>
      <c r="BI359" s="76"/>
      <c r="BJ359" s="76"/>
      <c r="BK359" s="76"/>
      <c r="BL359" s="76"/>
      <c r="BM359" s="76"/>
      <c r="BN359" s="76"/>
      <c r="BO359" s="76"/>
      <c r="BP359" s="76"/>
      <c r="BQ359" s="76"/>
      <c r="BR359" s="76"/>
    </row>
    <row r="360" spans="4:70" ht="12.75" customHeight="1" x14ac:dyDescent="0.15">
      <c r="D360" s="76"/>
      <c r="E360" s="76"/>
      <c r="F360" s="76"/>
      <c r="G360" s="76"/>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c r="AR360" s="76"/>
      <c r="AS360" s="76"/>
      <c r="AT360" s="76"/>
      <c r="AU360" s="76"/>
      <c r="AV360" s="76"/>
      <c r="AW360" s="76"/>
      <c r="AX360" s="76"/>
      <c r="AY360" s="76"/>
      <c r="AZ360" s="76"/>
      <c r="BA360" s="76"/>
      <c r="BB360" s="76"/>
      <c r="BC360" s="76"/>
      <c r="BD360" s="76"/>
      <c r="BE360" s="76"/>
      <c r="BF360" s="76"/>
      <c r="BG360" s="76"/>
      <c r="BH360" s="76"/>
      <c r="BI360" s="76"/>
      <c r="BJ360" s="76"/>
      <c r="BK360" s="76"/>
      <c r="BL360" s="76"/>
      <c r="BM360" s="76"/>
      <c r="BN360" s="76"/>
      <c r="BO360" s="76"/>
      <c r="BP360" s="76"/>
      <c r="BQ360" s="76"/>
      <c r="BR360" s="76"/>
    </row>
    <row r="361" spans="4:70" ht="12.75" customHeight="1" x14ac:dyDescent="0.15">
      <c r="D361" s="76"/>
      <c r="E361" s="76"/>
      <c r="F361" s="76"/>
      <c r="G361" s="76"/>
      <c r="H361" s="76"/>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c r="AG361" s="76"/>
      <c r="AH361" s="76"/>
      <c r="AI361" s="76"/>
      <c r="AJ361" s="76"/>
      <c r="AK361" s="76"/>
      <c r="AL361" s="76"/>
      <c r="AM361" s="76"/>
      <c r="AN361" s="76"/>
      <c r="AO361" s="76"/>
      <c r="AP361" s="76"/>
      <c r="AQ361" s="76"/>
      <c r="AR361" s="76"/>
      <c r="AS361" s="76"/>
      <c r="AT361" s="76"/>
      <c r="AU361" s="76"/>
      <c r="AV361" s="76"/>
      <c r="AW361" s="76"/>
      <c r="AX361" s="76"/>
      <c r="AY361" s="76"/>
      <c r="AZ361" s="76"/>
      <c r="BA361" s="76"/>
      <c r="BB361" s="76"/>
      <c r="BC361" s="76"/>
      <c r="BD361" s="76"/>
      <c r="BE361" s="76"/>
      <c r="BF361" s="76"/>
      <c r="BG361" s="76"/>
      <c r="BH361" s="76"/>
      <c r="BI361" s="76"/>
      <c r="BJ361" s="76"/>
      <c r="BK361" s="76"/>
      <c r="BL361" s="76"/>
      <c r="BM361" s="76"/>
      <c r="BN361" s="76"/>
      <c r="BO361" s="76"/>
      <c r="BP361" s="76"/>
      <c r="BQ361" s="76"/>
      <c r="BR361" s="76"/>
    </row>
    <row r="362" spans="4:70" ht="12.75" customHeight="1" x14ac:dyDescent="0.15">
      <c r="D362" s="76"/>
      <c r="E362" s="76"/>
      <c r="F362" s="76"/>
      <c r="G362" s="76"/>
      <c r="H362" s="76"/>
      <c r="I362" s="76"/>
      <c r="J362" s="76"/>
      <c r="K362" s="76"/>
      <c r="L362" s="76"/>
      <c r="M362" s="76"/>
      <c r="N362" s="76"/>
      <c r="O362" s="76"/>
      <c r="P362" s="76"/>
      <c r="Q362" s="76"/>
      <c r="R362" s="76"/>
      <c r="S362" s="76"/>
      <c r="T362" s="76"/>
      <c r="U362" s="76"/>
      <c r="V362" s="76"/>
      <c r="W362" s="76"/>
      <c r="X362" s="76"/>
      <c r="Y362" s="76"/>
      <c r="Z362" s="76"/>
      <c r="AA362" s="76"/>
      <c r="AB362" s="76"/>
      <c r="AC362" s="76"/>
      <c r="AD362" s="76"/>
      <c r="AE362" s="76"/>
      <c r="AF362" s="76"/>
      <c r="AG362" s="76"/>
      <c r="AH362" s="76"/>
      <c r="AI362" s="76"/>
      <c r="AJ362" s="76"/>
      <c r="AK362" s="76"/>
      <c r="AL362" s="76"/>
      <c r="AM362" s="76"/>
      <c r="AN362" s="76"/>
      <c r="AO362" s="76"/>
      <c r="AP362" s="76"/>
      <c r="AQ362" s="76"/>
      <c r="AR362" s="76"/>
      <c r="AS362" s="76"/>
      <c r="AT362" s="76"/>
      <c r="AU362" s="76"/>
      <c r="AV362" s="76"/>
      <c r="AW362" s="76"/>
      <c r="AX362" s="76"/>
      <c r="AY362" s="76"/>
      <c r="AZ362" s="76"/>
      <c r="BA362" s="76"/>
      <c r="BB362" s="76"/>
      <c r="BC362" s="76"/>
      <c r="BD362" s="76"/>
      <c r="BE362" s="76"/>
      <c r="BF362" s="76"/>
      <c r="BG362" s="76"/>
      <c r="BH362" s="76"/>
      <c r="BI362" s="76"/>
      <c r="BJ362" s="76"/>
      <c r="BK362" s="76"/>
      <c r="BL362" s="76"/>
      <c r="BM362" s="76"/>
      <c r="BN362" s="76"/>
      <c r="BO362" s="76"/>
      <c r="BP362" s="76"/>
      <c r="BQ362" s="76"/>
      <c r="BR362" s="76"/>
    </row>
    <row r="363" spans="4:70" ht="12.75" customHeight="1" x14ac:dyDescent="0.15">
      <c r="D363" s="76"/>
      <c r="E363" s="76"/>
      <c r="F363" s="76"/>
      <c r="G363" s="76"/>
      <c r="H363" s="76"/>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c r="AR363" s="76"/>
      <c r="AS363" s="76"/>
      <c r="AT363" s="76"/>
      <c r="AU363" s="76"/>
      <c r="AV363" s="76"/>
      <c r="AW363" s="76"/>
      <c r="AX363" s="76"/>
      <c r="AY363" s="76"/>
      <c r="AZ363" s="76"/>
      <c r="BA363" s="76"/>
      <c r="BB363" s="76"/>
      <c r="BC363" s="76"/>
      <c r="BD363" s="76"/>
      <c r="BE363" s="76"/>
      <c r="BF363" s="76"/>
      <c r="BG363" s="76"/>
      <c r="BH363" s="76"/>
      <c r="BI363" s="76"/>
      <c r="BJ363" s="76"/>
      <c r="BK363" s="76"/>
      <c r="BL363" s="76"/>
      <c r="BM363" s="76"/>
      <c r="BN363" s="76"/>
      <c r="BO363" s="76"/>
      <c r="BP363" s="76"/>
      <c r="BQ363" s="76"/>
      <c r="BR363" s="76"/>
    </row>
    <row r="364" spans="4:70" ht="12.75" customHeight="1" x14ac:dyDescent="0.15">
      <c r="D364" s="76"/>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c r="AG364" s="76"/>
      <c r="AH364" s="76"/>
      <c r="AI364" s="76"/>
      <c r="AJ364" s="76"/>
      <c r="AK364" s="76"/>
      <c r="AL364" s="76"/>
      <c r="AM364" s="76"/>
      <c r="AN364" s="76"/>
      <c r="AO364" s="76"/>
      <c r="AP364" s="76"/>
      <c r="AQ364" s="76"/>
      <c r="AR364" s="76"/>
      <c r="AS364" s="76"/>
      <c r="AT364" s="76"/>
      <c r="AU364" s="76"/>
      <c r="AV364" s="76"/>
      <c r="AW364" s="76"/>
      <c r="AX364" s="76"/>
      <c r="AY364" s="76"/>
      <c r="AZ364" s="76"/>
      <c r="BA364" s="76"/>
      <c r="BB364" s="76"/>
      <c r="BC364" s="76"/>
      <c r="BD364" s="76"/>
      <c r="BE364" s="76"/>
      <c r="BF364" s="76"/>
      <c r="BG364" s="76"/>
      <c r="BH364" s="76"/>
      <c r="BI364" s="76"/>
      <c r="BJ364" s="76"/>
      <c r="BK364" s="76"/>
      <c r="BL364" s="76"/>
      <c r="BM364" s="76"/>
      <c r="BN364" s="76"/>
      <c r="BO364" s="76"/>
      <c r="BP364" s="76"/>
      <c r="BQ364" s="76"/>
      <c r="BR364" s="76"/>
    </row>
    <row r="365" spans="4:70" ht="12.75" customHeight="1" x14ac:dyDescent="0.15">
      <c r="D365" s="76"/>
      <c r="E365" s="76"/>
      <c r="F365" s="76"/>
      <c r="G365" s="76"/>
      <c r="H365" s="76"/>
      <c r="I365" s="76"/>
      <c r="J365" s="76"/>
      <c r="K365" s="76"/>
      <c r="L365" s="76"/>
      <c r="M365" s="76"/>
      <c r="N365" s="76"/>
      <c r="O365" s="76"/>
      <c r="P365" s="76"/>
      <c r="Q365" s="76"/>
      <c r="R365" s="76"/>
      <c r="S365" s="76"/>
      <c r="T365" s="76"/>
      <c r="U365" s="76"/>
      <c r="V365" s="76"/>
      <c r="W365" s="76"/>
      <c r="X365" s="76"/>
      <c r="Y365" s="76"/>
      <c r="Z365" s="76"/>
      <c r="AA365" s="76"/>
      <c r="AB365" s="76"/>
      <c r="AC365" s="76"/>
      <c r="AD365" s="76"/>
      <c r="AE365" s="76"/>
      <c r="AF365" s="76"/>
      <c r="AG365" s="76"/>
      <c r="AH365" s="76"/>
      <c r="AI365" s="76"/>
      <c r="AJ365" s="76"/>
      <c r="AK365" s="76"/>
      <c r="AL365" s="76"/>
      <c r="AM365" s="76"/>
      <c r="AN365" s="76"/>
      <c r="AO365" s="76"/>
      <c r="AP365" s="76"/>
      <c r="AQ365" s="76"/>
      <c r="AR365" s="76"/>
      <c r="AS365" s="76"/>
      <c r="AT365" s="76"/>
      <c r="AU365" s="76"/>
      <c r="AV365" s="76"/>
      <c r="AW365" s="76"/>
      <c r="AX365" s="76"/>
      <c r="AY365" s="76"/>
      <c r="AZ365" s="76"/>
      <c r="BA365" s="76"/>
      <c r="BB365" s="76"/>
      <c r="BC365" s="76"/>
      <c r="BD365" s="76"/>
      <c r="BE365" s="76"/>
      <c r="BF365" s="76"/>
      <c r="BG365" s="76"/>
      <c r="BH365" s="76"/>
      <c r="BI365" s="76"/>
      <c r="BJ365" s="76"/>
      <c r="BK365" s="76"/>
      <c r="BL365" s="76"/>
      <c r="BM365" s="76"/>
      <c r="BN365" s="76"/>
      <c r="BO365" s="76"/>
      <c r="BP365" s="76"/>
      <c r="BQ365" s="76"/>
      <c r="BR365" s="76"/>
    </row>
    <row r="366" spans="4:70" ht="12.75" customHeight="1" x14ac:dyDescent="0.15">
      <c r="D366" s="76"/>
      <c r="E366" s="76"/>
      <c r="F366" s="76"/>
      <c r="G366" s="76"/>
      <c r="H366" s="76"/>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c r="AG366" s="76"/>
      <c r="AH366" s="76"/>
      <c r="AI366" s="76"/>
      <c r="AJ366" s="76"/>
      <c r="AK366" s="76"/>
      <c r="AL366" s="76"/>
      <c r="AM366" s="76"/>
      <c r="AN366" s="76"/>
      <c r="AO366" s="76"/>
      <c r="AP366" s="76"/>
      <c r="AQ366" s="76"/>
      <c r="AR366" s="76"/>
      <c r="AS366" s="76"/>
      <c r="AT366" s="76"/>
      <c r="AU366" s="76"/>
      <c r="AV366" s="76"/>
      <c r="AW366" s="76"/>
      <c r="AX366" s="76"/>
      <c r="AY366" s="76"/>
      <c r="AZ366" s="76"/>
      <c r="BA366" s="76"/>
      <c r="BB366" s="76"/>
      <c r="BC366" s="76"/>
      <c r="BD366" s="76"/>
      <c r="BE366" s="76"/>
      <c r="BF366" s="76"/>
      <c r="BG366" s="76"/>
      <c r="BH366" s="76"/>
      <c r="BI366" s="76"/>
      <c r="BJ366" s="76"/>
      <c r="BK366" s="76"/>
      <c r="BL366" s="76"/>
      <c r="BM366" s="76"/>
      <c r="BN366" s="76"/>
      <c r="BO366" s="76"/>
      <c r="BP366" s="76"/>
      <c r="BQ366" s="76"/>
      <c r="BR366" s="76"/>
    </row>
    <row r="367" spans="4:70" ht="12.75" customHeight="1" x14ac:dyDescent="0.15">
      <c r="D367" s="76"/>
      <c r="E367" s="76"/>
      <c r="F367" s="76"/>
      <c r="G367" s="76"/>
      <c r="H367" s="76"/>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c r="AR367" s="76"/>
      <c r="AS367" s="76"/>
      <c r="AT367" s="76"/>
      <c r="AU367" s="76"/>
      <c r="AV367" s="76"/>
      <c r="AW367" s="76"/>
      <c r="AX367" s="76"/>
      <c r="AY367" s="76"/>
      <c r="AZ367" s="76"/>
      <c r="BA367" s="76"/>
      <c r="BB367" s="76"/>
      <c r="BC367" s="76"/>
      <c r="BD367" s="76"/>
      <c r="BE367" s="76"/>
      <c r="BF367" s="76"/>
      <c r="BG367" s="76"/>
      <c r="BH367" s="76"/>
      <c r="BI367" s="76"/>
      <c r="BJ367" s="76"/>
      <c r="BK367" s="76"/>
      <c r="BL367" s="76"/>
      <c r="BM367" s="76"/>
      <c r="BN367" s="76"/>
      <c r="BO367" s="76"/>
      <c r="BP367" s="76"/>
      <c r="BQ367" s="76"/>
      <c r="BR367" s="76"/>
    </row>
    <row r="368" spans="4:70" ht="12.75" customHeight="1" x14ac:dyDescent="0.15">
      <c r="D368" s="76"/>
      <c r="E368" s="76"/>
      <c r="F368" s="76"/>
      <c r="G368" s="76"/>
      <c r="H368" s="76"/>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c r="AR368" s="76"/>
      <c r="AS368" s="76"/>
      <c r="AT368" s="76"/>
      <c r="AU368" s="76"/>
      <c r="AV368" s="76"/>
      <c r="AW368" s="76"/>
      <c r="AX368" s="76"/>
      <c r="AY368" s="76"/>
      <c r="AZ368" s="76"/>
      <c r="BA368" s="76"/>
      <c r="BB368" s="76"/>
      <c r="BC368" s="76"/>
      <c r="BD368" s="76"/>
      <c r="BE368" s="76"/>
      <c r="BF368" s="76"/>
      <c r="BG368" s="76"/>
      <c r="BH368" s="76"/>
      <c r="BI368" s="76"/>
      <c r="BJ368" s="76"/>
      <c r="BK368" s="76"/>
      <c r="BL368" s="76"/>
      <c r="BM368" s="76"/>
      <c r="BN368" s="76"/>
      <c r="BO368" s="76"/>
      <c r="BP368" s="76"/>
      <c r="BQ368" s="76"/>
      <c r="BR368" s="76"/>
    </row>
    <row r="369" spans="4:70" ht="12.75" customHeight="1" x14ac:dyDescent="0.15">
      <c r="D369" s="76"/>
      <c r="E369" s="76"/>
      <c r="F369" s="76"/>
      <c r="G369" s="76"/>
      <c r="H369" s="76"/>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c r="AG369" s="76"/>
      <c r="AH369" s="76"/>
      <c r="AI369" s="76"/>
      <c r="AJ369" s="76"/>
      <c r="AK369" s="76"/>
      <c r="AL369" s="76"/>
      <c r="AM369" s="76"/>
      <c r="AN369" s="76"/>
      <c r="AO369" s="76"/>
      <c r="AP369" s="76"/>
      <c r="AQ369" s="76"/>
      <c r="AR369" s="76"/>
      <c r="AS369" s="76"/>
      <c r="AT369" s="76"/>
      <c r="AU369" s="76"/>
      <c r="AV369" s="76"/>
      <c r="AW369" s="76"/>
      <c r="AX369" s="76"/>
      <c r="AY369" s="76"/>
      <c r="AZ369" s="76"/>
      <c r="BA369" s="76"/>
      <c r="BB369" s="76"/>
      <c r="BC369" s="76"/>
      <c r="BD369" s="76"/>
      <c r="BE369" s="76"/>
      <c r="BF369" s="76"/>
      <c r="BG369" s="76"/>
      <c r="BH369" s="76"/>
      <c r="BI369" s="76"/>
      <c r="BJ369" s="76"/>
      <c r="BK369" s="76"/>
      <c r="BL369" s="76"/>
      <c r="BM369" s="76"/>
      <c r="BN369" s="76"/>
      <c r="BO369" s="76"/>
      <c r="BP369" s="76"/>
      <c r="BQ369" s="76"/>
      <c r="BR369" s="76"/>
    </row>
    <row r="370" spans="4:70" ht="12.75" customHeight="1" x14ac:dyDescent="0.15">
      <c r="D370" s="76"/>
      <c r="E370" s="76"/>
      <c r="F370" s="76"/>
      <c r="G370" s="76"/>
      <c r="H370" s="76"/>
      <c r="I370" s="76"/>
      <c r="J370" s="76"/>
      <c r="K370" s="76"/>
      <c r="L370" s="76"/>
      <c r="M370" s="76"/>
      <c r="N370" s="76"/>
      <c r="O370" s="76"/>
      <c r="P370" s="76"/>
      <c r="Q370" s="76"/>
      <c r="R370" s="76"/>
      <c r="S370" s="76"/>
      <c r="T370" s="76"/>
      <c r="U370" s="76"/>
      <c r="V370" s="76"/>
      <c r="W370" s="76"/>
      <c r="X370" s="76"/>
      <c r="Y370" s="76"/>
      <c r="Z370" s="76"/>
      <c r="AA370" s="76"/>
      <c r="AB370" s="76"/>
      <c r="AC370" s="76"/>
      <c r="AD370" s="76"/>
      <c r="AE370" s="76"/>
      <c r="AF370" s="76"/>
      <c r="AG370" s="76"/>
      <c r="AH370" s="76"/>
      <c r="AI370" s="76"/>
      <c r="AJ370" s="76"/>
      <c r="AK370" s="76"/>
      <c r="AL370" s="76"/>
      <c r="AM370" s="76"/>
      <c r="AN370" s="76"/>
      <c r="AO370" s="76"/>
      <c r="AP370" s="76"/>
      <c r="AQ370" s="76"/>
      <c r="AR370" s="76"/>
      <c r="AS370" s="76"/>
      <c r="AT370" s="76"/>
      <c r="AU370" s="76"/>
      <c r="AV370" s="76"/>
      <c r="AW370" s="76"/>
      <c r="AX370" s="76"/>
      <c r="AY370" s="76"/>
      <c r="AZ370" s="76"/>
      <c r="BA370" s="76"/>
      <c r="BB370" s="76"/>
      <c r="BC370" s="76"/>
      <c r="BD370" s="76"/>
      <c r="BE370" s="76"/>
      <c r="BF370" s="76"/>
      <c r="BG370" s="76"/>
      <c r="BH370" s="76"/>
      <c r="BI370" s="76"/>
      <c r="BJ370" s="76"/>
      <c r="BK370" s="76"/>
      <c r="BL370" s="76"/>
      <c r="BM370" s="76"/>
      <c r="BN370" s="76"/>
      <c r="BO370" s="76"/>
      <c r="BP370" s="76"/>
      <c r="BQ370" s="76"/>
      <c r="BR370" s="76"/>
    </row>
    <row r="371" spans="4:70" ht="12.75" customHeight="1" x14ac:dyDescent="0.15">
      <c r="D371" s="76"/>
      <c r="E371" s="76"/>
      <c r="F371" s="76"/>
      <c r="G371" s="76"/>
      <c r="H371" s="76"/>
      <c r="I371" s="76"/>
      <c r="J371" s="76"/>
      <c r="K371" s="76"/>
      <c r="L371" s="76"/>
      <c r="M371" s="76"/>
      <c r="N371" s="76"/>
      <c r="O371" s="76"/>
      <c r="P371" s="76"/>
      <c r="Q371" s="76"/>
      <c r="R371" s="76"/>
      <c r="S371" s="76"/>
      <c r="T371" s="76"/>
      <c r="U371" s="76"/>
      <c r="V371" s="76"/>
      <c r="W371" s="76"/>
      <c r="X371" s="76"/>
      <c r="Y371" s="76"/>
      <c r="Z371" s="76"/>
      <c r="AA371" s="76"/>
      <c r="AB371" s="76"/>
      <c r="AC371" s="76"/>
      <c r="AD371" s="76"/>
      <c r="AE371" s="76"/>
      <c r="AF371" s="76"/>
      <c r="AG371" s="76"/>
      <c r="AH371" s="76"/>
      <c r="AI371" s="76"/>
      <c r="AJ371" s="76"/>
      <c r="AK371" s="76"/>
      <c r="AL371" s="76"/>
      <c r="AM371" s="76"/>
      <c r="AN371" s="76"/>
      <c r="AO371" s="76"/>
      <c r="AP371" s="76"/>
      <c r="AQ371" s="76"/>
      <c r="AR371" s="76"/>
      <c r="AS371" s="76"/>
      <c r="AT371" s="76"/>
      <c r="AU371" s="76"/>
      <c r="AV371" s="76"/>
      <c r="AW371" s="76"/>
      <c r="AX371" s="76"/>
      <c r="AY371" s="76"/>
      <c r="AZ371" s="76"/>
      <c r="BA371" s="76"/>
      <c r="BB371" s="76"/>
      <c r="BC371" s="76"/>
      <c r="BD371" s="76"/>
      <c r="BE371" s="76"/>
      <c r="BF371" s="76"/>
      <c r="BG371" s="76"/>
      <c r="BH371" s="76"/>
      <c r="BI371" s="76"/>
      <c r="BJ371" s="76"/>
      <c r="BK371" s="76"/>
      <c r="BL371" s="76"/>
      <c r="BM371" s="76"/>
      <c r="BN371" s="76"/>
      <c r="BO371" s="76"/>
      <c r="BP371" s="76"/>
      <c r="BQ371" s="76"/>
      <c r="BR371" s="76"/>
    </row>
    <row r="372" spans="4:70" ht="12.75" customHeight="1" x14ac:dyDescent="0.15">
      <c r="D372" s="76"/>
      <c r="E372" s="76"/>
      <c r="F372" s="76"/>
      <c r="G372" s="76"/>
      <c r="H372" s="76"/>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c r="AG372" s="76"/>
      <c r="AH372" s="76"/>
      <c r="AI372" s="76"/>
      <c r="AJ372" s="76"/>
      <c r="AK372" s="76"/>
      <c r="AL372" s="76"/>
      <c r="AM372" s="76"/>
      <c r="AN372" s="76"/>
      <c r="AO372" s="76"/>
      <c r="AP372" s="76"/>
      <c r="AQ372" s="76"/>
      <c r="AR372" s="76"/>
      <c r="AS372" s="76"/>
      <c r="AT372" s="76"/>
      <c r="AU372" s="76"/>
      <c r="AV372" s="76"/>
      <c r="AW372" s="76"/>
      <c r="AX372" s="76"/>
      <c r="AY372" s="76"/>
      <c r="AZ372" s="76"/>
      <c r="BA372" s="76"/>
      <c r="BB372" s="76"/>
      <c r="BC372" s="76"/>
      <c r="BD372" s="76"/>
      <c r="BE372" s="76"/>
      <c r="BF372" s="76"/>
      <c r="BG372" s="76"/>
      <c r="BH372" s="76"/>
      <c r="BI372" s="76"/>
      <c r="BJ372" s="76"/>
      <c r="BK372" s="76"/>
      <c r="BL372" s="76"/>
      <c r="BM372" s="76"/>
      <c r="BN372" s="76"/>
      <c r="BO372" s="76"/>
      <c r="BP372" s="76"/>
      <c r="BQ372" s="76"/>
      <c r="BR372" s="76"/>
    </row>
    <row r="373" spans="4:70" ht="12.75" customHeight="1" x14ac:dyDescent="0.15">
      <c r="D373" s="76"/>
      <c r="E373" s="76"/>
      <c r="F373" s="76"/>
      <c r="G373" s="76"/>
      <c r="H373" s="76"/>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c r="AG373" s="76"/>
      <c r="AH373" s="76"/>
      <c r="AI373" s="76"/>
      <c r="AJ373" s="76"/>
      <c r="AK373" s="76"/>
      <c r="AL373" s="76"/>
      <c r="AM373" s="76"/>
      <c r="AN373" s="76"/>
      <c r="AO373" s="76"/>
      <c r="AP373" s="76"/>
      <c r="AQ373" s="76"/>
      <c r="AR373" s="76"/>
      <c r="AS373" s="76"/>
      <c r="AT373" s="76"/>
      <c r="AU373" s="76"/>
      <c r="AV373" s="76"/>
      <c r="AW373" s="76"/>
      <c r="AX373" s="76"/>
      <c r="AY373" s="76"/>
      <c r="AZ373" s="76"/>
      <c r="BA373" s="76"/>
      <c r="BB373" s="76"/>
      <c r="BC373" s="76"/>
      <c r="BD373" s="76"/>
      <c r="BE373" s="76"/>
      <c r="BF373" s="76"/>
      <c r="BG373" s="76"/>
      <c r="BH373" s="76"/>
      <c r="BI373" s="76"/>
      <c r="BJ373" s="76"/>
      <c r="BK373" s="76"/>
      <c r="BL373" s="76"/>
      <c r="BM373" s="76"/>
      <c r="BN373" s="76"/>
      <c r="BO373" s="76"/>
      <c r="BP373" s="76"/>
      <c r="BQ373" s="76"/>
      <c r="BR373" s="76"/>
    </row>
    <row r="374" spans="4:70" ht="12.75" customHeight="1" x14ac:dyDescent="0.15">
      <c r="D374" s="76"/>
      <c r="E374" s="76"/>
      <c r="F374" s="76"/>
      <c r="G374" s="76"/>
      <c r="H374" s="76"/>
      <c r="I374" s="76"/>
      <c r="J374" s="76"/>
      <c r="K374" s="76"/>
      <c r="L374" s="76"/>
      <c r="M374" s="76"/>
      <c r="N374" s="76"/>
      <c r="O374" s="76"/>
      <c r="P374" s="76"/>
      <c r="Q374" s="76"/>
      <c r="R374" s="76"/>
      <c r="S374" s="76"/>
      <c r="T374" s="76"/>
      <c r="U374" s="76"/>
      <c r="V374" s="76"/>
      <c r="W374" s="76"/>
      <c r="X374" s="76"/>
      <c r="Y374" s="76"/>
      <c r="Z374" s="76"/>
      <c r="AA374" s="76"/>
      <c r="AB374" s="76"/>
      <c r="AC374" s="76"/>
      <c r="AD374" s="76"/>
      <c r="AE374" s="76"/>
      <c r="AF374" s="76"/>
      <c r="AG374" s="76"/>
      <c r="AH374" s="76"/>
      <c r="AI374" s="76"/>
      <c r="AJ374" s="76"/>
      <c r="AK374" s="76"/>
      <c r="AL374" s="76"/>
      <c r="AM374" s="76"/>
      <c r="AN374" s="76"/>
      <c r="AO374" s="76"/>
      <c r="AP374" s="76"/>
      <c r="AQ374" s="76"/>
      <c r="AR374" s="76"/>
      <c r="AS374" s="76"/>
      <c r="AT374" s="76"/>
      <c r="AU374" s="76"/>
      <c r="AV374" s="76"/>
      <c r="AW374" s="76"/>
      <c r="AX374" s="76"/>
      <c r="AY374" s="76"/>
      <c r="AZ374" s="76"/>
      <c r="BA374" s="76"/>
      <c r="BB374" s="76"/>
      <c r="BC374" s="76"/>
      <c r="BD374" s="76"/>
      <c r="BE374" s="76"/>
      <c r="BF374" s="76"/>
      <c r="BG374" s="76"/>
      <c r="BH374" s="76"/>
      <c r="BI374" s="76"/>
      <c r="BJ374" s="76"/>
      <c r="BK374" s="76"/>
      <c r="BL374" s="76"/>
      <c r="BM374" s="76"/>
      <c r="BN374" s="76"/>
      <c r="BO374" s="76"/>
      <c r="BP374" s="76"/>
      <c r="BQ374" s="76"/>
      <c r="BR374" s="76"/>
    </row>
    <row r="375" spans="4:70" ht="12.75" customHeight="1" x14ac:dyDescent="0.15">
      <c r="D375" s="76"/>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G375" s="76"/>
      <c r="AH375" s="76"/>
      <c r="AI375" s="76"/>
      <c r="AJ375" s="76"/>
      <c r="AK375" s="76"/>
      <c r="AL375" s="76"/>
      <c r="AM375" s="76"/>
      <c r="AN375" s="76"/>
      <c r="AO375" s="76"/>
      <c r="AP375" s="76"/>
      <c r="AQ375" s="76"/>
      <c r="AR375" s="76"/>
      <c r="AS375" s="76"/>
      <c r="AT375" s="76"/>
      <c r="AU375" s="76"/>
      <c r="AV375" s="76"/>
      <c r="AW375" s="76"/>
      <c r="AX375" s="76"/>
      <c r="AY375" s="76"/>
      <c r="AZ375" s="76"/>
      <c r="BA375" s="76"/>
      <c r="BB375" s="76"/>
      <c r="BC375" s="76"/>
      <c r="BD375" s="76"/>
      <c r="BE375" s="76"/>
      <c r="BF375" s="76"/>
      <c r="BG375" s="76"/>
      <c r="BH375" s="76"/>
      <c r="BI375" s="76"/>
      <c r="BJ375" s="76"/>
      <c r="BK375" s="76"/>
      <c r="BL375" s="76"/>
      <c r="BM375" s="76"/>
      <c r="BN375" s="76"/>
      <c r="BO375" s="76"/>
      <c r="BP375" s="76"/>
      <c r="BQ375" s="76"/>
      <c r="BR375" s="76"/>
    </row>
    <row r="376" spans="4:70" ht="12.75" customHeight="1" x14ac:dyDescent="0.15">
      <c r="D376" s="76"/>
      <c r="E376" s="76"/>
      <c r="F376" s="76"/>
      <c r="G376" s="76"/>
      <c r="H376" s="76"/>
      <c r="I376" s="76"/>
      <c r="J376" s="76"/>
      <c r="K376" s="76"/>
      <c r="L376" s="76"/>
      <c r="M376" s="76"/>
      <c r="N376" s="76"/>
      <c r="O376" s="76"/>
      <c r="P376" s="76"/>
      <c r="Q376" s="76"/>
      <c r="R376" s="76"/>
      <c r="S376" s="76"/>
      <c r="T376" s="76"/>
      <c r="U376" s="76"/>
      <c r="V376" s="76"/>
      <c r="W376" s="76"/>
      <c r="X376" s="76"/>
      <c r="Y376" s="76"/>
      <c r="Z376" s="76"/>
      <c r="AA376" s="76"/>
      <c r="AB376" s="76"/>
      <c r="AC376" s="76"/>
      <c r="AD376" s="76"/>
      <c r="AE376" s="76"/>
      <c r="AF376" s="76"/>
      <c r="AG376" s="76"/>
      <c r="AH376" s="76"/>
      <c r="AI376" s="76"/>
      <c r="AJ376" s="76"/>
      <c r="AK376" s="76"/>
      <c r="AL376" s="76"/>
      <c r="AM376" s="76"/>
      <c r="AN376" s="76"/>
      <c r="AO376" s="76"/>
      <c r="AP376" s="76"/>
      <c r="AQ376" s="76"/>
      <c r="AR376" s="76"/>
      <c r="AS376" s="76"/>
      <c r="AT376" s="76"/>
      <c r="AU376" s="76"/>
      <c r="AV376" s="76"/>
      <c r="AW376" s="76"/>
      <c r="AX376" s="76"/>
      <c r="AY376" s="76"/>
      <c r="AZ376" s="76"/>
      <c r="BA376" s="76"/>
      <c r="BB376" s="76"/>
      <c r="BC376" s="76"/>
      <c r="BD376" s="76"/>
      <c r="BE376" s="76"/>
      <c r="BF376" s="76"/>
      <c r="BG376" s="76"/>
      <c r="BH376" s="76"/>
      <c r="BI376" s="76"/>
      <c r="BJ376" s="76"/>
      <c r="BK376" s="76"/>
      <c r="BL376" s="76"/>
      <c r="BM376" s="76"/>
      <c r="BN376" s="76"/>
      <c r="BO376" s="76"/>
      <c r="BP376" s="76"/>
      <c r="BQ376" s="76"/>
      <c r="BR376" s="76"/>
    </row>
    <row r="377" spans="4:70" ht="12.75" customHeight="1" x14ac:dyDescent="0.15">
      <c r="D377" s="76"/>
      <c r="E377" s="76"/>
      <c r="F377" s="76"/>
      <c r="G377" s="76"/>
      <c r="H377" s="76"/>
      <c r="I377" s="76"/>
      <c r="J377" s="76"/>
      <c r="K377" s="76"/>
      <c r="L377" s="76"/>
      <c r="M377" s="76"/>
      <c r="N377" s="76"/>
      <c r="O377" s="76"/>
      <c r="P377" s="76"/>
      <c r="Q377" s="76"/>
      <c r="R377" s="76"/>
      <c r="S377" s="76"/>
      <c r="T377" s="76"/>
      <c r="U377" s="76"/>
      <c r="V377" s="76"/>
      <c r="W377" s="76"/>
      <c r="X377" s="76"/>
      <c r="Y377" s="76"/>
      <c r="Z377" s="76"/>
      <c r="AA377" s="76"/>
      <c r="AB377" s="76"/>
      <c r="AC377" s="76"/>
      <c r="AD377" s="76"/>
      <c r="AE377" s="76"/>
      <c r="AF377" s="76"/>
      <c r="AG377" s="76"/>
      <c r="AH377" s="76"/>
      <c r="AI377" s="76"/>
      <c r="AJ377" s="76"/>
      <c r="AK377" s="76"/>
      <c r="AL377" s="76"/>
      <c r="AM377" s="76"/>
      <c r="AN377" s="76"/>
      <c r="AO377" s="76"/>
      <c r="AP377" s="76"/>
      <c r="AQ377" s="76"/>
      <c r="AR377" s="76"/>
      <c r="AS377" s="76"/>
      <c r="AT377" s="76"/>
      <c r="AU377" s="76"/>
      <c r="AV377" s="76"/>
      <c r="AW377" s="76"/>
      <c r="AX377" s="76"/>
      <c r="AY377" s="76"/>
      <c r="AZ377" s="76"/>
      <c r="BA377" s="76"/>
      <c r="BB377" s="76"/>
      <c r="BC377" s="76"/>
      <c r="BD377" s="76"/>
      <c r="BE377" s="76"/>
      <c r="BF377" s="76"/>
      <c r="BG377" s="76"/>
      <c r="BH377" s="76"/>
      <c r="BI377" s="76"/>
      <c r="BJ377" s="76"/>
      <c r="BK377" s="76"/>
      <c r="BL377" s="76"/>
      <c r="BM377" s="76"/>
      <c r="BN377" s="76"/>
      <c r="BO377" s="76"/>
      <c r="BP377" s="76"/>
      <c r="BQ377" s="76"/>
      <c r="BR377" s="76"/>
    </row>
    <row r="378" spans="4:70" ht="12.75" customHeight="1" x14ac:dyDescent="0.15">
      <c r="D378" s="76"/>
      <c r="E378" s="76"/>
      <c r="F378" s="76"/>
      <c r="G378" s="76"/>
      <c r="H378" s="76"/>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c r="AG378" s="76"/>
      <c r="AH378" s="76"/>
      <c r="AI378" s="76"/>
      <c r="AJ378" s="76"/>
      <c r="AK378" s="76"/>
      <c r="AL378" s="76"/>
      <c r="AM378" s="76"/>
      <c r="AN378" s="76"/>
      <c r="AO378" s="76"/>
      <c r="AP378" s="76"/>
      <c r="AQ378" s="76"/>
      <c r="AR378" s="76"/>
      <c r="AS378" s="76"/>
      <c r="AT378" s="76"/>
      <c r="AU378" s="76"/>
      <c r="AV378" s="76"/>
      <c r="AW378" s="76"/>
      <c r="AX378" s="76"/>
      <c r="AY378" s="76"/>
      <c r="AZ378" s="76"/>
      <c r="BA378" s="76"/>
      <c r="BB378" s="76"/>
      <c r="BC378" s="76"/>
      <c r="BD378" s="76"/>
      <c r="BE378" s="76"/>
      <c r="BF378" s="76"/>
      <c r="BG378" s="76"/>
      <c r="BH378" s="76"/>
      <c r="BI378" s="76"/>
      <c r="BJ378" s="76"/>
      <c r="BK378" s="76"/>
      <c r="BL378" s="76"/>
      <c r="BM378" s="76"/>
      <c r="BN378" s="76"/>
      <c r="BO378" s="76"/>
      <c r="BP378" s="76"/>
      <c r="BQ378" s="76"/>
      <c r="BR378" s="76"/>
    </row>
    <row r="379" spans="4:70" ht="12.75" customHeight="1" x14ac:dyDescent="0.15">
      <c r="D379" s="76"/>
      <c r="E379" s="76"/>
      <c r="F379" s="76"/>
      <c r="G379" s="76"/>
      <c r="H379" s="76"/>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c r="AG379" s="76"/>
      <c r="AH379" s="76"/>
      <c r="AI379" s="76"/>
      <c r="AJ379" s="76"/>
      <c r="AK379" s="76"/>
      <c r="AL379" s="76"/>
      <c r="AM379" s="76"/>
      <c r="AN379" s="76"/>
      <c r="AO379" s="76"/>
      <c r="AP379" s="76"/>
      <c r="AQ379" s="76"/>
      <c r="AR379" s="76"/>
      <c r="AS379" s="76"/>
      <c r="AT379" s="76"/>
      <c r="AU379" s="76"/>
      <c r="AV379" s="76"/>
      <c r="AW379" s="76"/>
      <c r="AX379" s="76"/>
      <c r="AY379" s="76"/>
      <c r="AZ379" s="76"/>
      <c r="BA379" s="76"/>
      <c r="BB379" s="76"/>
      <c r="BC379" s="76"/>
      <c r="BD379" s="76"/>
      <c r="BE379" s="76"/>
      <c r="BF379" s="76"/>
      <c r="BG379" s="76"/>
      <c r="BH379" s="76"/>
      <c r="BI379" s="76"/>
      <c r="BJ379" s="76"/>
      <c r="BK379" s="76"/>
      <c r="BL379" s="76"/>
      <c r="BM379" s="76"/>
      <c r="BN379" s="76"/>
      <c r="BO379" s="76"/>
      <c r="BP379" s="76"/>
      <c r="BQ379" s="76"/>
      <c r="BR379" s="76"/>
    </row>
    <row r="380" spans="4:70" ht="12.75" customHeight="1" x14ac:dyDescent="0.15">
      <c r="D380" s="76"/>
      <c r="E380" s="76"/>
      <c r="F380" s="76"/>
      <c r="G380" s="76"/>
      <c r="H380" s="76"/>
      <c r="I380" s="76"/>
      <c r="J380" s="76"/>
      <c r="K380" s="76"/>
      <c r="L380" s="76"/>
      <c r="M380" s="76"/>
      <c r="N380" s="76"/>
      <c r="O380" s="76"/>
      <c r="P380" s="76"/>
      <c r="Q380" s="76"/>
      <c r="R380" s="76"/>
      <c r="S380" s="76"/>
      <c r="T380" s="76"/>
      <c r="U380" s="76"/>
      <c r="V380" s="76"/>
      <c r="W380" s="76"/>
      <c r="X380" s="76"/>
      <c r="Y380" s="76"/>
      <c r="Z380" s="76"/>
      <c r="AA380" s="76"/>
      <c r="AB380" s="76"/>
      <c r="AC380" s="76"/>
      <c r="AD380" s="76"/>
      <c r="AE380" s="76"/>
      <c r="AF380" s="76"/>
      <c r="AG380" s="76"/>
      <c r="AH380" s="76"/>
      <c r="AI380" s="76"/>
      <c r="AJ380" s="76"/>
      <c r="AK380" s="76"/>
      <c r="AL380" s="76"/>
      <c r="AM380" s="76"/>
      <c r="AN380" s="76"/>
      <c r="AO380" s="76"/>
      <c r="AP380" s="76"/>
      <c r="AQ380" s="76"/>
      <c r="AR380" s="76"/>
      <c r="AS380" s="76"/>
      <c r="AT380" s="76"/>
      <c r="AU380" s="76"/>
      <c r="AV380" s="76"/>
      <c r="AW380" s="76"/>
      <c r="AX380" s="76"/>
      <c r="AY380" s="76"/>
      <c r="AZ380" s="76"/>
      <c r="BA380" s="76"/>
      <c r="BB380" s="76"/>
      <c r="BC380" s="76"/>
      <c r="BD380" s="76"/>
      <c r="BE380" s="76"/>
      <c r="BF380" s="76"/>
      <c r="BG380" s="76"/>
      <c r="BH380" s="76"/>
      <c r="BI380" s="76"/>
      <c r="BJ380" s="76"/>
      <c r="BK380" s="76"/>
      <c r="BL380" s="76"/>
      <c r="BM380" s="76"/>
      <c r="BN380" s="76"/>
      <c r="BO380" s="76"/>
      <c r="BP380" s="76"/>
      <c r="BQ380" s="76"/>
      <c r="BR380" s="76"/>
    </row>
    <row r="381" spans="4:70" ht="12.75" customHeight="1" x14ac:dyDescent="0.15">
      <c r="D381" s="76"/>
      <c r="E381" s="76"/>
      <c r="F381" s="76"/>
      <c r="G381" s="76"/>
      <c r="H381" s="76"/>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c r="AG381" s="76"/>
      <c r="AH381" s="76"/>
      <c r="AI381" s="76"/>
      <c r="AJ381" s="76"/>
      <c r="AK381" s="76"/>
      <c r="AL381" s="76"/>
      <c r="AM381" s="76"/>
      <c r="AN381" s="76"/>
      <c r="AO381" s="76"/>
      <c r="AP381" s="76"/>
      <c r="AQ381" s="76"/>
      <c r="AR381" s="76"/>
      <c r="AS381" s="76"/>
      <c r="AT381" s="76"/>
      <c r="AU381" s="76"/>
      <c r="AV381" s="76"/>
      <c r="AW381" s="76"/>
      <c r="AX381" s="76"/>
      <c r="AY381" s="76"/>
      <c r="AZ381" s="76"/>
      <c r="BA381" s="76"/>
      <c r="BB381" s="76"/>
      <c r="BC381" s="76"/>
      <c r="BD381" s="76"/>
      <c r="BE381" s="76"/>
      <c r="BF381" s="76"/>
      <c r="BG381" s="76"/>
      <c r="BH381" s="76"/>
      <c r="BI381" s="76"/>
      <c r="BJ381" s="76"/>
      <c r="BK381" s="76"/>
      <c r="BL381" s="76"/>
      <c r="BM381" s="76"/>
      <c r="BN381" s="76"/>
      <c r="BO381" s="76"/>
      <c r="BP381" s="76"/>
      <c r="BQ381" s="76"/>
      <c r="BR381" s="76"/>
    </row>
    <row r="382" spans="4:70" ht="12.75" customHeight="1" x14ac:dyDescent="0.15">
      <c r="D382" s="76"/>
      <c r="E382" s="76"/>
      <c r="F382" s="76"/>
      <c r="G382" s="76"/>
      <c r="H382" s="76"/>
      <c r="I382" s="76"/>
      <c r="J382" s="76"/>
      <c r="K382" s="76"/>
      <c r="L382" s="76"/>
      <c r="M382" s="76"/>
      <c r="N382" s="76"/>
      <c r="O382" s="76"/>
      <c r="P382" s="76"/>
      <c r="Q382" s="76"/>
      <c r="R382" s="76"/>
      <c r="S382" s="76"/>
      <c r="T382" s="76"/>
      <c r="U382" s="76"/>
      <c r="V382" s="76"/>
      <c r="W382" s="76"/>
      <c r="X382" s="76"/>
      <c r="Y382" s="76"/>
      <c r="Z382" s="76"/>
      <c r="AA382" s="76"/>
      <c r="AB382" s="76"/>
      <c r="AC382" s="76"/>
      <c r="AD382" s="76"/>
      <c r="AE382" s="76"/>
      <c r="AF382" s="76"/>
      <c r="AG382" s="76"/>
      <c r="AH382" s="76"/>
      <c r="AI382" s="76"/>
      <c r="AJ382" s="76"/>
      <c r="AK382" s="76"/>
      <c r="AL382" s="76"/>
      <c r="AM382" s="76"/>
      <c r="AN382" s="76"/>
      <c r="AO382" s="76"/>
      <c r="AP382" s="76"/>
      <c r="AQ382" s="76"/>
      <c r="AR382" s="76"/>
      <c r="AS382" s="76"/>
      <c r="AT382" s="76"/>
      <c r="AU382" s="76"/>
      <c r="AV382" s="76"/>
      <c r="AW382" s="76"/>
      <c r="AX382" s="76"/>
      <c r="AY382" s="76"/>
      <c r="AZ382" s="76"/>
      <c r="BA382" s="76"/>
      <c r="BB382" s="76"/>
      <c r="BC382" s="76"/>
      <c r="BD382" s="76"/>
      <c r="BE382" s="76"/>
      <c r="BF382" s="76"/>
      <c r="BG382" s="76"/>
      <c r="BH382" s="76"/>
      <c r="BI382" s="76"/>
      <c r="BJ382" s="76"/>
      <c r="BK382" s="76"/>
      <c r="BL382" s="76"/>
      <c r="BM382" s="76"/>
      <c r="BN382" s="76"/>
      <c r="BO382" s="76"/>
      <c r="BP382" s="76"/>
      <c r="BQ382" s="76"/>
      <c r="BR382" s="76"/>
    </row>
    <row r="383" spans="4:70" ht="12.75" customHeight="1" x14ac:dyDescent="0.15">
      <c r="D383" s="76"/>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c r="AG383" s="76"/>
      <c r="AH383" s="76"/>
      <c r="AI383" s="76"/>
      <c r="AJ383" s="76"/>
      <c r="AK383" s="76"/>
      <c r="AL383" s="76"/>
      <c r="AM383" s="76"/>
      <c r="AN383" s="76"/>
      <c r="AO383" s="76"/>
      <c r="AP383" s="76"/>
      <c r="AQ383" s="76"/>
      <c r="AR383" s="76"/>
      <c r="AS383" s="76"/>
      <c r="AT383" s="76"/>
      <c r="AU383" s="76"/>
      <c r="AV383" s="76"/>
      <c r="AW383" s="76"/>
      <c r="AX383" s="76"/>
      <c r="AY383" s="76"/>
      <c r="AZ383" s="76"/>
      <c r="BA383" s="76"/>
      <c r="BB383" s="76"/>
      <c r="BC383" s="76"/>
      <c r="BD383" s="76"/>
      <c r="BE383" s="76"/>
      <c r="BF383" s="76"/>
      <c r="BG383" s="76"/>
      <c r="BH383" s="76"/>
      <c r="BI383" s="76"/>
      <c r="BJ383" s="76"/>
      <c r="BK383" s="76"/>
      <c r="BL383" s="76"/>
      <c r="BM383" s="76"/>
      <c r="BN383" s="76"/>
      <c r="BO383" s="76"/>
      <c r="BP383" s="76"/>
      <c r="BQ383" s="76"/>
      <c r="BR383" s="76"/>
    </row>
    <row r="384" spans="4:70" ht="12.75" customHeight="1" x14ac:dyDescent="0.15">
      <c r="D384" s="76"/>
      <c r="E384" s="76"/>
      <c r="F384" s="76"/>
      <c r="G384" s="76"/>
      <c r="H384" s="76"/>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c r="AG384" s="76"/>
      <c r="AH384" s="76"/>
      <c r="AI384" s="76"/>
      <c r="AJ384" s="76"/>
      <c r="AK384" s="76"/>
      <c r="AL384" s="76"/>
      <c r="AM384" s="76"/>
      <c r="AN384" s="76"/>
      <c r="AO384" s="76"/>
      <c r="AP384" s="76"/>
      <c r="AQ384" s="76"/>
      <c r="AR384" s="76"/>
      <c r="AS384" s="76"/>
      <c r="AT384" s="76"/>
      <c r="AU384" s="76"/>
      <c r="AV384" s="76"/>
      <c r="AW384" s="76"/>
      <c r="AX384" s="76"/>
      <c r="AY384" s="76"/>
      <c r="AZ384" s="76"/>
      <c r="BA384" s="76"/>
      <c r="BB384" s="76"/>
      <c r="BC384" s="76"/>
      <c r="BD384" s="76"/>
      <c r="BE384" s="76"/>
      <c r="BF384" s="76"/>
      <c r="BG384" s="76"/>
      <c r="BH384" s="76"/>
      <c r="BI384" s="76"/>
      <c r="BJ384" s="76"/>
      <c r="BK384" s="76"/>
      <c r="BL384" s="76"/>
      <c r="BM384" s="76"/>
      <c r="BN384" s="76"/>
      <c r="BO384" s="76"/>
      <c r="BP384" s="76"/>
      <c r="BQ384" s="76"/>
      <c r="BR384" s="76"/>
    </row>
    <row r="385" spans="4:70" ht="12.75" customHeight="1" x14ac:dyDescent="0.15">
      <c r="D385" s="76"/>
      <c r="E385" s="76"/>
      <c r="F385" s="76"/>
      <c r="G385" s="76"/>
      <c r="H385" s="76"/>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c r="AG385" s="76"/>
      <c r="AH385" s="76"/>
      <c r="AI385" s="76"/>
      <c r="AJ385" s="76"/>
      <c r="AK385" s="76"/>
      <c r="AL385" s="76"/>
      <c r="AM385" s="76"/>
      <c r="AN385" s="76"/>
      <c r="AO385" s="76"/>
      <c r="AP385" s="76"/>
      <c r="AQ385" s="76"/>
      <c r="AR385" s="76"/>
      <c r="AS385" s="76"/>
      <c r="AT385" s="76"/>
      <c r="AU385" s="76"/>
      <c r="AV385" s="76"/>
      <c r="AW385" s="76"/>
      <c r="AX385" s="76"/>
      <c r="AY385" s="76"/>
      <c r="AZ385" s="76"/>
      <c r="BA385" s="76"/>
      <c r="BB385" s="76"/>
      <c r="BC385" s="76"/>
      <c r="BD385" s="76"/>
      <c r="BE385" s="76"/>
      <c r="BF385" s="76"/>
      <c r="BG385" s="76"/>
      <c r="BH385" s="76"/>
      <c r="BI385" s="76"/>
      <c r="BJ385" s="76"/>
      <c r="BK385" s="76"/>
      <c r="BL385" s="76"/>
      <c r="BM385" s="76"/>
      <c r="BN385" s="76"/>
      <c r="BO385" s="76"/>
      <c r="BP385" s="76"/>
      <c r="BQ385" s="76"/>
      <c r="BR385" s="76"/>
    </row>
    <row r="386" spans="4:70" ht="12.75" customHeight="1" x14ac:dyDescent="0.15">
      <c r="D386" s="76"/>
      <c r="E386" s="76"/>
      <c r="F386" s="76"/>
      <c r="G386" s="76"/>
      <c r="H386" s="76"/>
      <c r="I386" s="76"/>
      <c r="J386" s="76"/>
      <c r="K386" s="76"/>
      <c r="L386" s="76"/>
      <c r="M386" s="76"/>
      <c r="N386" s="76"/>
      <c r="O386" s="76"/>
      <c r="P386" s="76"/>
      <c r="Q386" s="76"/>
      <c r="R386" s="76"/>
      <c r="S386" s="76"/>
      <c r="T386" s="76"/>
      <c r="U386" s="76"/>
      <c r="V386" s="76"/>
      <c r="W386" s="76"/>
      <c r="X386" s="76"/>
      <c r="Y386" s="76"/>
      <c r="Z386" s="76"/>
      <c r="AA386" s="76"/>
      <c r="AB386" s="76"/>
      <c r="AC386" s="76"/>
      <c r="AD386" s="76"/>
      <c r="AE386" s="76"/>
      <c r="AF386" s="76"/>
      <c r="AG386" s="76"/>
      <c r="AH386" s="76"/>
      <c r="AI386" s="76"/>
      <c r="AJ386" s="76"/>
      <c r="AK386" s="76"/>
      <c r="AL386" s="76"/>
      <c r="AM386" s="76"/>
      <c r="AN386" s="76"/>
      <c r="AO386" s="76"/>
      <c r="AP386" s="76"/>
      <c r="AQ386" s="76"/>
      <c r="AR386" s="76"/>
      <c r="AS386" s="76"/>
      <c r="AT386" s="76"/>
      <c r="AU386" s="76"/>
      <c r="AV386" s="76"/>
      <c r="AW386" s="76"/>
      <c r="AX386" s="76"/>
      <c r="AY386" s="76"/>
      <c r="AZ386" s="76"/>
      <c r="BA386" s="76"/>
      <c r="BB386" s="76"/>
      <c r="BC386" s="76"/>
      <c r="BD386" s="76"/>
      <c r="BE386" s="76"/>
      <c r="BF386" s="76"/>
      <c r="BG386" s="76"/>
      <c r="BH386" s="76"/>
      <c r="BI386" s="76"/>
      <c r="BJ386" s="76"/>
      <c r="BK386" s="76"/>
      <c r="BL386" s="76"/>
      <c r="BM386" s="76"/>
      <c r="BN386" s="76"/>
      <c r="BO386" s="76"/>
      <c r="BP386" s="76"/>
      <c r="BQ386" s="76"/>
      <c r="BR386" s="76"/>
    </row>
    <row r="387" spans="4:70" ht="12.75" customHeight="1" x14ac:dyDescent="0.15">
      <c r="D387" s="76"/>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c r="AR387" s="76"/>
      <c r="AS387" s="76"/>
      <c r="AT387" s="76"/>
      <c r="AU387" s="76"/>
      <c r="AV387" s="76"/>
      <c r="AW387" s="76"/>
      <c r="AX387" s="76"/>
      <c r="AY387" s="76"/>
      <c r="AZ387" s="76"/>
      <c r="BA387" s="76"/>
      <c r="BB387" s="76"/>
      <c r="BC387" s="76"/>
      <c r="BD387" s="76"/>
      <c r="BE387" s="76"/>
      <c r="BF387" s="76"/>
      <c r="BG387" s="76"/>
      <c r="BH387" s="76"/>
      <c r="BI387" s="76"/>
      <c r="BJ387" s="76"/>
      <c r="BK387" s="76"/>
      <c r="BL387" s="76"/>
      <c r="BM387" s="76"/>
      <c r="BN387" s="76"/>
      <c r="BO387" s="76"/>
      <c r="BP387" s="76"/>
      <c r="BQ387" s="76"/>
      <c r="BR387" s="76"/>
    </row>
    <row r="388" spans="4:70" ht="12.75" customHeight="1" x14ac:dyDescent="0.15">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76"/>
      <c r="AH388" s="76"/>
      <c r="AI388" s="76"/>
      <c r="AJ388" s="76"/>
      <c r="AK388" s="76"/>
      <c r="AL388" s="76"/>
      <c r="AM388" s="76"/>
      <c r="AN388" s="76"/>
      <c r="AO388" s="76"/>
      <c r="AP388" s="76"/>
      <c r="AQ388" s="76"/>
      <c r="AR388" s="76"/>
      <c r="AS388" s="76"/>
      <c r="AT388" s="76"/>
      <c r="AU388" s="76"/>
      <c r="AV388" s="76"/>
      <c r="AW388" s="76"/>
      <c r="AX388" s="76"/>
      <c r="AY388" s="76"/>
      <c r="AZ388" s="76"/>
      <c r="BA388" s="76"/>
      <c r="BB388" s="76"/>
      <c r="BC388" s="76"/>
      <c r="BD388" s="76"/>
      <c r="BE388" s="76"/>
      <c r="BF388" s="76"/>
      <c r="BG388" s="76"/>
      <c r="BH388" s="76"/>
      <c r="BI388" s="76"/>
      <c r="BJ388" s="76"/>
      <c r="BK388" s="76"/>
      <c r="BL388" s="76"/>
      <c r="BM388" s="76"/>
      <c r="BN388" s="76"/>
      <c r="BO388" s="76"/>
      <c r="BP388" s="76"/>
      <c r="BQ388" s="76"/>
      <c r="BR388" s="76"/>
    </row>
    <row r="389" spans="4:70" ht="12.75" customHeight="1" x14ac:dyDescent="0.15">
      <c r="D389" s="76"/>
      <c r="E389" s="76"/>
      <c r="F389" s="76"/>
      <c r="G389" s="76"/>
      <c r="H389" s="76"/>
      <c r="I389" s="76"/>
      <c r="J389" s="76"/>
      <c r="K389" s="76"/>
      <c r="L389" s="76"/>
      <c r="M389" s="76"/>
      <c r="N389" s="76"/>
      <c r="O389" s="76"/>
      <c r="P389" s="76"/>
      <c r="Q389" s="76"/>
      <c r="R389" s="76"/>
      <c r="S389" s="76"/>
      <c r="T389" s="76"/>
      <c r="U389" s="76"/>
      <c r="V389" s="76"/>
      <c r="W389" s="76"/>
      <c r="X389" s="76"/>
      <c r="Y389" s="76"/>
      <c r="Z389" s="76"/>
      <c r="AA389" s="76"/>
      <c r="AB389" s="76"/>
      <c r="AC389" s="76"/>
      <c r="AD389" s="76"/>
      <c r="AE389" s="76"/>
      <c r="AF389" s="76"/>
      <c r="AG389" s="76"/>
      <c r="AH389" s="76"/>
      <c r="AI389" s="76"/>
      <c r="AJ389" s="76"/>
      <c r="AK389" s="76"/>
      <c r="AL389" s="76"/>
      <c r="AM389" s="76"/>
      <c r="AN389" s="76"/>
      <c r="AO389" s="76"/>
      <c r="AP389" s="76"/>
      <c r="AQ389" s="76"/>
      <c r="AR389" s="76"/>
      <c r="AS389" s="76"/>
      <c r="AT389" s="76"/>
      <c r="AU389" s="76"/>
      <c r="AV389" s="76"/>
      <c r="AW389" s="76"/>
      <c r="AX389" s="76"/>
      <c r="AY389" s="76"/>
      <c r="AZ389" s="76"/>
      <c r="BA389" s="76"/>
      <c r="BB389" s="76"/>
      <c r="BC389" s="76"/>
      <c r="BD389" s="76"/>
      <c r="BE389" s="76"/>
      <c r="BF389" s="76"/>
      <c r="BG389" s="76"/>
      <c r="BH389" s="76"/>
      <c r="BI389" s="76"/>
      <c r="BJ389" s="76"/>
      <c r="BK389" s="76"/>
      <c r="BL389" s="76"/>
      <c r="BM389" s="76"/>
      <c r="BN389" s="76"/>
      <c r="BO389" s="76"/>
      <c r="BP389" s="76"/>
      <c r="BQ389" s="76"/>
      <c r="BR389" s="76"/>
    </row>
    <row r="390" spans="4:70" ht="12.75" customHeight="1" x14ac:dyDescent="0.15">
      <c r="D390" s="76"/>
      <c r="E390" s="76"/>
      <c r="F390" s="76"/>
      <c r="G390" s="76"/>
      <c r="H390" s="76"/>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c r="AG390" s="76"/>
      <c r="AH390" s="76"/>
      <c r="AI390" s="76"/>
      <c r="AJ390" s="76"/>
      <c r="AK390" s="76"/>
      <c r="AL390" s="76"/>
      <c r="AM390" s="76"/>
      <c r="AN390" s="76"/>
      <c r="AO390" s="76"/>
      <c r="AP390" s="76"/>
      <c r="AQ390" s="76"/>
      <c r="AR390" s="76"/>
      <c r="AS390" s="76"/>
      <c r="AT390" s="76"/>
      <c r="AU390" s="76"/>
      <c r="AV390" s="76"/>
      <c r="AW390" s="76"/>
      <c r="AX390" s="76"/>
      <c r="AY390" s="76"/>
      <c r="AZ390" s="76"/>
      <c r="BA390" s="76"/>
      <c r="BB390" s="76"/>
      <c r="BC390" s="76"/>
      <c r="BD390" s="76"/>
      <c r="BE390" s="76"/>
      <c r="BF390" s="76"/>
      <c r="BG390" s="76"/>
      <c r="BH390" s="76"/>
      <c r="BI390" s="76"/>
      <c r="BJ390" s="76"/>
      <c r="BK390" s="76"/>
      <c r="BL390" s="76"/>
      <c r="BM390" s="76"/>
      <c r="BN390" s="76"/>
      <c r="BO390" s="76"/>
      <c r="BP390" s="76"/>
      <c r="BQ390" s="76"/>
      <c r="BR390" s="76"/>
    </row>
    <row r="391" spans="4:70" ht="12.75" customHeight="1" x14ac:dyDescent="0.15">
      <c r="D391" s="76"/>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G391" s="76"/>
      <c r="AH391" s="76"/>
      <c r="AI391" s="76"/>
      <c r="AJ391" s="76"/>
      <c r="AK391" s="76"/>
      <c r="AL391" s="76"/>
      <c r="AM391" s="76"/>
      <c r="AN391" s="76"/>
      <c r="AO391" s="76"/>
      <c r="AP391" s="76"/>
      <c r="AQ391" s="76"/>
      <c r="AR391" s="76"/>
      <c r="AS391" s="76"/>
      <c r="AT391" s="76"/>
      <c r="AU391" s="76"/>
      <c r="AV391" s="76"/>
      <c r="AW391" s="76"/>
      <c r="AX391" s="76"/>
      <c r="AY391" s="76"/>
      <c r="AZ391" s="76"/>
      <c r="BA391" s="76"/>
      <c r="BB391" s="76"/>
      <c r="BC391" s="76"/>
      <c r="BD391" s="76"/>
      <c r="BE391" s="76"/>
      <c r="BF391" s="76"/>
      <c r="BG391" s="76"/>
      <c r="BH391" s="76"/>
      <c r="BI391" s="76"/>
      <c r="BJ391" s="76"/>
      <c r="BK391" s="76"/>
      <c r="BL391" s="76"/>
      <c r="BM391" s="76"/>
      <c r="BN391" s="76"/>
      <c r="BO391" s="76"/>
      <c r="BP391" s="76"/>
      <c r="BQ391" s="76"/>
      <c r="BR391" s="76"/>
    </row>
    <row r="392" spans="4:70" ht="12.75" customHeight="1" x14ac:dyDescent="0.15">
      <c r="D392" s="76"/>
      <c r="E392" s="76"/>
      <c r="F392" s="76"/>
      <c r="G392" s="76"/>
      <c r="H392" s="76"/>
      <c r="I392" s="76"/>
      <c r="J392" s="76"/>
      <c r="K392" s="76"/>
      <c r="L392" s="76"/>
      <c r="M392" s="76"/>
      <c r="N392" s="76"/>
      <c r="O392" s="76"/>
      <c r="P392" s="76"/>
      <c r="Q392" s="76"/>
      <c r="R392" s="76"/>
      <c r="S392" s="76"/>
      <c r="T392" s="76"/>
      <c r="U392" s="76"/>
      <c r="V392" s="76"/>
      <c r="W392" s="76"/>
      <c r="X392" s="76"/>
      <c r="Y392" s="76"/>
      <c r="Z392" s="76"/>
      <c r="AA392" s="76"/>
      <c r="AB392" s="76"/>
      <c r="AC392" s="76"/>
      <c r="AD392" s="76"/>
      <c r="AE392" s="76"/>
      <c r="AF392" s="76"/>
      <c r="AG392" s="76"/>
      <c r="AH392" s="76"/>
      <c r="AI392" s="76"/>
      <c r="AJ392" s="76"/>
      <c r="AK392" s="76"/>
      <c r="AL392" s="76"/>
      <c r="AM392" s="76"/>
      <c r="AN392" s="76"/>
      <c r="AO392" s="76"/>
      <c r="AP392" s="76"/>
      <c r="AQ392" s="76"/>
      <c r="AR392" s="76"/>
      <c r="AS392" s="76"/>
      <c r="AT392" s="76"/>
      <c r="AU392" s="76"/>
      <c r="AV392" s="76"/>
      <c r="AW392" s="76"/>
      <c r="AX392" s="76"/>
      <c r="AY392" s="76"/>
      <c r="AZ392" s="76"/>
      <c r="BA392" s="76"/>
      <c r="BB392" s="76"/>
      <c r="BC392" s="76"/>
      <c r="BD392" s="76"/>
      <c r="BE392" s="76"/>
      <c r="BF392" s="76"/>
      <c r="BG392" s="76"/>
      <c r="BH392" s="76"/>
      <c r="BI392" s="76"/>
      <c r="BJ392" s="76"/>
      <c r="BK392" s="76"/>
      <c r="BL392" s="76"/>
      <c r="BM392" s="76"/>
      <c r="BN392" s="76"/>
      <c r="BO392" s="76"/>
      <c r="BP392" s="76"/>
      <c r="BQ392" s="76"/>
      <c r="BR392" s="76"/>
    </row>
    <row r="393" spans="4:70" ht="12.75" customHeight="1" x14ac:dyDescent="0.15">
      <c r="D393" s="76"/>
      <c r="E393" s="76"/>
      <c r="F393" s="76"/>
      <c r="G393" s="76"/>
      <c r="H393" s="76"/>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row>
    <row r="394" spans="4:70" ht="12.75" customHeight="1" x14ac:dyDescent="0.15">
      <c r="D394" s="76"/>
      <c r="E394" s="76"/>
      <c r="F394" s="76"/>
      <c r="G394" s="76"/>
      <c r="H394" s="76"/>
      <c r="I394" s="76"/>
      <c r="J394" s="76"/>
      <c r="K394" s="76"/>
      <c r="L394" s="76"/>
      <c r="M394" s="76"/>
      <c r="N394" s="76"/>
      <c r="O394" s="76"/>
      <c r="P394" s="76"/>
      <c r="Q394" s="76"/>
      <c r="R394" s="76"/>
      <c r="S394" s="76"/>
      <c r="T394" s="76"/>
      <c r="U394" s="76"/>
      <c r="V394" s="76"/>
      <c r="W394" s="76"/>
      <c r="X394" s="76"/>
      <c r="Y394" s="76"/>
      <c r="Z394" s="76"/>
      <c r="AA394" s="76"/>
      <c r="AB394" s="76"/>
      <c r="AC394" s="76"/>
      <c r="AD394" s="76"/>
      <c r="AE394" s="76"/>
      <c r="AF394" s="76"/>
      <c r="AG394" s="76"/>
      <c r="AH394" s="76"/>
      <c r="AI394" s="76"/>
      <c r="AJ394" s="76"/>
      <c r="AK394" s="76"/>
      <c r="AL394" s="76"/>
      <c r="AM394" s="76"/>
      <c r="AN394" s="76"/>
      <c r="AO394" s="76"/>
      <c r="AP394" s="76"/>
      <c r="AQ394" s="76"/>
      <c r="AR394" s="76"/>
      <c r="AS394" s="76"/>
      <c r="AT394" s="76"/>
      <c r="AU394" s="76"/>
      <c r="AV394" s="76"/>
      <c r="AW394" s="76"/>
      <c r="AX394" s="76"/>
      <c r="AY394" s="76"/>
      <c r="AZ394" s="76"/>
      <c r="BA394" s="76"/>
      <c r="BB394" s="76"/>
      <c r="BC394" s="76"/>
      <c r="BD394" s="76"/>
      <c r="BE394" s="76"/>
      <c r="BF394" s="76"/>
      <c r="BG394" s="76"/>
      <c r="BH394" s="76"/>
      <c r="BI394" s="76"/>
      <c r="BJ394" s="76"/>
      <c r="BK394" s="76"/>
      <c r="BL394" s="76"/>
      <c r="BM394" s="76"/>
      <c r="BN394" s="76"/>
      <c r="BO394" s="76"/>
      <c r="BP394" s="76"/>
      <c r="BQ394" s="76"/>
      <c r="BR394" s="76"/>
    </row>
    <row r="395" spans="4:70" ht="12.75" customHeight="1" x14ac:dyDescent="0.15">
      <c r="D395" s="76"/>
      <c r="E395" s="76"/>
      <c r="F395" s="76"/>
      <c r="G395" s="76"/>
      <c r="H395" s="76"/>
      <c r="I395" s="76"/>
      <c r="J395" s="76"/>
      <c r="K395" s="76"/>
      <c r="L395" s="76"/>
      <c r="M395" s="76"/>
      <c r="N395" s="76"/>
      <c r="O395" s="76"/>
      <c r="P395" s="76"/>
      <c r="Q395" s="76"/>
      <c r="R395" s="76"/>
      <c r="S395" s="76"/>
      <c r="T395" s="76"/>
      <c r="U395" s="76"/>
      <c r="V395" s="76"/>
      <c r="W395" s="76"/>
      <c r="X395" s="76"/>
      <c r="Y395" s="76"/>
      <c r="Z395" s="76"/>
      <c r="AA395" s="76"/>
      <c r="AB395" s="76"/>
      <c r="AC395" s="76"/>
      <c r="AD395" s="76"/>
      <c r="AE395" s="76"/>
      <c r="AF395" s="76"/>
      <c r="AG395" s="76"/>
      <c r="AH395" s="76"/>
      <c r="AI395" s="76"/>
      <c r="AJ395" s="76"/>
      <c r="AK395" s="76"/>
      <c r="AL395" s="76"/>
      <c r="AM395" s="76"/>
      <c r="AN395" s="76"/>
      <c r="AO395" s="76"/>
      <c r="AP395" s="76"/>
      <c r="AQ395" s="76"/>
      <c r="AR395" s="76"/>
      <c r="AS395" s="76"/>
      <c r="AT395" s="76"/>
      <c r="AU395" s="76"/>
      <c r="AV395" s="76"/>
      <c r="AW395" s="76"/>
      <c r="AX395" s="76"/>
      <c r="AY395" s="76"/>
      <c r="AZ395" s="76"/>
      <c r="BA395" s="76"/>
      <c r="BB395" s="76"/>
      <c r="BC395" s="76"/>
      <c r="BD395" s="76"/>
      <c r="BE395" s="76"/>
      <c r="BF395" s="76"/>
      <c r="BG395" s="76"/>
      <c r="BH395" s="76"/>
      <c r="BI395" s="76"/>
      <c r="BJ395" s="76"/>
      <c r="BK395" s="76"/>
      <c r="BL395" s="76"/>
      <c r="BM395" s="76"/>
      <c r="BN395" s="76"/>
      <c r="BO395" s="76"/>
      <c r="BP395" s="76"/>
      <c r="BQ395" s="76"/>
      <c r="BR395" s="76"/>
    </row>
    <row r="396" spans="4:70" ht="12.75" customHeight="1" x14ac:dyDescent="0.15">
      <c r="D396" s="76"/>
      <c r="E396" s="76"/>
      <c r="F396" s="76"/>
      <c r="G396" s="76"/>
      <c r="H396" s="76"/>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c r="AG396" s="76"/>
      <c r="AH396" s="76"/>
      <c r="AI396" s="76"/>
      <c r="AJ396" s="76"/>
      <c r="AK396" s="76"/>
      <c r="AL396" s="76"/>
      <c r="AM396" s="76"/>
      <c r="AN396" s="76"/>
      <c r="AO396" s="76"/>
      <c r="AP396" s="76"/>
      <c r="AQ396" s="76"/>
      <c r="AR396" s="76"/>
      <c r="AS396" s="76"/>
      <c r="AT396" s="76"/>
      <c r="AU396" s="76"/>
      <c r="AV396" s="76"/>
      <c r="AW396" s="76"/>
      <c r="AX396" s="76"/>
      <c r="AY396" s="76"/>
      <c r="AZ396" s="76"/>
      <c r="BA396" s="76"/>
      <c r="BB396" s="76"/>
      <c r="BC396" s="76"/>
      <c r="BD396" s="76"/>
      <c r="BE396" s="76"/>
      <c r="BF396" s="76"/>
      <c r="BG396" s="76"/>
      <c r="BH396" s="76"/>
      <c r="BI396" s="76"/>
      <c r="BJ396" s="76"/>
      <c r="BK396" s="76"/>
      <c r="BL396" s="76"/>
      <c r="BM396" s="76"/>
      <c r="BN396" s="76"/>
      <c r="BO396" s="76"/>
      <c r="BP396" s="76"/>
      <c r="BQ396" s="76"/>
      <c r="BR396" s="76"/>
    </row>
    <row r="397" spans="4:70" ht="12.75" customHeight="1" x14ac:dyDescent="0.15">
      <c r="D397" s="76"/>
      <c r="E397" s="76"/>
      <c r="F397" s="76"/>
      <c r="G397" s="76"/>
      <c r="H397" s="76"/>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c r="AG397" s="76"/>
      <c r="AH397" s="76"/>
      <c r="AI397" s="76"/>
      <c r="AJ397" s="76"/>
      <c r="AK397" s="76"/>
      <c r="AL397" s="76"/>
      <c r="AM397" s="76"/>
      <c r="AN397" s="76"/>
      <c r="AO397" s="76"/>
      <c r="AP397" s="76"/>
      <c r="AQ397" s="76"/>
      <c r="AR397" s="76"/>
      <c r="AS397" s="76"/>
      <c r="AT397" s="76"/>
      <c r="AU397" s="76"/>
      <c r="AV397" s="76"/>
      <c r="AW397" s="76"/>
      <c r="AX397" s="76"/>
      <c r="AY397" s="76"/>
      <c r="AZ397" s="76"/>
      <c r="BA397" s="76"/>
      <c r="BB397" s="76"/>
      <c r="BC397" s="76"/>
      <c r="BD397" s="76"/>
      <c r="BE397" s="76"/>
      <c r="BF397" s="76"/>
      <c r="BG397" s="76"/>
      <c r="BH397" s="76"/>
      <c r="BI397" s="76"/>
      <c r="BJ397" s="76"/>
      <c r="BK397" s="76"/>
      <c r="BL397" s="76"/>
      <c r="BM397" s="76"/>
      <c r="BN397" s="76"/>
      <c r="BO397" s="76"/>
      <c r="BP397" s="76"/>
      <c r="BQ397" s="76"/>
      <c r="BR397" s="76"/>
    </row>
    <row r="398" spans="4:70" ht="12.75" customHeight="1" x14ac:dyDescent="0.15">
      <c r="D398" s="76"/>
      <c r="E398" s="76"/>
      <c r="F398" s="76"/>
      <c r="G398" s="76"/>
      <c r="H398" s="76"/>
      <c r="I398" s="76"/>
      <c r="J398" s="76"/>
      <c r="K398" s="76"/>
      <c r="L398" s="76"/>
      <c r="M398" s="76"/>
      <c r="N398" s="76"/>
      <c r="O398" s="76"/>
      <c r="P398" s="76"/>
      <c r="Q398" s="76"/>
      <c r="R398" s="76"/>
      <c r="S398" s="76"/>
      <c r="T398" s="76"/>
      <c r="U398" s="76"/>
      <c r="V398" s="76"/>
      <c r="W398" s="76"/>
      <c r="X398" s="76"/>
      <c r="Y398" s="76"/>
      <c r="Z398" s="76"/>
      <c r="AA398" s="76"/>
      <c r="AB398" s="76"/>
      <c r="AC398" s="76"/>
      <c r="AD398" s="76"/>
      <c r="AE398" s="76"/>
      <c r="AF398" s="76"/>
      <c r="AG398" s="76"/>
      <c r="AH398" s="76"/>
      <c r="AI398" s="76"/>
      <c r="AJ398" s="76"/>
      <c r="AK398" s="76"/>
      <c r="AL398" s="76"/>
      <c r="AM398" s="76"/>
      <c r="AN398" s="76"/>
      <c r="AO398" s="76"/>
      <c r="AP398" s="76"/>
      <c r="AQ398" s="76"/>
      <c r="AR398" s="76"/>
      <c r="AS398" s="76"/>
      <c r="AT398" s="76"/>
      <c r="AU398" s="76"/>
      <c r="AV398" s="76"/>
      <c r="AW398" s="76"/>
      <c r="AX398" s="76"/>
      <c r="AY398" s="76"/>
      <c r="AZ398" s="76"/>
      <c r="BA398" s="76"/>
      <c r="BB398" s="76"/>
      <c r="BC398" s="76"/>
      <c r="BD398" s="76"/>
      <c r="BE398" s="76"/>
      <c r="BF398" s="76"/>
      <c r="BG398" s="76"/>
      <c r="BH398" s="76"/>
      <c r="BI398" s="76"/>
      <c r="BJ398" s="76"/>
      <c r="BK398" s="76"/>
      <c r="BL398" s="76"/>
      <c r="BM398" s="76"/>
      <c r="BN398" s="76"/>
      <c r="BO398" s="76"/>
      <c r="BP398" s="76"/>
      <c r="BQ398" s="76"/>
      <c r="BR398" s="76"/>
    </row>
    <row r="399" spans="4:70" ht="12.75" customHeight="1" x14ac:dyDescent="0.15">
      <c r="D399" s="76"/>
      <c r="E399" s="76"/>
      <c r="F399" s="76"/>
      <c r="G399" s="76"/>
      <c r="H399" s="76"/>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c r="AG399" s="76"/>
      <c r="AH399" s="76"/>
      <c r="AI399" s="76"/>
      <c r="AJ399" s="76"/>
      <c r="AK399" s="76"/>
      <c r="AL399" s="76"/>
      <c r="AM399" s="76"/>
      <c r="AN399" s="76"/>
      <c r="AO399" s="76"/>
      <c r="AP399" s="76"/>
      <c r="AQ399" s="76"/>
      <c r="AR399" s="76"/>
      <c r="AS399" s="76"/>
      <c r="AT399" s="76"/>
      <c r="AU399" s="76"/>
      <c r="AV399" s="76"/>
      <c r="AW399" s="76"/>
      <c r="AX399" s="76"/>
      <c r="AY399" s="76"/>
      <c r="AZ399" s="76"/>
      <c r="BA399" s="76"/>
      <c r="BB399" s="76"/>
      <c r="BC399" s="76"/>
      <c r="BD399" s="76"/>
      <c r="BE399" s="76"/>
      <c r="BF399" s="76"/>
      <c r="BG399" s="76"/>
      <c r="BH399" s="76"/>
      <c r="BI399" s="76"/>
      <c r="BJ399" s="76"/>
      <c r="BK399" s="76"/>
      <c r="BL399" s="76"/>
      <c r="BM399" s="76"/>
      <c r="BN399" s="76"/>
      <c r="BO399" s="76"/>
      <c r="BP399" s="76"/>
      <c r="BQ399" s="76"/>
      <c r="BR399" s="76"/>
    </row>
    <row r="400" spans="4:70" ht="12.75" customHeight="1" x14ac:dyDescent="0.15">
      <c r="D400" s="76"/>
      <c r="E400" s="76"/>
      <c r="F400" s="76"/>
      <c r="G400" s="76"/>
      <c r="H400" s="76"/>
      <c r="I400" s="76"/>
      <c r="J400" s="76"/>
      <c r="K400" s="76"/>
      <c r="L400" s="76"/>
      <c r="M400" s="76"/>
      <c r="N400" s="76"/>
      <c r="O400" s="76"/>
      <c r="P400" s="76"/>
      <c r="Q400" s="76"/>
      <c r="R400" s="76"/>
      <c r="S400" s="76"/>
      <c r="T400" s="76"/>
      <c r="U400" s="76"/>
      <c r="V400" s="76"/>
      <c r="W400" s="76"/>
      <c r="X400" s="76"/>
      <c r="Y400" s="76"/>
      <c r="Z400" s="76"/>
      <c r="AA400" s="76"/>
      <c r="AB400" s="76"/>
      <c r="AC400" s="76"/>
      <c r="AD400" s="76"/>
      <c r="AE400" s="76"/>
      <c r="AF400" s="76"/>
      <c r="AG400" s="76"/>
      <c r="AH400" s="76"/>
      <c r="AI400" s="76"/>
      <c r="AJ400" s="76"/>
      <c r="AK400" s="76"/>
      <c r="AL400" s="76"/>
      <c r="AM400" s="76"/>
      <c r="AN400" s="76"/>
      <c r="AO400" s="76"/>
      <c r="AP400" s="76"/>
      <c r="AQ400" s="76"/>
      <c r="AR400" s="76"/>
      <c r="AS400" s="76"/>
      <c r="AT400" s="76"/>
      <c r="AU400" s="76"/>
      <c r="AV400" s="76"/>
      <c r="AW400" s="76"/>
      <c r="AX400" s="76"/>
      <c r="AY400" s="76"/>
      <c r="AZ400" s="76"/>
      <c r="BA400" s="76"/>
      <c r="BB400" s="76"/>
      <c r="BC400" s="76"/>
      <c r="BD400" s="76"/>
      <c r="BE400" s="76"/>
      <c r="BF400" s="76"/>
      <c r="BG400" s="76"/>
      <c r="BH400" s="76"/>
      <c r="BI400" s="76"/>
      <c r="BJ400" s="76"/>
      <c r="BK400" s="76"/>
      <c r="BL400" s="76"/>
      <c r="BM400" s="76"/>
      <c r="BN400" s="76"/>
      <c r="BO400" s="76"/>
      <c r="BP400" s="76"/>
      <c r="BQ400" s="76"/>
      <c r="BR400" s="76"/>
    </row>
    <row r="401" spans="4:70" ht="12.75" customHeight="1" x14ac:dyDescent="0.15">
      <c r="D401" s="76"/>
      <c r="E401" s="76"/>
      <c r="F401" s="76"/>
      <c r="G401" s="76"/>
      <c r="H401" s="76"/>
      <c r="I401" s="76"/>
      <c r="J401" s="76"/>
      <c r="K401" s="76"/>
      <c r="L401" s="76"/>
      <c r="M401" s="76"/>
      <c r="N401" s="76"/>
      <c r="O401" s="76"/>
      <c r="P401" s="76"/>
      <c r="Q401" s="76"/>
      <c r="R401" s="76"/>
      <c r="S401" s="76"/>
      <c r="T401" s="76"/>
      <c r="U401" s="76"/>
      <c r="V401" s="76"/>
      <c r="W401" s="76"/>
      <c r="X401" s="76"/>
      <c r="Y401" s="76"/>
      <c r="Z401" s="76"/>
      <c r="AA401" s="76"/>
      <c r="AB401" s="76"/>
      <c r="AC401" s="76"/>
      <c r="AD401" s="76"/>
      <c r="AE401" s="76"/>
      <c r="AF401" s="76"/>
      <c r="AG401" s="76"/>
      <c r="AH401" s="76"/>
      <c r="AI401" s="76"/>
      <c r="AJ401" s="76"/>
      <c r="AK401" s="76"/>
      <c r="AL401" s="76"/>
      <c r="AM401" s="76"/>
      <c r="AN401" s="76"/>
      <c r="AO401" s="76"/>
      <c r="AP401" s="76"/>
      <c r="AQ401" s="76"/>
      <c r="AR401" s="76"/>
      <c r="AS401" s="76"/>
      <c r="AT401" s="76"/>
      <c r="AU401" s="76"/>
      <c r="AV401" s="76"/>
      <c r="AW401" s="76"/>
      <c r="AX401" s="76"/>
      <c r="AY401" s="76"/>
      <c r="AZ401" s="76"/>
      <c r="BA401" s="76"/>
      <c r="BB401" s="76"/>
      <c r="BC401" s="76"/>
      <c r="BD401" s="76"/>
      <c r="BE401" s="76"/>
      <c r="BF401" s="76"/>
      <c r="BG401" s="76"/>
      <c r="BH401" s="76"/>
      <c r="BI401" s="76"/>
      <c r="BJ401" s="76"/>
      <c r="BK401" s="76"/>
      <c r="BL401" s="76"/>
      <c r="BM401" s="76"/>
      <c r="BN401" s="76"/>
      <c r="BO401" s="76"/>
      <c r="BP401" s="76"/>
      <c r="BQ401" s="76"/>
      <c r="BR401" s="76"/>
    </row>
    <row r="402" spans="4:70" ht="12.75" customHeight="1" x14ac:dyDescent="0.15">
      <c r="D402" s="76"/>
      <c r="E402" s="76"/>
      <c r="F402" s="76"/>
      <c r="G402" s="76"/>
      <c r="H402" s="76"/>
      <c r="I402" s="76"/>
      <c r="J402" s="76"/>
      <c r="K402" s="76"/>
      <c r="L402" s="76"/>
      <c r="M402" s="76"/>
      <c r="N402" s="76"/>
      <c r="O402" s="76"/>
      <c r="P402" s="76"/>
      <c r="Q402" s="76"/>
      <c r="R402" s="76"/>
      <c r="S402" s="76"/>
      <c r="T402" s="76"/>
      <c r="U402" s="76"/>
      <c r="V402" s="76"/>
      <c r="W402" s="76"/>
      <c r="X402" s="76"/>
      <c r="Y402" s="76"/>
      <c r="Z402" s="76"/>
      <c r="AA402" s="76"/>
      <c r="AB402" s="76"/>
      <c r="AC402" s="76"/>
      <c r="AD402" s="76"/>
      <c r="AE402" s="76"/>
      <c r="AF402" s="76"/>
      <c r="AG402" s="76"/>
      <c r="AH402" s="76"/>
      <c r="AI402" s="76"/>
      <c r="AJ402" s="76"/>
      <c r="AK402" s="76"/>
      <c r="AL402" s="76"/>
      <c r="AM402" s="76"/>
      <c r="AN402" s="76"/>
      <c r="AO402" s="76"/>
      <c r="AP402" s="76"/>
      <c r="AQ402" s="76"/>
      <c r="AR402" s="76"/>
      <c r="AS402" s="76"/>
      <c r="AT402" s="76"/>
      <c r="AU402" s="76"/>
      <c r="AV402" s="76"/>
      <c r="AW402" s="76"/>
      <c r="AX402" s="76"/>
      <c r="AY402" s="76"/>
      <c r="AZ402" s="76"/>
      <c r="BA402" s="76"/>
      <c r="BB402" s="76"/>
      <c r="BC402" s="76"/>
      <c r="BD402" s="76"/>
      <c r="BE402" s="76"/>
      <c r="BF402" s="76"/>
      <c r="BG402" s="76"/>
      <c r="BH402" s="76"/>
      <c r="BI402" s="76"/>
      <c r="BJ402" s="76"/>
      <c r="BK402" s="76"/>
      <c r="BL402" s="76"/>
      <c r="BM402" s="76"/>
      <c r="BN402" s="76"/>
      <c r="BO402" s="76"/>
      <c r="BP402" s="76"/>
      <c r="BQ402" s="76"/>
      <c r="BR402" s="76"/>
    </row>
    <row r="403" spans="4:70" ht="12.75" customHeight="1" x14ac:dyDescent="0.15">
      <c r="D403" s="76"/>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c r="AG403" s="76"/>
      <c r="AH403" s="76"/>
      <c r="AI403" s="76"/>
      <c r="AJ403" s="76"/>
      <c r="AK403" s="76"/>
      <c r="AL403" s="76"/>
      <c r="AM403" s="76"/>
      <c r="AN403" s="76"/>
      <c r="AO403" s="76"/>
      <c r="AP403" s="76"/>
      <c r="AQ403" s="76"/>
      <c r="AR403" s="76"/>
      <c r="AS403" s="76"/>
      <c r="AT403" s="76"/>
      <c r="AU403" s="76"/>
      <c r="AV403" s="76"/>
      <c r="AW403" s="76"/>
      <c r="AX403" s="76"/>
      <c r="AY403" s="76"/>
      <c r="AZ403" s="76"/>
      <c r="BA403" s="76"/>
      <c r="BB403" s="76"/>
      <c r="BC403" s="76"/>
      <c r="BD403" s="76"/>
      <c r="BE403" s="76"/>
      <c r="BF403" s="76"/>
      <c r="BG403" s="76"/>
      <c r="BH403" s="76"/>
      <c r="BI403" s="76"/>
      <c r="BJ403" s="76"/>
      <c r="BK403" s="76"/>
      <c r="BL403" s="76"/>
      <c r="BM403" s="76"/>
      <c r="BN403" s="76"/>
      <c r="BO403" s="76"/>
      <c r="BP403" s="76"/>
      <c r="BQ403" s="76"/>
      <c r="BR403" s="76"/>
    </row>
    <row r="404" spans="4:70" ht="12.75" customHeight="1" x14ac:dyDescent="0.15">
      <c r="D404" s="76"/>
      <c r="E404" s="76"/>
      <c r="F404" s="76"/>
      <c r="G404" s="76"/>
      <c r="H404" s="76"/>
      <c r="I404" s="76"/>
      <c r="J404" s="76"/>
      <c r="K404" s="76"/>
      <c r="L404" s="76"/>
      <c r="M404" s="76"/>
      <c r="N404" s="76"/>
      <c r="O404" s="76"/>
      <c r="P404" s="76"/>
      <c r="Q404" s="76"/>
      <c r="R404" s="76"/>
      <c r="S404" s="76"/>
      <c r="T404" s="76"/>
      <c r="U404" s="76"/>
      <c r="V404" s="76"/>
      <c r="W404" s="76"/>
      <c r="X404" s="76"/>
      <c r="Y404" s="76"/>
      <c r="Z404" s="76"/>
      <c r="AA404" s="76"/>
      <c r="AB404" s="76"/>
      <c r="AC404" s="76"/>
      <c r="AD404" s="76"/>
      <c r="AE404" s="76"/>
      <c r="AF404" s="76"/>
      <c r="AG404" s="76"/>
      <c r="AH404" s="76"/>
      <c r="AI404" s="76"/>
      <c r="AJ404" s="76"/>
      <c r="AK404" s="76"/>
      <c r="AL404" s="76"/>
      <c r="AM404" s="76"/>
      <c r="AN404" s="76"/>
      <c r="AO404" s="76"/>
      <c r="AP404" s="76"/>
      <c r="AQ404" s="76"/>
      <c r="AR404" s="76"/>
      <c r="AS404" s="76"/>
      <c r="AT404" s="76"/>
      <c r="AU404" s="76"/>
      <c r="AV404" s="76"/>
      <c r="AW404" s="76"/>
      <c r="AX404" s="76"/>
      <c r="AY404" s="76"/>
      <c r="AZ404" s="76"/>
      <c r="BA404" s="76"/>
      <c r="BB404" s="76"/>
      <c r="BC404" s="76"/>
      <c r="BD404" s="76"/>
      <c r="BE404" s="76"/>
      <c r="BF404" s="76"/>
      <c r="BG404" s="76"/>
      <c r="BH404" s="76"/>
      <c r="BI404" s="76"/>
      <c r="BJ404" s="76"/>
      <c r="BK404" s="76"/>
      <c r="BL404" s="76"/>
      <c r="BM404" s="76"/>
      <c r="BN404" s="76"/>
      <c r="BO404" s="76"/>
      <c r="BP404" s="76"/>
      <c r="BQ404" s="76"/>
      <c r="BR404" s="76"/>
    </row>
    <row r="405" spans="4:70" ht="12.75" customHeight="1" x14ac:dyDescent="0.15">
      <c r="D405" s="76"/>
      <c r="E405" s="76"/>
      <c r="F405" s="76"/>
      <c r="G405" s="76"/>
      <c r="H405" s="76"/>
      <c r="I405" s="76"/>
      <c r="J405" s="76"/>
      <c r="K405" s="76"/>
      <c r="L405" s="76"/>
      <c r="M405" s="76"/>
      <c r="N405" s="76"/>
      <c r="O405" s="76"/>
      <c r="P405" s="76"/>
      <c r="Q405" s="76"/>
      <c r="R405" s="76"/>
      <c r="S405" s="76"/>
      <c r="T405" s="76"/>
      <c r="U405" s="76"/>
      <c r="V405" s="76"/>
      <c r="W405" s="76"/>
      <c r="X405" s="76"/>
      <c r="Y405" s="76"/>
      <c r="Z405" s="76"/>
      <c r="AA405" s="76"/>
      <c r="AB405" s="76"/>
      <c r="AC405" s="76"/>
      <c r="AD405" s="76"/>
      <c r="AE405" s="76"/>
      <c r="AF405" s="76"/>
      <c r="AG405" s="76"/>
      <c r="AH405" s="76"/>
      <c r="AI405" s="76"/>
      <c r="AJ405" s="76"/>
      <c r="AK405" s="76"/>
      <c r="AL405" s="76"/>
      <c r="AM405" s="76"/>
      <c r="AN405" s="76"/>
      <c r="AO405" s="76"/>
      <c r="AP405" s="76"/>
      <c r="AQ405" s="76"/>
      <c r="AR405" s="76"/>
      <c r="AS405" s="76"/>
      <c r="AT405" s="76"/>
      <c r="AU405" s="76"/>
      <c r="AV405" s="76"/>
      <c r="AW405" s="76"/>
      <c r="AX405" s="76"/>
      <c r="AY405" s="76"/>
      <c r="AZ405" s="76"/>
      <c r="BA405" s="76"/>
      <c r="BB405" s="76"/>
      <c r="BC405" s="76"/>
      <c r="BD405" s="76"/>
      <c r="BE405" s="76"/>
      <c r="BF405" s="76"/>
      <c r="BG405" s="76"/>
      <c r="BH405" s="76"/>
      <c r="BI405" s="76"/>
      <c r="BJ405" s="76"/>
      <c r="BK405" s="76"/>
      <c r="BL405" s="76"/>
      <c r="BM405" s="76"/>
      <c r="BN405" s="76"/>
      <c r="BO405" s="76"/>
      <c r="BP405" s="76"/>
      <c r="BQ405" s="76"/>
      <c r="BR405" s="76"/>
    </row>
    <row r="406" spans="4:70" ht="12.75" customHeight="1" x14ac:dyDescent="0.15">
      <c r="D406" s="76"/>
      <c r="E406" s="76"/>
      <c r="F406" s="76"/>
      <c r="G406" s="76"/>
      <c r="H406" s="76"/>
      <c r="I406" s="76"/>
      <c r="J406" s="76"/>
      <c r="K406" s="76"/>
      <c r="L406" s="76"/>
      <c r="M406" s="76"/>
      <c r="N406" s="76"/>
      <c r="O406" s="76"/>
      <c r="P406" s="76"/>
      <c r="Q406" s="76"/>
      <c r="R406" s="76"/>
      <c r="S406" s="76"/>
      <c r="T406" s="76"/>
      <c r="U406" s="76"/>
      <c r="V406" s="76"/>
      <c r="W406" s="76"/>
      <c r="X406" s="76"/>
      <c r="Y406" s="76"/>
      <c r="Z406" s="76"/>
      <c r="AA406" s="76"/>
      <c r="AB406" s="76"/>
      <c r="AC406" s="76"/>
      <c r="AD406" s="76"/>
      <c r="AE406" s="76"/>
      <c r="AF406" s="76"/>
      <c r="AG406" s="76"/>
      <c r="AH406" s="76"/>
      <c r="AI406" s="76"/>
      <c r="AJ406" s="76"/>
      <c r="AK406" s="76"/>
      <c r="AL406" s="76"/>
      <c r="AM406" s="76"/>
      <c r="AN406" s="76"/>
      <c r="AO406" s="76"/>
      <c r="AP406" s="76"/>
      <c r="AQ406" s="76"/>
      <c r="AR406" s="76"/>
      <c r="AS406" s="76"/>
      <c r="AT406" s="76"/>
      <c r="AU406" s="76"/>
      <c r="AV406" s="76"/>
      <c r="AW406" s="76"/>
      <c r="AX406" s="76"/>
      <c r="AY406" s="76"/>
      <c r="AZ406" s="76"/>
      <c r="BA406" s="76"/>
      <c r="BB406" s="76"/>
      <c r="BC406" s="76"/>
      <c r="BD406" s="76"/>
      <c r="BE406" s="76"/>
      <c r="BF406" s="76"/>
      <c r="BG406" s="76"/>
      <c r="BH406" s="76"/>
      <c r="BI406" s="76"/>
      <c r="BJ406" s="76"/>
      <c r="BK406" s="76"/>
      <c r="BL406" s="76"/>
      <c r="BM406" s="76"/>
      <c r="BN406" s="76"/>
      <c r="BO406" s="76"/>
      <c r="BP406" s="76"/>
      <c r="BQ406" s="76"/>
      <c r="BR406" s="76"/>
    </row>
    <row r="407" spans="4:70" ht="12.75" customHeight="1" x14ac:dyDescent="0.15">
      <c r="D407" s="76"/>
      <c r="E407" s="76"/>
      <c r="F407" s="76"/>
      <c r="G407" s="76"/>
      <c r="H407" s="76"/>
      <c r="I407" s="76"/>
      <c r="J407" s="76"/>
      <c r="K407" s="76"/>
      <c r="L407" s="76"/>
      <c r="M407" s="76"/>
      <c r="N407" s="76"/>
      <c r="O407" s="76"/>
      <c r="P407" s="76"/>
      <c r="Q407" s="76"/>
      <c r="R407" s="76"/>
      <c r="S407" s="76"/>
      <c r="T407" s="76"/>
      <c r="U407" s="76"/>
      <c r="V407" s="76"/>
      <c r="W407" s="76"/>
      <c r="X407" s="76"/>
      <c r="Y407" s="76"/>
      <c r="Z407" s="76"/>
      <c r="AA407" s="76"/>
      <c r="AB407" s="76"/>
      <c r="AC407" s="76"/>
      <c r="AD407" s="76"/>
      <c r="AE407" s="76"/>
      <c r="AF407" s="76"/>
      <c r="AG407" s="76"/>
      <c r="AH407" s="76"/>
      <c r="AI407" s="76"/>
      <c r="AJ407" s="76"/>
      <c r="AK407" s="76"/>
      <c r="AL407" s="76"/>
      <c r="AM407" s="76"/>
      <c r="AN407" s="76"/>
      <c r="AO407" s="76"/>
      <c r="AP407" s="76"/>
      <c r="AQ407" s="76"/>
      <c r="AR407" s="76"/>
      <c r="AS407" s="76"/>
      <c r="AT407" s="76"/>
      <c r="AU407" s="76"/>
      <c r="AV407" s="76"/>
      <c r="AW407" s="76"/>
      <c r="AX407" s="76"/>
      <c r="AY407" s="76"/>
      <c r="AZ407" s="76"/>
      <c r="BA407" s="76"/>
      <c r="BB407" s="76"/>
      <c r="BC407" s="76"/>
      <c r="BD407" s="76"/>
      <c r="BE407" s="76"/>
      <c r="BF407" s="76"/>
      <c r="BG407" s="76"/>
      <c r="BH407" s="76"/>
      <c r="BI407" s="76"/>
      <c r="BJ407" s="76"/>
      <c r="BK407" s="76"/>
      <c r="BL407" s="76"/>
      <c r="BM407" s="76"/>
      <c r="BN407" s="76"/>
      <c r="BO407" s="76"/>
      <c r="BP407" s="76"/>
      <c r="BQ407" s="76"/>
      <c r="BR407" s="76"/>
    </row>
    <row r="408" spans="4:70" ht="12.75" customHeight="1" x14ac:dyDescent="0.15">
      <c r="D408" s="76"/>
      <c r="E408" s="76"/>
      <c r="F408" s="76"/>
      <c r="G408" s="76"/>
      <c r="H408" s="76"/>
      <c r="I408" s="76"/>
      <c r="J408" s="76"/>
      <c r="K408" s="76"/>
      <c r="L408" s="76"/>
      <c r="M408" s="76"/>
      <c r="N408" s="76"/>
      <c r="O408" s="76"/>
      <c r="P408" s="76"/>
      <c r="Q408" s="76"/>
      <c r="R408" s="76"/>
      <c r="S408" s="76"/>
      <c r="T408" s="76"/>
      <c r="U408" s="76"/>
      <c r="V408" s="76"/>
      <c r="W408" s="76"/>
      <c r="X408" s="76"/>
      <c r="Y408" s="76"/>
      <c r="Z408" s="76"/>
      <c r="AA408" s="76"/>
      <c r="AB408" s="76"/>
      <c r="AC408" s="76"/>
      <c r="AD408" s="76"/>
      <c r="AE408" s="76"/>
      <c r="AF408" s="76"/>
      <c r="AG408" s="76"/>
      <c r="AH408" s="76"/>
      <c r="AI408" s="76"/>
      <c r="AJ408" s="76"/>
      <c r="AK408" s="76"/>
      <c r="AL408" s="76"/>
      <c r="AM408" s="76"/>
      <c r="AN408" s="76"/>
      <c r="AO408" s="76"/>
      <c r="AP408" s="76"/>
      <c r="AQ408" s="76"/>
      <c r="AR408" s="76"/>
      <c r="AS408" s="76"/>
      <c r="AT408" s="76"/>
      <c r="AU408" s="76"/>
      <c r="AV408" s="76"/>
      <c r="AW408" s="76"/>
      <c r="AX408" s="76"/>
      <c r="AY408" s="76"/>
      <c r="AZ408" s="76"/>
      <c r="BA408" s="76"/>
      <c r="BB408" s="76"/>
      <c r="BC408" s="76"/>
      <c r="BD408" s="76"/>
      <c r="BE408" s="76"/>
      <c r="BF408" s="76"/>
      <c r="BG408" s="76"/>
      <c r="BH408" s="76"/>
      <c r="BI408" s="76"/>
      <c r="BJ408" s="76"/>
      <c r="BK408" s="76"/>
      <c r="BL408" s="76"/>
      <c r="BM408" s="76"/>
      <c r="BN408" s="76"/>
      <c r="BO408" s="76"/>
      <c r="BP408" s="76"/>
      <c r="BQ408" s="76"/>
      <c r="BR408" s="76"/>
    </row>
    <row r="409" spans="4:70" ht="12.75" customHeight="1" x14ac:dyDescent="0.15">
      <c r="D409" s="76"/>
      <c r="E409" s="76"/>
      <c r="F409" s="76"/>
      <c r="G409" s="76"/>
      <c r="H409" s="76"/>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c r="AG409" s="76"/>
      <c r="AH409" s="76"/>
      <c r="AI409" s="76"/>
      <c r="AJ409" s="76"/>
      <c r="AK409" s="76"/>
      <c r="AL409" s="76"/>
      <c r="AM409" s="76"/>
      <c r="AN409" s="76"/>
      <c r="AO409" s="76"/>
      <c r="AP409" s="76"/>
      <c r="AQ409" s="76"/>
      <c r="AR409" s="76"/>
      <c r="AS409" s="76"/>
      <c r="AT409" s="76"/>
      <c r="AU409" s="76"/>
      <c r="AV409" s="76"/>
      <c r="AW409" s="76"/>
      <c r="AX409" s="76"/>
      <c r="AY409" s="76"/>
      <c r="AZ409" s="76"/>
      <c r="BA409" s="76"/>
      <c r="BB409" s="76"/>
      <c r="BC409" s="76"/>
      <c r="BD409" s="76"/>
      <c r="BE409" s="76"/>
      <c r="BF409" s="76"/>
      <c r="BG409" s="76"/>
      <c r="BH409" s="76"/>
      <c r="BI409" s="76"/>
      <c r="BJ409" s="76"/>
      <c r="BK409" s="76"/>
      <c r="BL409" s="76"/>
      <c r="BM409" s="76"/>
      <c r="BN409" s="76"/>
      <c r="BO409" s="76"/>
      <c r="BP409" s="76"/>
      <c r="BQ409" s="76"/>
      <c r="BR409" s="76"/>
    </row>
    <row r="410" spans="4:70" ht="12.75" customHeight="1" x14ac:dyDescent="0.15">
      <c r="D410" s="76"/>
      <c r="E410" s="76"/>
      <c r="F410" s="76"/>
      <c r="G410" s="76"/>
      <c r="H410" s="76"/>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c r="AG410" s="76"/>
      <c r="AH410" s="76"/>
      <c r="AI410" s="76"/>
      <c r="AJ410" s="76"/>
      <c r="AK410" s="76"/>
      <c r="AL410" s="76"/>
      <c r="AM410" s="76"/>
      <c r="AN410" s="76"/>
      <c r="AO410" s="76"/>
      <c r="AP410" s="76"/>
      <c r="AQ410" s="76"/>
      <c r="AR410" s="76"/>
      <c r="AS410" s="76"/>
      <c r="AT410" s="76"/>
      <c r="AU410" s="76"/>
      <c r="AV410" s="76"/>
      <c r="AW410" s="76"/>
      <c r="AX410" s="76"/>
      <c r="AY410" s="76"/>
      <c r="AZ410" s="76"/>
      <c r="BA410" s="76"/>
      <c r="BB410" s="76"/>
      <c r="BC410" s="76"/>
      <c r="BD410" s="76"/>
      <c r="BE410" s="76"/>
      <c r="BF410" s="76"/>
      <c r="BG410" s="76"/>
      <c r="BH410" s="76"/>
      <c r="BI410" s="76"/>
      <c r="BJ410" s="76"/>
      <c r="BK410" s="76"/>
      <c r="BL410" s="76"/>
      <c r="BM410" s="76"/>
      <c r="BN410" s="76"/>
      <c r="BO410" s="76"/>
      <c r="BP410" s="76"/>
      <c r="BQ410" s="76"/>
      <c r="BR410" s="76"/>
    </row>
    <row r="411" spans="4:70" ht="12.75" customHeight="1" x14ac:dyDescent="0.15">
      <c r="D411" s="76"/>
      <c r="E411" s="76"/>
      <c r="F411" s="76"/>
      <c r="G411" s="76"/>
      <c r="H411" s="76"/>
      <c r="I411" s="76"/>
      <c r="J411" s="76"/>
      <c r="K411" s="76"/>
      <c r="L411" s="76"/>
      <c r="M411" s="76"/>
      <c r="N411" s="76"/>
      <c r="O411" s="76"/>
      <c r="P411" s="76"/>
      <c r="Q411" s="76"/>
      <c r="R411" s="76"/>
      <c r="S411" s="76"/>
      <c r="T411" s="76"/>
      <c r="U411" s="76"/>
      <c r="V411" s="76"/>
      <c r="W411" s="76"/>
      <c r="X411" s="76"/>
      <c r="Y411" s="76"/>
      <c r="Z411" s="76"/>
      <c r="AA411" s="76"/>
      <c r="AB411" s="76"/>
      <c r="AC411" s="76"/>
      <c r="AD411" s="76"/>
      <c r="AE411" s="76"/>
      <c r="AF411" s="76"/>
      <c r="AG411" s="76"/>
      <c r="AH411" s="76"/>
      <c r="AI411" s="76"/>
      <c r="AJ411" s="76"/>
      <c r="AK411" s="76"/>
      <c r="AL411" s="76"/>
      <c r="AM411" s="76"/>
      <c r="AN411" s="76"/>
      <c r="AO411" s="76"/>
      <c r="AP411" s="76"/>
      <c r="AQ411" s="76"/>
      <c r="AR411" s="76"/>
      <c r="AS411" s="76"/>
      <c r="AT411" s="76"/>
      <c r="AU411" s="76"/>
      <c r="AV411" s="76"/>
      <c r="AW411" s="76"/>
      <c r="AX411" s="76"/>
      <c r="AY411" s="76"/>
      <c r="AZ411" s="76"/>
      <c r="BA411" s="76"/>
      <c r="BB411" s="76"/>
      <c r="BC411" s="76"/>
      <c r="BD411" s="76"/>
      <c r="BE411" s="76"/>
      <c r="BF411" s="76"/>
      <c r="BG411" s="76"/>
      <c r="BH411" s="76"/>
      <c r="BI411" s="76"/>
      <c r="BJ411" s="76"/>
      <c r="BK411" s="76"/>
      <c r="BL411" s="76"/>
      <c r="BM411" s="76"/>
      <c r="BN411" s="76"/>
      <c r="BO411" s="76"/>
      <c r="BP411" s="76"/>
      <c r="BQ411" s="76"/>
      <c r="BR411" s="76"/>
    </row>
    <row r="412" spans="4:70" ht="12.75" customHeight="1" x14ac:dyDescent="0.15">
      <c r="D412" s="76"/>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c r="AR412" s="76"/>
      <c r="AS412" s="76"/>
      <c r="AT412" s="76"/>
      <c r="AU412" s="76"/>
      <c r="AV412" s="76"/>
      <c r="AW412" s="76"/>
      <c r="AX412" s="76"/>
      <c r="AY412" s="76"/>
      <c r="AZ412" s="76"/>
      <c r="BA412" s="76"/>
      <c r="BB412" s="76"/>
      <c r="BC412" s="76"/>
      <c r="BD412" s="76"/>
      <c r="BE412" s="76"/>
      <c r="BF412" s="76"/>
      <c r="BG412" s="76"/>
      <c r="BH412" s="76"/>
      <c r="BI412" s="76"/>
      <c r="BJ412" s="76"/>
      <c r="BK412" s="76"/>
      <c r="BL412" s="76"/>
      <c r="BM412" s="76"/>
      <c r="BN412" s="76"/>
      <c r="BO412" s="76"/>
      <c r="BP412" s="76"/>
      <c r="BQ412" s="76"/>
      <c r="BR412" s="76"/>
    </row>
    <row r="413" spans="4:70" ht="12.75" customHeight="1" x14ac:dyDescent="0.15">
      <c r="D413" s="76"/>
      <c r="E413" s="76"/>
      <c r="F413" s="76"/>
      <c r="G413" s="76"/>
      <c r="H413" s="76"/>
      <c r="I413" s="76"/>
      <c r="J413" s="76"/>
      <c r="K413" s="76"/>
      <c r="L413" s="76"/>
      <c r="M413" s="76"/>
      <c r="N413" s="76"/>
      <c r="O413" s="76"/>
      <c r="P413" s="76"/>
      <c r="Q413" s="76"/>
      <c r="R413" s="76"/>
      <c r="S413" s="76"/>
      <c r="T413" s="76"/>
      <c r="U413" s="76"/>
      <c r="V413" s="76"/>
      <c r="W413" s="76"/>
      <c r="X413" s="76"/>
      <c r="Y413" s="76"/>
      <c r="Z413" s="76"/>
      <c r="AA413" s="76"/>
      <c r="AB413" s="76"/>
      <c r="AC413" s="76"/>
      <c r="AD413" s="76"/>
      <c r="AE413" s="76"/>
      <c r="AF413" s="76"/>
      <c r="AG413" s="76"/>
      <c r="AH413" s="76"/>
      <c r="AI413" s="76"/>
      <c r="AJ413" s="76"/>
      <c r="AK413" s="76"/>
      <c r="AL413" s="76"/>
      <c r="AM413" s="76"/>
      <c r="AN413" s="76"/>
      <c r="AO413" s="76"/>
      <c r="AP413" s="76"/>
      <c r="AQ413" s="76"/>
      <c r="AR413" s="76"/>
      <c r="AS413" s="76"/>
      <c r="AT413" s="76"/>
      <c r="AU413" s="76"/>
      <c r="AV413" s="76"/>
      <c r="AW413" s="76"/>
      <c r="AX413" s="76"/>
      <c r="AY413" s="76"/>
      <c r="AZ413" s="76"/>
      <c r="BA413" s="76"/>
      <c r="BB413" s="76"/>
      <c r="BC413" s="76"/>
      <c r="BD413" s="76"/>
      <c r="BE413" s="76"/>
      <c r="BF413" s="76"/>
      <c r="BG413" s="76"/>
      <c r="BH413" s="76"/>
      <c r="BI413" s="76"/>
      <c r="BJ413" s="76"/>
      <c r="BK413" s="76"/>
      <c r="BL413" s="76"/>
      <c r="BM413" s="76"/>
      <c r="BN413" s="76"/>
      <c r="BO413" s="76"/>
      <c r="BP413" s="76"/>
      <c r="BQ413" s="76"/>
      <c r="BR413" s="76"/>
    </row>
    <row r="414" spans="4:70" ht="12.75" customHeight="1" x14ac:dyDescent="0.15">
      <c r="D414" s="76"/>
      <c r="E414" s="76"/>
      <c r="F414" s="76"/>
      <c r="G414" s="76"/>
      <c r="H414" s="76"/>
      <c r="I414" s="76"/>
      <c r="J414" s="76"/>
      <c r="K414" s="76"/>
      <c r="L414" s="76"/>
      <c r="M414" s="76"/>
      <c r="N414" s="76"/>
      <c r="O414" s="76"/>
      <c r="P414" s="76"/>
      <c r="Q414" s="76"/>
      <c r="R414" s="76"/>
      <c r="S414" s="76"/>
      <c r="T414" s="76"/>
      <c r="U414" s="76"/>
      <c r="V414" s="76"/>
      <c r="W414" s="76"/>
      <c r="X414" s="76"/>
      <c r="Y414" s="76"/>
      <c r="Z414" s="76"/>
      <c r="AA414" s="76"/>
      <c r="AB414" s="76"/>
      <c r="AC414" s="76"/>
      <c r="AD414" s="76"/>
      <c r="AE414" s="76"/>
      <c r="AF414" s="76"/>
      <c r="AG414" s="76"/>
      <c r="AH414" s="76"/>
      <c r="AI414" s="76"/>
      <c r="AJ414" s="76"/>
      <c r="AK414" s="76"/>
      <c r="AL414" s="76"/>
      <c r="AM414" s="76"/>
      <c r="AN414" s="76"/>
      <c r="AO414" s="76"/>
      <c r="AP414" s="76"/>
      <c r="AQ414" s="76"/>
      <c r="AR414" s="76"/>
      <c r="AS414" s="76"/>
      <c r="AT414" s="76"/>
      <c r="AU414" s="76"/>
      <c r="AV414" s="76"/>
      <c r="AW414" s="76"/>
      <c r="AX414" s="76"/>
      <c r="AY414" s="76"/>
      <c r="AZ414" s="76"/>
      <c r="BA414" s="76"/>
      <c r="BB414" s="76"/>
      <c r="BC414" s="76"/>
      <c r="BD414" s="76"/>
      <c r="BE414" s="76"/>
      <c r="BF414" s="76"/>
      <c r="BG414" s="76"/>
      <c r="BH414" s="76"/>
      <c r="BI414" s="76"/>
      <c r="BJ414" s="76"/>
      <c r="BK414" s="76"/>
      <c r="BL414" s="76"/>
      <c r="BM414" s="76"/>
      <c r="BN414" s="76"/>
      <c r="BO414" s="76"/>
      <c r="BP414" s="76"/>
      <c r="BQ414" s="76"/>
      <c r="BR414" s="76"/>
    </row>
    <row r="415" spans="4:70" ht="12.75" customHeight="1" x14ac:dyDescent="0.15">
      <c r="D415" s="76"/>
      <c r="E415" s="76"/>
      <c r="F415" s="76"/>
      <c r="G415" s="76"/>
      <c r="H415" s="76"/>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c r="AG415" s="76"/>
      <c r="AH415" s="76"/>
      <c r="AI415" s="76"/>
      <c r="AJ415" s="76"/>
      <c r="AK415" s="76"/>
      <c r="AL415" s="76"/>
      <c r="AM415" s="76"/>
      <c r="AN415" s="76"/>
      <c r="AO415" s="76"/>
      <c r="AP415" s="76"/>
      <c r="AQ415" s="76"/>
      <c r="AR415" s="76"/>
      <c r="AS415" s="76"/>
      <c r="AT415" s="76"/>
      <c r="AU415" s="76"/>
      <c r="AV415" s="76"/>
      <c r="AW415" s="76"/>
      <c r="AX415" s="76"/>
      <c r="AY415" s="76"/>
      <c r="AZ415" s="76"/>
      <c r="BA415" s="76"/>
      <c r="BB415" s="76"/>
      <c r="BC415" s="76"/>
      <c r="BD415" s="76"/>
      <c r="BE415" s="76"/>
      <c r="BF415" s="76"/>
      <c r="BG415" s="76"/>
      <c r="BH415" s="76"/>
      <c r="BI415" s="76"/>
      <c r="BJ415" s="76"/>
      <c r="BK415" s="76"/>
      <c r="BL415" s="76"/>
      <c r="BM415" s="76"/>
      <c r="BN415" s="76"/>
      <c r="BO415" s="76"/>
      <c r="BP415" s="76"/>
      <c r="BQ415" s="76"/>
      <c r="BR415" s="76"/>
    </row>
    <row r="416" spans="4:70" ht="12.75" customHeight="1" x14ac:dyDescent="0.15">
      <c r="D416" s="76"/>
      <c r="E416" s="76"/>
      <c r="F416" s="76"/>
      <c r="G416" s="76"/>
      <c r="H416" s="76"/>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c r="AG416" s="76"/>
      <c r="AH416" s="76"/>
      <c r="AI416" s="76"/>
      <c r="AJ416" s="76"/>
      <c r="AK416" s="76"/>
      <c r="AL416" s="76"/>
      <c r="AM416" s="76"/>
      <c r="AN416" s="76"/>
      <c r="AO416" s="76"/>
      <c r="AP416" s="76"/>
      <c r="AQ416" s="76"/>
      <c r="AR416" s="76"/>
      <c r="AS416" s="76"/>
      <c r="AT416" s="76"/>
      <c r="AU416" s="76"/>
      <c r="AV416" s="76"/>
      <c r="AW416" s="76"/>
      <c r="AX416" s="76"/>
      <c r="AY416" s="76"/>
      <c r="AZ416" s="76"/>
      <c r="BA416" s="76"/>
      <c r="BB416" s="76"/>
      <c r="BC416" s="76"/>
      <c r="BD416" s="76"/>
      <c r="BE416" s="76"/>
      <c r="BF416" s="76"/>
      <c r="BG416" s="76"/>
      <c r="BH416" s="76"/>
      <c r="BI416" s="76"/>
      <c r="BJ416" s="76"/>
      <c r="BK416" s="76"/>
      <c r="BL416" s="76"/>
      <c r="BM416" s="76"/>
      <c r="BN416" s="76"/>
      <c r="BO416" s="76"/>
      <c r="BP416" s="76"/>
      <c r="BQ416" s="76"/>
      <c r="BR416" s="76"/>
    </row>
    <row r="417" spans="4:70" ht="12.75" customHeight="1" x14ac:dyDescent="0.15">
      <c r="D417" s="76"/>
      <c r="E417" s="76"/>
      <c r="F417" s="76"/>
      <c r="G417" s="76"/>
      <c r="H417" s="76"/>
      <c r="I417" s="76"/>
      <c r="J417" s="76"/>
      <c r="K417" s="76"/>
      <c r="L417" s="76"/>
      <c r="M417" s="76"/>
      <c r="N417" s="76"/>
      <c r="O417" s="76"/>
      <c r="P417" s="76"/>
      <c r="Q417" s="76"/>
      <c r="R417" s="76"/>
      <c r="S417" s="76"/>
      <c r="T417" s="76"/>
      <c r="U417" s="76"/>
      <c r="V417" s="76"/>
      <c r="W417" s="76"/>
      <c r="X417" s="76"/>
      <c r="Y417" s="76"/>
      <c r="Z417" s="76"/>
      <c r="AA417" s="76"/>
      <c r="AB417" s="76"/>
      <c r="AC417" s="76"/>
      <c r="AD417" s="76"/>
      <c r="AE417" s="76"/>
      <c r="AF417" s="76"/>
      <c r="AG417" s="76"/>
      <c r="AH417" s="76"/>
      <c r="AI417" s="76"/>
      <c r="AJ417" s="76"/>
      <c r="AK417" s="76"/>
      <c r="AL417" s="76"/>
      <c r="AM417" s="76"/>
      <c r="AN417" s="76"/>
      <c r="AO417" s="76"/>
      <c r="AP417" s="76"/>
      <c r="AQ417" s="76"/>
      <c r="AR417" s="76"/>
      <c r="AS417" s="76"/>
      <c r="AT417" s="76"/>
      <c r="AU417" s="76"/>
      <c r="AV417" s="76"/>
      <c r="AW417" s="76"/>
      <c r="AX417" s="76"/>
      <c r="AY417" s="76"/>
      <c r="AZ417" s="76"/>
      <c r="BA417" s="76"/>
      <c r="BB417" s="76"/>
      <c r="BC417" s="76"/>
      <c r="BD417" s="76"/>
      <c r="BE417" s="76"/>
      <c r="BF417" s="76"/>
      <c r="BG417" s="76"/>
      <c r="BH417" s="76"/>
      <c r="BI417" s="76"/>
      <c r="BJ417" s="76"/>
      <c r="BK417" s="76"/>
      <c r="BL417" s="76"/>
      <c r="BM417" s="76"/>
      <c r="BN417" s="76"/>
      <c r="BO417" s="76"/>
      <c r="BP417" s="76"/>
      <c r="BQ417" s="76"/>
      <c r="BR417" s="76"/>
    </row>
    <row r="418" spans="4:70" ht="12.75" customHeight="1" x14ac:dyDescent="0.15">
      <c r="D418" s="76"/>
      <c r="E418" s="76"/>
      <c r="F418" s="76"/>
      <c r="G418" s="76"/>
      <c r="H418" s="76"/>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c r="AG418" s="76"/>
      <c r="AH418" s="76"/>
      <c r="AI418" s="76"/>
      <c r="AJ418" s="76"/>
      <c r="AK418" s="76"/>
      <c r="AL418" s="76"/>
      <c r="AM418" s="76"/>
      <c r="AN418" s="76"/>
      <c r="AO418" s="76"/>
      <c r="AP418" s="76"/>
      <c r="AQ418" s="76"/>
      <c r="AR418" s="76"/>
      <c r="AS418" s="76"/>
      <c r="AT418" s="76"/>
      <c r="AU418" s="76"/>
      <c r="AV418" s="76"/>
      <c r="AW418" s="76"/>
      <c r="AX418" s="76"/>
      <c r="AY418" s="76"/>
      <c r="AZ418" s="76"/>
      <c r="BA418" s="76"/>
      <c r="BB418" s="76"/>
      <c r="BC418" s="76"/>
      <c r="BD418" s="76"/>
      <c r="BE418" s="76"/>
      <c r="BF418" s="76"/>
      <c r="BG418" s="76"/>
      <c r="BH418" s="76"/>
      <c r="BI418" s="76"/>
      <c r="BJ418" s="76"/>
      <c r="BK418" s="76"/>
      <c r="BL418" s="76"/>
      <c r="BM418" s="76"/>
      <c r="BN418" s="76"/>
      <c r="BO418" s="76"/>
      <c r="BP418" s="76"/>
      <c r="BQ418" s="76"/>
      <c r="BR418" s="76"/>
    </row>
    <row r="419" spans="4:70" ht="12.75" customHeight="1" x14ac:dyDescent="0.15">
      <c r="D419" s="76"/>
      <c r="E419" s="76"/>
      <c r="F419" s="76"/>
      <c r="G419" s="76"/>
      <c r="H419" s="76"/>
      <c r="I419" s="76"/>
      <c r="J419" s="76"/>
      <c r="K419" s="76"/>
      <c r="L419" s="76"/>
      <c r="M419" s="76"/>
      <c r="N419" s="76"/>
      <c r="O419" s="76"/>
      <c r="P419" s="76"/>
      <c r="Q419" s="76"/>
      <c r="R419" s="76"/>
      <c r="S419" s="76"/>
      <c r="T419" s="76"/>
      <c r="U419" s="76"/>
      <c r="V419" s="76"/>
      <c r="W419" s="76"/>
      <c r="X419" s="76"/>
      <c r="Y419" s="76"/>
      <c r="Z419" s="76"/>
      <c r="AA419" s="76"/>
      <c r="AB419" s="76"/>
      <c r="AC419" s="76"/>
      <c r="AD419" s="76"/>
      <c r="AE419" s="76"/>
      <c r="AF419" s="76"/>
      <c r="AG419" s="76"/>
      <c r="AH419" s="76"/>
      <c r="AI419" s="76"/>
      <c r="AJ419" s="76"/>
      <c r="AK419" s="76"/>
      <c r="AL419" s="76"/>
      <c r="AM419" s="76"/>
      <c r="AN419" s="76"/>
      <c r="AO419" s="76"/>
      <c r="AP419" s="76"/>
      <c r="AQ419" s="76"/>
      <c r="AR419" s="76"/>
      <c r="AS419" s="76"/>
      <c r="AT419" s="76"/>
      <c r="AU419" s="76"/>
      <c r="AV419" s="76"/>
      <c r="AW419" s="76"/>
      <c r="AX419" s="76"/>
      <c r="AY419" s="76"/>
      <c r="AZ419" s="76"/>
      <c r="BA419" s="76"/>
      <c r="BB419" s="76"/>
      <c r="BC419" s="76"/>
      <c r="BD419" s="76"/>
      <c r="BE419" s="76"/>
      <c r="BF419" s="76"/>
      <c r="BG419" s="76"/>
      <c r="BH419" s="76"/>
      <c r="BI419" s="76"/>
      <c r="BJ419" s="76"/>
      <c r="BK419" s="76"/>
      <c r="BL419" s="76"/>
      <c r="BM419" s="76"/>
      <c r="BN419" s="76"/>
      <c r="BO419" s="76"/>
      <c r="BP419" s="76"/>
      <c r="BQ419" s="76"/>
      <c r="BR419" s="76"/>
    </row>
    <row r="420" spans="4:70" ht="12.75" customHeight="1" x14ac:dyDescent="0.15">
      <c r="D420" s="76"/>
      <c r="E420" s="76"/>
      <c r="F420" s="76"/>
      <c r="G420" s="76"/>
      <c r="H420" s="76"/>
      <c r="I420" s="76"/>
      <c r="J420" s="76"/>
      <c r="K420" s="76"/>
      <c r="L420" s="76"/>
      <c r="M420" s="76"/>
      <c r="N420" s="76"/>
      <c r="O420" s="76"/>
      <c r="P420" s="76"/>
      <c r="Q420" s="76"/>
      <c r="R420" s="76"/>
      <c r="S420" s="76"/>
      <c r="T420" s="76"/>
      <c r="U420" s="76"/>
      <c r="V420" s="76"/>
      <c r="W420" s="76"/>
      <c r="X420" s="76"/>
      <c r="Y420" s="76"/>
      <c r="Z420" s="76"/>
      <c r="AA420" s="76"/>
      <c r="AB420" s="76"/>
      <c r="AC420" s="76"/>
      <c r="AD420" s="76"/>
      <c r="AE420" s="76"/>
      <c r="AF420" s="76"/>
      <c r="AG420" s="76"/>
      <c r="AH420" s="76"/>
      <c r="AI420" s="76"/>
      <c r="AJ420" s="76"/>
      <c r="AK420" s="76"/>
      <c r="AL420" s="76"/>
      <c r="AM420" s="76"/>
      <c r="AN420" s="76"/>
      <c r="AO420" s="76"/>
      <c r="AP420" s="76"/>
      <c r="AQ420" s="76"/>
      <c r="AR420" s="76"/>
      <c r="AS420" s="76"/>
      <c r="AT420" s="76"/>
      <c r="AU420" s="76"/>
      <c r="AV420" s="76"/>
      <c r="AW420" s="76"/>
      <c r="AX420" s="76"/>
      <c r="AY420" s="76"/>
      <c r="AZ420" s="76"/>
      <c r="BA420" s="76"/>
      <c r="BB420" s="76"/>
      <c r="BC420" s="76"/>
      <c r="BD420" s="76"/>
      <c r="BE420" s="76"/>
      <c r="BF420" s="76"/>
      <c r="BG420" s="76"/>
      <c r="BH420" s="76"/>
      <c r="BI420" s="76"/>
      <c r="BJ420" s="76"/>
      <c r="BK420" s="76"/>
      <c r="BL420" s="76"/>
      <c r="BM420" s="76"/>
      <c r="BN420" s="76"/>
      <c r="BO420" s="76"/>
      <c r="BP420" s="76"/>
      <c r="BQ420" s="76"/>
      <c r="BR420" s="76"/>
    </row>
    <row r="421" spans="4:70" ht="12.75" customHeight="1" x14ac:dyDescent="0.15">
      <c r="D421" s="76"/>
      <c r="E421" s="76"/>
      <c r="F421" s="76"/>
      <c r="G421" s="76"/>
      <c r="H421" s="76"/>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c r="AG421" s="76"/>
      <c r="AH421" s="76"/>
      <c r="AI421" s="76"/>
      <c r="AJ421" s="76"/>
      <c r="AK421" s="76"/>
      <c r="AL421" s="76"/>
      <c r="AM421" s="76"/>
      <c r="AN421" s="76"/>
      <c r="AO421" s="76"/>
      <c r="AP421" s="76"/>
      <c r="AQ421" s="76"/>
      <c r="AR421" s="76"/>
      <c r="AS421" s="76"/>
      <c r="AT421" s="76"/>
      <c r="AU421" s="76"/>
      <c r="AV421" s="76"/>
      <c r="AW421" s="76"/>
      <c r="AX421" s="76"/>
      <c r="AY421" s="76"/>
      <c r="AZ421" s="76"/>
      <c r="BA421" s="76"/>
      <c r="BB421" s="76"/>
      <c r="BC421" s="76"/>
      <c r="BD421" s="76"/>
      <c r="BE421" s="76"/>
      <c r="BF421" s="76"/>
      <c r="BG421" s="76"/>
      <c r="BH421" s="76"/>
      <c r="BI421" s="76"/>
      <c r="BJ421" s="76"/>
      <c r="BK421" s="76"/>
      <c r="BL421" s="76"/>
      <c r="BM421" s="76"/>
      <c r="BN421" s="76"/>
      <c r="BO421" s="76"/>
      <c r="BP421" s="76"/>
      <c r="BQ421" s="76"/>
      <c r="BR421" s="76"/>
    </row>
    <row r="422" spans="4:70" ht="12.75" customHeight="1" x14ac:dyDescent="0.15">
      <c r="D422" s="76"/>
      <c r="E422" s="76"/>
      <c r="F422" s="76"/>
      <c r="G422" s="76"/>
      <c r="H422" s="76"/>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c r="AG422" s="76"/>
      <c r="AH422" s="76"/>
      <c r="AI422" s="76"/>
      <c r="AJ422" s="76"/>
      <c r="AK422" s="76"/>
      <c r="AL422" s="76"/>
      <c r="AM422" s="76"/>
      <c r="AN422" s="76"/>
      <c r="AO422" s="76"/>
      <c r="AP422" s="76"/>
      <c r="AQ422" s="76"/>
      <c r="AR422" s="76"/>
      <c r="AS422" s="76"/>
      <c r="AT422" s="76"/>
      <c r="AU422" s="76"/>
      <c r="AV422" s="76"/>
      <c r="AW422" s="76"/>
      <c r="AX422" s="76"/>
      <c r="AY422" s="76"/>
      <c r="AZ422" s="76"/>
      <c r="BA422" s="76"/>
      <c r="BB422" s="76"/>
      <c r="BC422" s="76"/>
      <c r="BD422" s="76"/>
      <c r="BE422" s="76"/>
      <c r="BF422" s="76"/>
      <c r="BG422" s="76"/>
      <c r="BH422" s="76"/>
      <c r="BI422" s="76"/>
      <c r="BJ422" s="76"/>
      <c r="BK422" s="76"/>
      <c r="BL422" s="76"/>
      <c r="BM422" s="76"/>
      <c r="BN422" s="76"/>
      <c r="BO422" s="76"/>
      <c r="BP422" s="76"/>
      <c r="BQ422" s="76"/>
      <c r="BR422" s="76"/>
    </row>
    <row r="423" spans="4:70" ht="12.75" customHeight="1" x14ac:dyDescent="0.15">
      <c r="D423" s="76"/>
      <c r="E423" s="76"/>
      <c r="F423" s="76"/>
      <c r="G423" s="76"/>
      <c r="H423" s="76"/>
      <c r="I423" s="76"/>
      <c r="J423" s="76"/>
      <c r="K423" s="76"/>
      <c r="L423" s="76"/>
      <c r="M423" s="76"/>
      <c r="N423" s="76"/>
      <c r="O423" s="76"/>
      <c r="P423" s="76"/>
      <c r="Q423" s="76"/>
      <c r="R423" s="76"/>
      <c r="S423" s="76"/>
      <c r="T423" s="76"/>
      <c r="U423" s="76"/>
      <c r="V423" s="76"/>
      <c r="W423" s="76"/>
      <c r="X423" s="76"/>
      <c r="Y423" s="76"/>
      <c r="Z423" s="76"/>
      <c r="AA423" s="76"/>
      <c r="AB423" s="76"/>
      <c r="AC423" s="76"/>
      <c r="AD423" s="76"/>
      <c r="AE423" s="76"/>
      <c r="AF423" s="76"/>
      <c r="AG423" s="76"/>
      <c r="AH423" s="76"/>
      <c r="AI423" s="76"/>
      <c r="AJ423" s="76"/>
      <c r="AK423" s="76"/>
      <c r="AL423" s="76"/>
      <c r="AM423" s="76"/>
      <c r="AN423" s="76"/>
      <c r="AO423" s="76"/>
      <c r="AP423" s="76"/>
      <c r="AQ423" s="76"/>
      <c r="AR423" s="76"/>
      <c r="AS423" s="76"/>
      <c r="AT423" s="76"/>
      <c r="AU423" s="76"/>
      <c r="AV423" s="76"/>
      <c r="AW423" s="76"/>
      <c r="AX423" s="76"/>
      <c r="AY423" s="76"/>
      <c r="AZ423" s="76"/>
      <c r="BA423" s="76"/>
      <c r="BB423" s="76"/>
      <c r="BC423" s="76"/>
      <c r="BD423" s="76"/>
      <c r="BE423" s="76"/>
      <c r="BF423" s="76"/>
      <c r="BG423" s="76"/>
      <c r="BH423" s="76"/>
      <c r="BI423" s="76"/>
      <c r="BJ423" s="76"/>
      <c r="BK423" s="76"/>
      <c r="BL423" s="76"/>
      <c r="BM423" s="76"/>
      <c r="BN423" s="76"/>
      <c r="BO423" s="76"/>
      <c r="BP423" s="76"/>
      <c r="BQ423" s="76"/>
      <c r="BR423" s="76"/>
    </row>
    <row r="424" spans="4:70" ht="12.75" customHeight="1" x14ac:dyDescent="0.15">
      <c r="D424" s="76"/>
      <c r="E424" s="76"/>
      <c r="F424" s="76"/>
      <c r="G424" s="76"/>
      <c r="H424" s="76"/>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c r="AG424" s="76"/>
      <c r="AH424" s="76"/>
      <c r="AI424" s="76"/>
      <c r="AJ424" s="76"/>
      <c r="AK424" s="76"/>
      <c r="AL424" s="76"/>
      <c r="AM424" s="76"/>
      <c r="AN424" s="76"/>
      <c r="AO424" s="76"/>
      <c r="AP424" s="76"/>
      <c r="AQ424" s="76"/>
      <c r="AR424" s="76"/>
      <c r="AS424" s="76"/>
      <c r="AT424" s="76"/>
      <c r="AU424" s="76"/>
      <c r="AV424" s="76"/>
      <c r="AW424" s="76"/>
      <c r="AX424" s="76"/>
      <c r="AY424" s="76"/>
      <c r="AZ424" s="76"/>
      <c r="BA424" s="76"/>
      <c r="BB424" s="76"/>
      <c r="BC424" s="76"/>
      <c r="BD424" s="76"/>
      <c r="BE424" s="76"/>
      <c r="BF424" s="76"/>
      <c r="BG424" s="76"/>
      <c r="BH424" s="76"/>
      <c r="BI424" s="76"/>
      <c r="BJ424" s="76"/>
      <c r="BK424" s="76"/>
      <c r="BL424" s="76"/>
      <c r="BM424" s="76"/>
      <c r="BN424" s="76"/>
      <c r="BO424" s="76"/>
      <c r="BP424" s="76"/>
      <c r="BQ424" s="76"/>
      <c r="BR424" s="76"/>
    </row>
    <row r="425" spans="4:70" ht="12.75" customHeight="1" x14ac:dyDescent="0.15">
      <c r="D425" s="76"/>
      <c r="E425" s="76"/>
      <c r="F425" s="76"/>
      <c r="G425" s="76"/>
      <c r="H425" s="76"/>
      <c r="I425" s="76"/>
      <c r="J425" s="76"/>
      <c r="K425" s="76"/>
      <c r="L425" s="76"/>
      <c r="M425" s="76"/>
      <c r="N425" s="76"/>
      <c r="O425" s="76"/>
      <c r="P425" s="76"/>
      <c r="Q425" s="76"/>
      <c r="R425" s="76"/>
      <c r="S425" s="76"/>
      <c r="T425" s="76"/>
      <c r="U425" s="76"/>
      <c r="V425" s="76"/>
      <c r="W425" s="76"/>
      <c r="X425" s="76"/>
      <c r="Y425" s="76"/>
      <c r="Z425" s="76"/>
      <c r="AA425" s="76"/>
      <c r="AB425" s="76"/>
      <c r="AC425" s="76"/>
      <c r="AD425" s="76"/>
      <c r="AE425" s="76"/>
      <c r="AF425" s="76"/>
      <c r="AG425" s="76"/>
      <c r="AH425" s="76"/>
      <c r="AI425" s="76"/>
      <c r="AJ425" s="76"/>
      <c r="AK425" s="76"/>
      <c r="AL425" s="76"/>
      <c r="AM425" s="76"/>
      <c r="AN425" s="76"/>
      <c r="AO425" s="76"/>
      <c r="AP425" s="76"/>
      <c r="AQ425" s="76"/>
      <c r="AR425" s="76"/>
      <c r="AS425" s="76"/>
      <c r="AT425" s="76"/>
      <c r="AU425" s="76"/>
      <c r="AV425" s="76"/>
      <c r="AW425" s="76"/>
      <c r="AX425" s="76"/>
      <c r="AY425" s="76"/>
      <c r="AZ425" s="76"/>
      <c r="BA425" s="76"/>
      <c r="BB425" s="76"/>
      <c r="BC425" s="76"/>
      <c r="BD425" s="76"/>
      <c r="BE425" s="76"/>
      <c r="BF425" s="76"/>
      <c r="BG425" s="76"/>
      <c r="BH425" s="76"/>
      <c r="BI425" s="76"/>
      <c r="BJ425" s="76"/>
      <c r="BK425" s="76"/>
      <c r="BL425" s="76"/>
      <c r="BM425" s="76"/>
      <c r="BN425" s="76"/>
      <c r="BO425" s="76"/>
      <c r="BP425" s="76"/>
      <c r="BQ425" s="76"/>
      <c r="BR425" s="76"/>
    </row>
    <row r="426" spans="4:70" ht="12.75" customHeight="1" x14ac:dyDescent="0.15">
      <c r="D426" s="76"/>
      <c r="E426" s="76"/>
      <c r="F426" s="76"/>
      <c r="G426" s="76"/>
      <c r="H426" s="76"/>
      <c r="I426" s="76"/>
      <c r="J426" s="76"/>
      <c r="K426" s="76"/>
      <c r="L426" s="76"/>
      <c r="M426" s="76"/>
      <c r="N426" s="76"/>
      <c r="O426" s="76"/>
      <c r="P426" s="76"/>
      <c r="Q426" s="76"/>
      <c r="R426" s="76"/>
      <c r="S426" s="76"/>
      <c r="T426" s="76"/>
      <c r="U426" s="76"/>
      <c r="V426" s="76"/>
      <c r="W426" s="76"/>
      <c r="X426" s="76"/>
      <c r="Y426" s="76"/>
      <c r="Z426" s="76"/>
      <c r="AA426" s="76"/>
      <c r="AB426" s="76"/>
      <c r="AC426" s="76"/>
      <c r="AD426" s="76"/>
      <c r="AE426" s="76"/>
      <c r="AF426" s="76"/>
      <c r="AG426" s="76"/>
      <c r="AH426" s="76"/>
      <c r="AI426" s="76"/>
      <c r="AJ426" s="76"/>
      <c r="AK426" s="76"/>
      <c r="AL426" s="76"/>
      <c r="AM426" s="76"/>
      <c r="AN426" s="76"/>
      <c r="AO426" s="76"/>
      <c r="AP426" s="76"/>
      <c r="AQ426" s="76"/>
      <c r="AR426" s="76"/>
      <c r="AS426" s="76"/>
      <c r="AT426" s="76"/>
      <c r="AU426" s="76"/>
      <c r="AV426" s="76"/>
      <c r="AW426" s="76"/>
      <c r="AX426" s="76"/>
      <c r="AY426" s="76"/>
      <c r="AZ426" s="76"/>
      <c r="BA426" s="76"/>
      <c r="BB426" s="76"/>
      <c r="BC426" s="76"/>
      <c r="BD426" s="76"/>
      <c r="BE426" s="76"/>
      <c r="BF426" s="76"/>
      <c r="BG426" s="76"/>
      <c r="BH426" s="76"/>
      <c r="BI426" s="76"/>
      <c r="BJ426" s="76"/>
      <c r="BK426" s="76"/>
      <c r="BL426" s="76"/>
      <c r="BM426" s="76"/>
      <c r="BN426" s="76"/>
      <c r="BO426" s="76"/>
      <c r="BP426" s="76"/>
      <c r="BQ426" s="76"/>
      <c r="BR426" s="76"/>
    </row>
    <row r="427" spans="4:70" ht="12.75" customHeight="1" x14ac:dyDescent="0.15">
      <c r="D427" s="76"/>
      <c r="E427" s="76"/>
      <c r="F427" s="76"/>
      <c r="G427" s="76"/>
      <c r="H427" s="76"/>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c r="AG427" s="76"/>
      <c r="AH427" s="76"/>
      <c r="AI427" s="76"/>
      <c r="AJ427" s="76"/>
      <c r="AK427" s="76"/>
      <c r="AL427" s="76"/>
      <c r="AM427" s="76"/>
      <c r="AN427" s="76"/>
      <c r="AO427" s="76"/>
      <c r="AP427" s="76"/>
      <c r="AQ427" s="76"/>
      <c r="AR427" s="76"/>
      <c r="AS427" s="76"/>
      <c r="AT427" s="76"/>
      <c r="AU427" s="76"/>
      <c r="AV427" s="76"/>
      <c r="AW427" s="76"/>
      <c r="AX427" s="76"/>
      <c r="AY427" s="76"/>
      <c r="AZ427" s="76"/>
      <c r="BA427" s="76"/>
      <c r="BB427" s="76"/>
      <c r="BC427" s="76"/>
      <c r="BD427" s="76"/>
      <c r="BE427" s="76"/>
      <c r="BF427" s="76"/>
      <c r="BG427" s="76"/>
      <c r="BH427" s="76"/>
      <c r="BI427" s="76"/>
      <c r="BJ427" s="76"/>
      <c r="BK427" s="76"/>
      <c r="BL427" s="76"/>
      <c r="BM427" s="76"/>
      <c r="BN427" s="76"/>
      <c r="BO427" s="76"/>
      <c r="BP427" s="76"/>
      <c r="BQ427" s="76"/>
      <c r="BR427" s="76"/>
    </row>
    <row r="428" spans="4:70" ht="12.75" customHeight="1" x14ac:dyDescent="0.15">
      <c r="D428" s="76"/>
      <c r="E428" s="76"/>
      <c r="F428" s="76"/>
      <c r="G428" s="76"/>
      <c r="H428" s="76"/>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c r="AG428" s="76"/>
      <c r="AH428" s="76"/>
      <c r="AI428" s="76"/>
      <c r="AJ428" s="76"/>
      <c r="AK428" s="76"/>
      <c r="AL428" s="76"/>
      <c r="AM428" s="76"/>
      <c r="AN428" s="76"/>
      <c r="AO428" s="76"/>
      <c r="AP428" s="76"/>
      <c r="AQ428" s="76"/>
      <c r="AR428" s="76"/>
      <c r="AS428" s="76"/>
      <c r="AT428" s="76"/>
      <c r="AU428" s="76"/>
      <c r="AV428" s="76"/>
      <c r="AW428" s="76"/>
      <c r="AX428" s="76"/>
      <c r="AY428" s="76"/>
      <c r="AZ428" s="76"/>
      <c r="BA428" s="76"/>
      <c r="BB428" s="76"/>
      <c r="BC428" s="76"/>
      <c r="BD428" s="76"/>
      <c r="BE428" s="76"/>
      <c r="BF428" s="76"/>
      <c r="BG428" s="76"/>
      <c r="BH428" s="76"/>
      <c r="BI428" s="76"/>
      <c r="BJ428" s="76"/>
      <c r="BK428" s="76"/>
      <c r="BL428" s="76"/>
      <c r="BM428" s="76"/>
      <c r="BN428" s="76"/>
      <c r="BO428" s="76"/>
      <c r="BP428" s="76"/>
      <c r="BQ428" s="76"/>
      <c r="BR428" s="76"/>
    </row>
    <row r="429" spans="4:70" ht="12.75" customHeight="1" x14ac:dyDescent="0.15">
      <c r="D429" s="76"/>
      <c r="E429" s="76"/>
      <c r="F429" s="76"/>
      <c r="G429" s="76"/>
      <c r="H429" s="76"/>
      <c r="I429" s="76"/>
      <c r="J429" s="76"/>
      <c r="K429" s="76"/>
      <c r="L429" s="76"/>
      <c r="M429" s="76"/>
      <c r="N429" s="76"/>
      <c r="O429" s="76"/>
      <c r="P429" s="76"/>
      <c r="Q429" s="76"/>
      <c r="R429" s="76"/>
      <c r="S429" s="76"/>
      <c r="T429" s="76"/>
      <c r="U429" s="76"/>
      <c r="V429" s="76"/>
      <c r="W429" s="76"/>
      <c r="X429" s="76"/>
      <c r="Y429" s="76"/>
      <c r="Z429" s="76"/>
      <c r="AA429" s="76"/>
      <c r="AB429" s="76"/>
      <c r="AC429" s="76"/>
      <c r="AD429" s="76"/>
      <c r="AE429" s="76"/>
      <c r="AF429" s="76"/>
      <c r="AG429" s="76"/>
      <c r="AH429" s="76"/>
      <c r="AI429" s="76"/>
      <c r="AJ429" s="76"/>
      <c r="AK429" s="76"/>
      <c r="AL429" s="76"/>
      <c r="AM429" s="76"/>
      <c r="AN429" s="76"/>
      <c r="AO429" s="76"/>
      <c r="AP429" s="76"/>
      <c r="AQ429" s="76"/>
      <c r="AR429" s="76"/>
      <c r="AS429" s="76"/>
      <c r="AT429" s="76"/>
      <c r="AU429" s="76"/>
      <c r="AV429" s="76"/>
      <c r="AW429" s="76"/>
      <c r="AX429" s="76"/>
      <c r="AY429" s="76"/>
      <c r="AZ429" s="76"/>
      <c r="BA429" s="76"/>
      <c r="BB429" s="76"/>
      <c r="BC429" s="76"/>
      <c r="BD429" s="76"/>
      <c r="BE429" s="76"/>
      <c r="BF429" s="76"/>
      <c r="BG429" s="76"/>
      <c r="BH429" s="76"/>
      <c r="BI429" s="76"/>
      <c r="BJ429" s="76"/>
      <c r="BK429" s="76"/>
      <c r="BL429" s="76"/>
      <c r="BM429" s="76"/>
      <c r="BN429" s="76"/>
      <c r="BO429" s="76"/>
      <c r="BP429" s="76"/>
      <c r="BQ429" s="76"/>
      <c r="BR429" s="76"/>
    </row>
    <row r="430" spans="4:70" ht="12.75" customHeight="1" x14ac:dyDescent="0.15">
      <c r="D430" s="76"/>
      <c r="E430" s="76"/>
      <c r="F430" s="76"/>
      <c r="G430" s="76"/>
      <c r="H430" s="76"/>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c r="AG430" s="76"/>
      <c r="AH430" s="76"/>
      <c r="AI430" s="76"/>
      <c r="AJ430" s="76"/>
      <c r="AK430" s="76"/>
      <c r="AL430" s="76"/>
      <c r="AM430" s="76"/>
      <c r="AN430" s="76"/>
      <c r="AO430" s="76"/>
      <c r="AP430" s="76"/>
      <c r="AQ430" s="76"/>
      <c r="AR430" s="76"/>
      <c r="AS430" s="76"/>
      <c r="AT430" s="76"/>
      <c r="AU430" s="76"/>
      <c r="AV430" s="76"/>
      <c r="AW430" s="76"/>
      <c r="AX430" s="76"/>
      <c r="AY430" s="76"/>
      <c r="AZ430" s="76"/>
      <c r="BA430" s="76"/>
      <c r="BB430" s="76"/>
      <c r="BC430" s="76"/>
      <c r="BD430" s="76"/>
      <c r="BE430" s="76"/>
      <c r="BF430" s="76"/>
      <c r="BG430" s="76"/>
      <c r="BH430" s="76"/>
      <c r="BI430" s="76"/>
      <c r="BJ430" s="76"/>
      <c r="BK430" s="76"/>
      <c r="BL430" s="76"/>
      <c r="BM430" s="76"/>
      <c r="BN430" s="76"/>
      <c r="BO430" s="76"/>
      <c r="BP430" s="76"/>
      <c r="BQ430" s="76"/>
      <c r="BR430" s="76"/>
    </row>
    <row r="431" spans="4:70" ht="12.75" customHeight="1" x14ac:dyDescent="0.15">
      <c r="D431" s="76"/>
      <c r="E431" s="76"/>
      <c r="F431" s="76"/>
      <c r="G431" s="76"/>
      <c r="H431" s="76"/>
      <c r="I431" s="76"/>
      <c r="J431" s="76"/>
      <c r="K431" s="76"/>
      <c r="L431" s="76"/>
      <c r="M431" s="76"/>
      <c r="N431" s="76"/>
      <c r="O431" s="76"/>
      <c r="P431" s="76"/>
      <c r="Q431" s="76"/>
      <c r="R431" s="76"/>
      <c r="S431" s="76"/>
      <c r="T431" s="76"/>
      <c r="U431" s="76"/>
      <c r="V431" s="76"/>
      <c r="W431" s="76"/>
      <c r="X431" s="76"/>
      <c r="Y431" s="76"/>
      <c r="Z431" s="76"/>
      <c r="AA431" s="76"/>
      <c r="AB431" s="76"/>
      <c r="AC431" s="76"/>
      <c r="AD431" s="76"/>
      <c r="AE431" s="76"/>
      <c r="AF431" s="76"/>
      <c r="AG431" s="76"/>
      <c r="AH431" s="76"/>
      <c r="AI431" s="76"/>
      <c r="AJ431" s="76"/>
      <c r="AK431" s="76"/>
      <c r="AL431" s="76"/>
      <c r="AM431" s="76"/>
      <c r="AN431" s="76"/>
      <c r="AO431" s="76"/>
      <c r="AP431" s="76"/>
      <c r="AQ431" s="76"/>
      <c r="AR431" s="76"/>
      <c r="AS431" s="76"/>
      <c r="AT431" s="76"/>
      <c r="AU431" s="76"/>
      <c r="AV431" s="76"/>
      <c r="AW431" s="76"/>
      <c r="AX431" s="76"/>
      <c r="AY431" s="76"/>
      <c r="AZ431" s="76"/>
      <c r="BA431" s="76"/>
      <c r="BB431" s="76"/>
      <c r="BC431" s="76"/>
      <c r="BD431" s="76"/>
      <c r="BE431" s="76"/>
      <c r="BF431" s="76"/>
      <c r="BG431" s="76"/>
      <c r="BH431" s="76"/>
      <c r="BI431" s="76"/>
      <c r="BJ431" s="76"/>
      <c r="BK431" s="76"/>
      <c r="BL431" s="76"/>
      <c r="BM431" s="76"/>
      <c r="BN431" s="76"/>
      <c r="BO431" s="76"/>
      <c r="BP431" s="76"/>
      <c r="BQ431" s="76"/>
      <c r="BR431" s="76"/>
    </row>
    <row r="432" spans="4:70" ht="12.75" customHeight="1" x14ac:dyDescent="0.15">
      <c r="D432" s="76"/>
      <c r="E432" s="76"/>
      <c r="F432" s="76"/>
      <c r="G432" s="76"/>
      <c r="H432" s="76"/>
      <c r="I432" s="76"/>
      <c r="J432" s="76"/>
      <c r="K432" s="76"/>
      <c r="L432" s="76"/>
      <c r="M432" s="76"/>
      <c r="N432" s="76"/>
      <c r="O432" s="76"/>
      <c r="P432" s="76"/>
      <c r="Q432" s="76"/>
      <c r="R432" s="76"/>
      <c r="S432" s="76"/>
      <c r="T432" s="76"/>
      <c r="U432" s="76"/>
      <c r="V432" s="76"/>
      <c r="W432" s="76"/>
      <c r="X432" s="76"/>
      <c r="Y432" s="76"/>
      <c r="Z432" s="76"/>
      <c r="AA432" s="76"/>
      <c r="AB432" s="76"/>
      <c r="AC432" s="76"/>
      <c r="AD432" s="76"/>
      <c r="AE432" s="76"/>
      <c r="AF432" s="76"/>
      <c r="AG432" s="76"/>
      <c r="AH432" s="76"/>
      <c r="AI432" s="76"/>
      <c r="AJ432" s="76"/>
      <c r="AK432" s="76"/>
      <c r="AL432" s="76"/>
      <c r="AM432" s="76"/>
      <c r="AN432" s="76"/>
      <c r="AO432" s="76"/>
      <c r="AP432" s="76"/>
      <c r="AQ432" s="76"/>
      <c r="AR432" s="76"/>
      <c r="AS432" s="76"/>
      <c r="AT432" s="76"/>
      <c r="AU432" s="76"/>
      <c r="AV432" s="76"/>
      <c r="AW432" s="76"/>
      <c r="AX432" s="76"/>
      <c r="AY432" s="76"/>
      <c r="AZ432" s="76"/>
      <c r="BA432" s="76"/>
      <c r="BB432" s="76"/>
      <c r="BC432" s="76"/>
      <c r="BD432" s="76"/>
      <c r="BE432" s="76"/>
      <c r="BF432" s="76"/>
      <c r="BG432" s="76"/>
      <c r="BH432" s="76"/>
      <c r="BI432" s="76"/>
      <c r="BJ432" s="76"/>
      <c r="BK432" s="76"/>
      <c r="BL432" s="76"/>
      <c r="BM432" s="76"/>
      <c r="BN432" s="76"/>
      <c r="BO432" s="76"/>
      <c r="BP432" s="76"/>
      <c r="BQ432" s="76"/>
      <c r="BR432" s="76"/>
    </row>
    <row r="433" spans="4:70" ht="12.75" customHeight="1" x14ac:dyDescent="0.15">
      <c r="D433" s="76"/>
      <c r="E433" s="76"/>
      <c r="F433" s="76"/>
      <c r="G433" s="76"/>
      <c r="H433" s="76"/>
      <c r="I433" s="76"/>
      <c r="J433" s="76"/>
      <c r="K433" s="76"/>
      <c r="L433" s="76"/>
      <c r="M433" s="76"/>
      <c r="N433" s="76"/>
      <c r="O433" s="76"/>
      <c r="P433" s="76"/>
      <c r="Q433" s="76"/>
      <c r="R433" s="76"/>
      <c r="S433" s="76"/>
      <c r="T433" s="76"/>
      <c r="U433" s="76"/>
      <c r="V433" s="76"/>
      <c r="W433" s="76"/>
      <c r="X433" s="76"/>
      <c r="Y433" s="76"/>
      <c r="Z433" s="76"/>
      <c r="AA433" s="76"/>
      <c r="AB433" s="76"/>
      <c r="AC433" s="76"/>
      <c r="AD433" s="76"/>
      <c r="AE433" s="76"/>
      <c r="AF433" s="76"/>
      <c r="AG433" s="76"/>
      <c r="AH433" s="76"/>
      <c r="AI433" s="76"/>
      <c r="AJ433" s="76"/>
      <c r="AK433" s="76"/>
      <c r="AL433" s="76"/>
      <c r="AM433" s="76"/>
      <c r="AN433" s="76"/>
      <c r="AO433" s="76"/>
      <c r="AP433" s="76"/>
      <c r="AQ433" s="76"/>
      <c r="AR433" s="76"/>
      <c r="AS433" s="76"/>
      <c r="AT433" s="76"/>
      <c r="AU433" s="76"/>
      <c r="AV433" s="76"/>
      <c r="AW433" s="76"/>
      <c r="AX433" s="76"/>
      <c r="AY433" s="76"/>
      <c r="AZ433" s="76"/>
      <c r="BA433" s="76"/>
      <c r="BB433" s="76"/>
      <c r="BC433" s="76"/>
      <c r="BD433" s="76"/>
      <c r="BE433" s="76"/>
      <c r="BF433" s="76"/>
      <c r="BG433" s="76"/>
      <c r="BH433" s="76"/>
      <c r="BI433" s="76"/>
      <c r="BJ433" s="76"/>
      <c r="BK433" s="76"/>
      <c r="BL433" s="76"/>
      <c r="BM433" s="76"/>
      <c r="BN433" s="76"/>
      <c r="BO433" s="76"/>
      <c r="BP433" s="76"/>
      <c r="BQ433" s="76"/>
      <c r="BR433" s="76"/>
    </row>
    <row r="434" spans="4:70" ht="12.75" customHeight="1" x14ac:dyDescent="0.15">
      <c r="D434" s="76"/>
      <c r="E434" s="76"/>
      <c r="F434" s="76"/>
      <c r="G434" s="76"/>
      <c r="H434" s="76"/>
      <c r="I434" s="76"/>
      <c r="J434" s="76"/>
      <c r="K434" s="76"/>
      <c r="L434" s="76"/>
      <c r="M434" s="76"/>
      <c r="N434" s="76"/>
      <c r="O434" s="76"/>
      <c r="P434" s="76"/>
      <c r="Q434" s="76"/>
      <c r="R434" s="76"/>
      <c r="S434" s="76"/>
      <c r="T434" s="76"/>
      <c r="U434" s="76"/>
      <c r="V434" s="76"/>
      <c r="W434" s="76"/>
      <c r="X434" s="76"/>
      <c r="Y434" s="76"/>
      <c r="Z434" s="76"/>
      <c r="AA434" s="76"/>
      <c r="AB434" s="76"/>
      <c r="AC434" s="76"/>
      <c r="AD434" s="76"/>
      <c r="AE434" s="76"/>
      <c r="AF434" s="76"/>
      <c r="AG434" s="76"/>
      <c r="AH434" s="76"/>
      <c r="AI434" s="76"/>
      <c r="AJ434" s="76"/>
      <c r="AK434" s="76"/>
      <c r="AL434" s="76"/>
      <c r="AM434" s="76"/>
      <c r="AN434" s="76"/>
      <c r="AO434" s="76"/>
      <c r="AP434" s="76"/>
      <c r="AQ434" s="76"/>
      <c r="AR434" s="76"/>
      <c r="AS434" s="76"/>
      <c r="AT434" s="76"/>
      <c r="AU434" s="76"/>
      <c r="AV434" s="76"/>
      <c r="AW434" s="76"/>
      <c r="AX434" s="76"/>
      <c r="AY434" s="76"/>
      <c r="AZ434" s="76"/>
      <c r="BA434" s="76"/>
      <c r="BB434" s="76"/>
      <c r="BC434" s="76"/>
      <c r="BD434" s="76"/>
      <c r="BE434" s="76"/>
      <c r="BF434" s="76"/>
      <c r="BG434" s="76"/>
      <c r="BH434" s="76"/>
      <c r="BI434" s="76"/>
      <c r="BJ434" s="76"/>
      <c r="BK434" s="76"/>
      <c r="BL434" s="76"/>
      <c r="BM434" s="76"/>
      <c r="BN434" s="76"/>
      <c r="BO434" s="76"/>
      <c r="BP434" s="76"/>
      <c r="BQ434" s="76"/>
      <c r="BR434" s="76"/>
    </row>
    <row r="435" spans="4:70" ht="12.75" customHeight="1" x14ac:dyDescent="0.15">
      <c r="D435" s="76"/>
      <c r="E435" s="76"/>
      <c r="F435" s="76"/>
      <c r="G435" s="76"/>
      <c r="H435" s="76"/>
      <c r="I435" s="76"/>
      <c r="J435" s="76"/>
      <c r="K435" s="76"/>
      <c r="L435" s="76"/>
      <c r="M435" s="76"/>
      <c r="N435" s="76"/>
      <c r="O435" s="76"/>
      <c r="P435" s="76"/>
      <c r="Q435" s="76"/>
      <c r="R435" s="76"/>
      <c r="S435" s="76"/>
      <c r="T435" s="76"/>
      <c r="U435" s="76"/>
      <c r="V435" s="76"/>
      <c r="W435" s="76"/>
      <c r="X435" s="76"/>
      <c r="Y435" s="76"/>
      <c r="Z435" s="76"/>
      <c r="AA435" s="76"/>
      <c r="AB435" s="76"/>
      <c r="AC435" s="76"/>
      <c r="AD435" s="76"/>
      <c r="AE435" s="76"/>
      <c r="AF435" s="76"/>
      <c r="AG435" s="76"/>
      <c r="AH435" s="76"/>
      <c r="AI435" s="76"/>
      <c r="AJ435" s="76"/>
      <c r="AK435" s="76"/>
      <c r="AL435" s="76"/>
      <c r="AM435" s="76"/>
      <c r="AN435" s="76"/>
      <c r="AO435" s="76"/>
      <c r="AP435" s="76"/>
      <c r="AQ435" s="76"/>
      <c r="AR435" s="76"/>
      <c r="AS435" s="76"/>
      <c r="AT435" s="76"/>
      <c r="AU435" s="76"/>
      <c r="AV435" s="76"/>
      <c r="AW435" s="76"/>
      <c r="AX435" s="76"/>
      <c r="AY435" s="76"/>
      <c r="AZ435" s="76"/>
      <c r="BA435" s="76"/>
      <c r="BB435" s="76"/>
      <c r="BC435" s="76"/>
      <c r="BD435" s="76"/>
      <c r="BE435" s="76"/>
      <c r="BF435" s="76"/>
      <c r="BG435" s="76"/>
      <c r="BH435" s="76"/>
      <c r="BI435" s="76"/>
      <c r="BJ435" s="76"/>
      <c r="BK435" s="76"/>
      <c r="BL435" s="76"/>
      <c r="BM435" s="76"/>
      <c r="BN435" s="76"/>
      <c r="BO435" s="76"/>
      <c r="BP435" s="76"/>
      <c r="BQ435" s="76"/>
      <c r="BR435" s="76"/>
    </row>
    <row r="436" spans="4:70" ht="12.75" customHeight="1" x14ac:dyDescent="0.15">
      <c r="D436" s="76"/>
      <c r="E436" s="76"/>
      <c r="F436" s="76"/>
      <c r="G436" s="76"/>
      <c r="H436" s="76"/>
      <c r="I436" s="76"/>
      <c r="J436" s="76"/>
      <c r="K436" s="76"/>
      <c r="L436" s="76"/>
      <c r="M436" s="76"/>
      <c r="N436" s="76"/>
      <c r="O436" s="76"/>
      <c r="P436" s="76"/>
      <c r="Q436" s="76"/>
      <c r="R436" s="76"/>
      <c r="S436" s="76"/>
      <c r="T436" s="76"/>
      <c r="U436" s="76"/>
      <c r="V436" s="76"/>
      <c r="W436" s="76"/>
      <c r="X436" s="76"/>
      <c r="Y436" s="76"/>
      <c r="Z436" s="76"/>
      <c r="AA436" s="76"/>
      <c r="AB436" s="76"/>
      <c r="AC436" s="76"/>
      <c r="AD436" s="76"/>
      <c r="AE436" s="76"/>
      <c r="AF436" s="76"/>
      <c r="AG436" s="76"/>
      <c r="AH436" s="76"/>
      <c r="AI436" s="76"/>
      <c r="AJ436" s="76"/>
      <c r="AK436" s="76"/>
      <c r="AL436" s="76"/>
      <c r="AM436" s="76"/>
      <c r="AN436" s="76"/>
      <c r="AO436" s="76"/>
      <c r="AP436" s="76"/>
      <c r="AQ436" s="76"/>
      <c r="AR436" s="76"/>
      <c r="AS436" s="76"/>
      <c r="AT436" s="76"/>
      <c r="AU436" s="76"/>
      <c r="AV436" s="76"/>
      <c r="AW436" s="76"/>
      <c r="AX436" s="76"/>
      <c r="AY436" s="76"/>
      <c r="AZ436" s="76"/>
      <c r="BA436" s="76"/>
      <c r="BB436" s="76"/>
      <c r="BC436" s="76"/>
      <c r="BD436" s="76"/>
      <c r="BE436" s="76"/>
      <c r="BF436" s="76"/>
      <c r="BG436" s="76"/>
      <c r="BH436" s="76"/>
      <c r="BI436" s="76"/>
      <c r="BJ436" s="76"/>
      <c r="BK436" s="76"/>
      <c r="BL436" s="76"/>
      <c r="BM436" s="76"/>
      <c r="BN436" s="76"/>
      <c r="BO436" s="76"/>
      <c r="BP436" s="76"/>
      <c r="BQ436" s="76"/>
      <c r="BR436" s="76"/>
    </row>
    <row r="437" spans="4:70" ht="12.75" customHeight="1" x14ac:dyDescent="0.15">
      <c r="D437" s="76"/>
      <c r="E437" s="76"/>
      <c r="F437" s="76"/>
      <c r="G437" s="76"/>
      <c r="H437" s="76"/>
      <c r="I437" s="76"/>
      <c r="J437" s="76"/>
      <c r="K437" s="76"/>
      <c r="L437" s="76"/>
      <c r="M437" s="76"/>
      <c r="N437" s="76"/>
      <c r="O437" s="76"/>
      <c r="P437" s="76"/>
      <c r="Q437" s="76"/>
      <c r="R437" s="76"/>
      <c r="S437" s="76"/>
      <c r="T437" s="76"/>
      <c r="U437" s="76"/>
      <c r="V437" s="76"/>
      <c r="W437" s="76"/>
      <c r="X437" s="76"/>
      <c r="Y437" s="76"/>
      <c r="Z437" s="76"/>
      <c r="AA437" s="76"/>
      <c r="AB437" s="76"/>
      <c r="AC437" s="76"/>
      <c r="AD437" s="76"/>
      <c r="AE437" s="76"/>
      <c r="AF437" s="76"/>
      <c r="AG437" s="76"/>
      <c r="AH437" s="76"/>
      <c r="AI437" s="76"/>
      <c r="AJ437" s="76"/>
      <c r="AK437" s="76"/>
      <c r="AL437" s="76"/>
      <c r="AM437" s="76"/>
      <c r="AN437" s="76"/>
      <c r="AO437" s="76"/>
      <c r="AP437" s="76"/>
      <c r="AQ437" s="76"/>
      <c r="AR437" s="76"/>
      <c r="AS437" s="76"/>
      <c r="AT437" s="76"/>
      <c r="AU437" s="76"/>
      <c r="AV437" s="76"/>
      <c r="AW437" s="76"/>
      <c r="AX437" s="76"/>
      <c r="AY437" s="76"/>
      <c r="AZ437" s="76"/>
      <c r="BA437" s="76"/>
      <c r="BB437" s="76"/>
      <c r="BC437" s="76"/>
      <c r="BD437" s="76"/>
      <c r="BE437" s="76"/>
      <c r="BF437" s="76"/>
      <c r="BG437" s="76"/>
      <c r="BH437" s="76"/>
      <c r="BI437" s="76"/>
      <c r="BJ437" s="76"/>
      <c r="BK437" s="76"/>
      <c r="BL437" s="76"/>
      <c r="BM437" s="76"/>
      <c r="BN437" s="76"/>
      <c r="BO437" s="76"/>
      <c r="BP437" s="76"/>
      <c r="BQ437" s="76"/>
      <c r="BR437" s="76"/>
    </row>
    <row r="438" spans="4:70" ht="12.75" customHeight="1" x14ac:dyDescent="0.15">
      <c r="D438" s="76"/>
      <c r="E438" s="76"/>
      <c r="F438" s="76"/>
      <c r="G438" s="76"/>
      <c r="H438" s="76"/>
      <c r="I438" s="76"/>
      <c r="J438" s="76"/>
      <c r="K438" s="76"/>
      <c r="L438" s="76"/>
      <c r="M438" s="76"/>
      <c r="N438" s="76"/>
      <c r="O438" s="76"/>
      <c r="P438" s="76"/>
      <c r="Q438" s="76"/>
      <c r="R438" s="76"/>
      <c r="S438" s="76"/>
      <c r="T438" s="76"/>
      <c r="U438" s="76"/>
      <c r="V438" s="76"/>
      <c r="W438" s="76"/>
      <c r="X438" s="76"/>
      <c r="Y438" s="76"/>
      <c r="Z438" s="76"/>
      <c r="AA438" s="76"/>
      <c r="AB438" s="76"/>
      <c r="AC438" s="76"/>
      <c r="AD438" s="76"/>
      <c r="AE438" s="76"/>
      <c r="AF438" s="76"/>
      <c r="AG438" s="76"/>
      <c r="AH438" s="76"/>
      <c r="AI438" s="76"/>
      <c r="AJ438" s="76"/>
      <c r="AK438" s="76"/>
      <c r="AL438" s="76"/>
      <c r="AM438" s="76"/>
      <c r="AN438" s="76"/>
      <c r="AO438" s="76"/>
      <c r="AP438" s="76"/>
      <c r="AQ438" s="76"/>
      <c r="AR438" s="76"/>
      <c r="AS438" s="76"/>
      <c r="AT438" s="76"/>
      <c r="AU438" s="76"/>
      <c r="AV438" s="76"/>
      <c r="AW438" s="76"/>
      <c r="AX438" s="76"/>
      <c r="AY438" s="76"/>
      <c r="AZ438" s="76"/>
      <c r="BA438" s="76"/>
      <c r="BB438" s="76"/>
      <c r="BC438" s="76"/>
      <c r="BD438" s="76"/>
      <c r="BE438" s="76"/>
      <c r="BF438" s="76"/>
      <c r="BG438" s="76"/>
      <c r="BH438" s="76"/>
      <c r="BI438" s="76"/>
      <c r="BJ438" s="76"/>
      <c r="BK438" s="76"/>
      <c r="BL438" s="76"/>
      <c r="BM438" s="76"/>
      <c r="BN438" s="76"/>
      <c r="BO438" s="76"/>
      <c r="BP438" s="76"/>
      <c r="BQ438" s="76"/>
      <c r="BR438" s="76"/>
    </row>
    <row r="439" spans="4:70" ht="12.75" customHeight="1" x14ac:dyDescent="0.15">
      <c r="D439" s="76"/>
      <c r="E439" s="76"/>
      <c r="F439" s="76"/>
      <c r="G439" s="76"/>
      <c r="H439" s="76"/>
      <c r="I439" s="76"/>
      <c r="J439" s="76"/>
      <c r="K439" s="76"/>
      <c r="L439" s="76"/>
      <c r="M439" s="76"/>
      <c r="N439" s="76"/>
      <c r="O439" s="76"/>
      <c r="P439" s="76"/>
      <c r="Q439" s="76"/>
      <c r="R439" s="76"/>
      <c r="S439" s="76"/>
      <c r="T439" s="76"/>
      <c r="U439" s="76"/>
      <c r="V439" s="76"/>
      <c r="W439" s="76"/>
      <c r="X439" s="76"/>
      <c r="Y439" s="76"/>
      <c r="Z439" s="76"/>
      <c r="AA439" s="76"/>
      <c r="AB439" s="76"/>
      <c r="AC439" s="76"/>
      <c r="AD439" s="76"/>
      <c r="AE439" s="76"/>
      <c r="AF439" s="76"/>
      <c r="AG439" s="76"/>
      <c r="AH439" s="76"/>
      <c r="AI439" s="76"/>
      <c r="AJ439" s="76"/>
      <c r="AK439" s="76"/>
      <c r="AL439" s="76"/>
      <c r="AM439" s="76"/>
      <c r="AN439" s="76"/>
      <c r="AO439" s="76"/>
      <c r="AP439" s="76"/>
      <c r="AQ439" s="76"/>
      <c r="AR439" s="76"/>
      <c r="AS439" s="76"/>
      <c r="AT439" s="76"/>
      <c r="AU439" s="76"/>
      <c r="AV439" s="76"/>
      <c r="AW439" s="76"/>
      <c r="AX439" s="76"/>
      <c r="AY439" s="76"/>
      <c r="AZ439" s="76"/>
      <c r="BA439" s="76"/>
      <c r="BB439" s="76"/>
      <c r="BC439" s="76"/>
      <c r="BD439" s="76"/>
      <c r="BE439" s="76"/>
      <c r="BF439" s="76"/>
      <c r="BG439" s="76"/>
      <c r="BH439" s="76"/>
      <c r="BI439" s="76"/>
      <c r="BJ439" s="76"/>
      <c r="BK439" s="76"/>
      <c r="BL439" s="76"/>
      <c r="BM439" s="76"/>
      <c r="BN439" s="76"/>
      <c r="BO439" s="76"/>
      <c r="BP439" s="76"/>
      <c r="BQ439" s="76"/>
      <c r="BR439" s="76"/>
    </row>
    <row r="440" spans="4:70" ht="12.75" customHeight="1" x14ac:dyDescent="0.15">
      <c r="D440" s="76"/>
      <c r="E440" s="76"/>
      <c r="F440" s="76"/>
      <c r="G440" s="76"/>
      <c r="H440" s="76"/>
      <c r="I440" s="76"/>
      <c r="J440" s="76"/>
      <c r="K440" s="76"/>
      <c r="L440" s="76"/>
      <c r="M440" s="76"/>
      <c r="N440" s="76"/>
      <c r="O440" s="76"/>
      <c r="P440" s="76"/>
      <c r="Q440" s="76"/>
      <c r="R440" s="76"/>
      <c r="S440" s="76"/>
      <c r="T440" s="76"/>
      <c r="U440" s="76"/>
      <c r="V440" s="76"/>
      <c r="W440" s="76"/>
      <c r="X440" s="76"/>
      <c r="Y440" s="76"/>
      <c r="Z440" s="76"/>
      <c r="AA440" s="76"/>
      <c r="AB440" s="76"/>
      <c r="AC440" s="76"/>
      <c r="AD440" s="76"/>
      <c r="AE440" s="76"/>
      <c r="AF440" s="76"/>
      <c r="AG440" s="76"/>
      <c r="AH440" s="76"/>
      <c r="AI440" s="76"/>
      <c r="AJ440" s="76"/>
      <c r="AK440" s="76"/>
      <c r="AL440" s="76"/>
      <c r="AM440" s="76"/>
      <c r="AN440" s="76"/>
      <c r="AO440" s="76"/>
      <c r="AP440" s="76"/>
      <c r="AQ440" s="76"/>
      <c r="AR440" s="76"/>
      <c r="AS440" s="76"/>
      <c r="AT440" s="76"/>
      <c r="AU440" s="76"/>
      <c r="AV440" s="76"/>
      <c r="AW440" s="76"/>
      <c r="AX440" s="76"/>
      <c r="AY440" s="76"/>
      <c r="AZ440" s="76"/>
      <c r="BA440" s="76"/>
      <c r="BB440" s="76"/>
      <c r="BC440" s="76"/>
      <c r="BD440" s="76"/>
      <c r="BE440" s="76"/>
      <c r="BF440" s="76"/>
      <c r="BG440" s="76"/>
      <c r="BH440" s="76"/>
      <c r="BI440" s="76"/>
      <c r="BJ440" s="76"/>
      <c r="BK440" s="76"/>
      <c r="BL440" s="76"/>
      <c r="BM440" s="76"/>
      <c r="BN440" s="76"/>
      <c r="BO440" s="76"/>
      <c r="BP440" s="76"/>
      <c r="BQ440" s="76"/>
      <c r="BR440" s="76"/>
    </row>
    <row r="441" spans="4:70" ht="12.75" customHeight="1" x14ac:dyDescent="0.15">
      <c r="D441" s="76"/>
      <c r="E441" s="76"/>
      <c r="F441" s="76"/>
      <c r="G441" s="76"/>
      <c r="H441" s="76"/>
      <c r="I441" s="76"/>
      <c r="J441" s="76"/>
      <c r="K441" s="76"/>
      <c r="L441" s="76"/>
      <c r="M441" s="76"/>
      <c r="N441" s="76"/>
      <c r="O441" s="76"/>
      <c r="P441" s="76"/>
      <c r="Q441" s="76"/>
      <c r="R441" s="76"/>
      <c r="S441" s="76"/>
      <c r="T441" s="76"/>
      <c r="U441" s="76"/>
      <c r="V441" s="76"/>
      <c r="W441" s="76"/>
      <c r="X441" s="76"/>
      <c r="Y441" s="76"/>
      <c r="Z441" s="76"/>
      <c r="AA441" s="76"/>
      <c r="AB441" s="76"/>
      <c r="AC441" s="76"/>
      <c r="AD441" s="76"/>
      <c r="AE441" s="76"/>
      <c r="AF441" s="76"/>
      <c r="AG441" s="76"/>
      <c r="AH441" s="76"/>
      <c r="AI441" s="76"/>
      <c r="AJ441" s="76"/>
      <c r="AK441" s="76"/>
      <c r="AL441" s="76"/>
      <c r="AM441" s="76"/>
      <c r="AN441" s="76"/>
      <c r="AO441" s="76"/>
      <c r="AP441" s="76"/>
      <c r="AQ441" s="76"/>
      <c r="AR441" s="76"/>
      <c r="AS441" s="76"/>
      <c r="AT441" s="76"/>
      <c r="AU441" s="76"/>
      <c r="AV441" s="76"/>
      <c r="AW441" s="76"/>
      <c r="AX441" s="76"/>
      <c r="AY441" s="76"/>
      <c r="AZ441" s="76"/>
      <c r="BA441" s="76"/>
      <c r="BB441" s="76"/>
      <c r="BC441" s="76"/>
      <c r="BD441" s="76"/>
      <c r="BE441" s="76"/>
      <c r="BF441" s="76"/>
      <c r="BG441" s="76"/>
      <c r="BH441" s="76"/>
      <c r="BI441" s="76"/>
      <c r="BJ441" s="76"/>
      <c r="BK441" s="76"/>
      <c r="BL441" s="76"/>
      <c r="BM441" s="76"/>
      <c r="BN441" s="76"/>
      <c r="BO441" s="76"/>
      <c r="BP441" s="76"/>
      <c r="BQ441" s="76"/>
      <c r="BR441" s="76"/>
    </row>
    <row r="442" spans="4:70" ht="12.75" customHeight="1" x14ac:dyDescent="0.15">
      <c r="D442" s="76"/>
      <c r="E442" s="76"/>
      <c r="F442" s="76"/>
      <c r="G442" s="76"/>
      <c r="H442" s="76"/>
      <c r="I442" s="76"/>
      <c r="J442" s="76"/>
      <c r="K442" s="76"/>
      <c r="L442" s="76"/>
      <c r="M442" s="76"/>
      <c r="N442" s="76"/>
      <c r="O442" s="76"/>
      <c r="P442" s="76"/>
      <c r="Q442" s="76"/>
      <c r="R442" s="76"/>
      <c r="S442" s="76"/>
      <c r="T442" s="76"/>
      <c r="U442" s="76"/>
      <c r="V442" s="76"/>
      <c r="W442" s="76"/>
      <c r="X442" s="76"/>
      <c r="Y442" s="76"/>
      <c r="Z442" s="76"/>
      <c r="AA442" s="76"/>
      <c r="AB442" s="76"/>
      <c r="AC442" s="76"/>
      <c r="AD442" s="76"/>
      <c r="AE442" s="76"/>
      <c r="AF442" s="76"/>
      <c r="AG442" s="76"/>
      <c r="AH442" s="76"/>
      <c r="AI442" s="76"/>
      <c r="AJ442" s="76"/>
      <c r="AK442" s="76"/>
      <c r="AL442" s="76"/>
      <c r="AM442" s="76"/>
      <c r="AN442" s="76"/>
      <c r="AO442" s="76"/>
      <c r="AP442" s="76"/>
      <c r="AQ442" s="76"/>
      <c r="AR442" s="76"/>
      <c r="AS442" s="76"/>
      <c r="AT442" s="76"/>
      <c r="AU442" s="76"/>
      <c r="AV442" s="76"/>
      <c r="AW442" s="76"/>
      <c r="AX442" s="76"/>
      <c r="AY442" s="76"/>
      <c r="AZ442" s="76"/>
      <c r="BA442" s="76"/>
      <c r="BB442" s="76"/>
      <c r="BC442" s="76"/>
      <c r="BD442" s="76"/>
      <c r="BE442" s="76"/>
      <c r="BF442" s="76"/>
      <c r="BG442" s="76"/>
      <c r="BH442" s="76"/>
      <c r="BI442" s="76"/>
      <c r="BJ442" s="76"/>
      <c r="BK442" s="76"/>
      <c r="BL442" s="76"/>
      <c r="BM442" s="76"/>
      <c r="BN442" s="76"/>
      <c r="BO442" s="76"/>
      <c r="BP442" s="76"/>
      <c r="BQ442" s="76"/>
      <c r="BR442" s="76"/>
    </row>
    <row r="443" spans="4:70" ht="12.75" customHeight="1" x14ac:dyDescent="0.15">
      <c r="D443" s="76"/>
      <c r="E443" s="76"/>
      <c r="F443" s="76"/>
      <c r="G443" s="76"/>
      <c r="H443" s="76"/>
      <c r="I443" s="76"/>
      <c r="J443" s="76"/>
      <c r="K443" s="76"/>
      <c r="L443" s="76"/>
      <c r="M443" s="76"/>
      <c r="N443" s="76"/>
      <c r="O443" s="76"/>
      <c r="P443" s="76"/>
      <c r="Q443" s="76"/>
      <c r="R443" s="76"/>
      <c r="S443" s="76"/>
      <c r="T443" s="76"/>
      <c r="U443" s="76"/>
      <c r="V443" s="76"/>
      <c r="W443" s="76"/>
      <c r="X443" s="76"/>
      <c r="Y443" s="76"/>
      <c r="Z443" s="76"/>
      <c r="AA443" s="76"/>
      <c r="AB443" s="76"/>
      <c r="AC443" s="76"/>
      <c r="AD443" s="76"/>
      <c r="AE443" s="76"/>
      <c r="AF443" s="76"/>
      <c r="AG443" s="76"/>
      <c r="AH443" s="76"/>
      <c r="AI443" s="76"/>
      <c r="AJ443" s="76"/>
      <c r="AK443" s="76"/>
      <c r="AL443" s="76"/>
      <c r="AM443" s="76"/>
      <c r="AN443" s="76"/>
      <c r="AO443" s="76"/>
      <c r="AP443" s="76"/>
      <c r="AQ443" s="76"/>
      <c r="AR443" s="76"/>
      <c r="AS443" s="76"/>
      <c r="AT443" s="76"/>
      <c r="AU443" s="76"/>
      <c r="AV443" s="76"/>
      <c r="AW443" s="76"/>
      <c r="AX443" s="76"/>
      <c r="AY443" s="76"/>
      <c r="AZ443" s="76"/>
      <c r="BA443" s="76"/>
      <c r="BB443" s="76"/>
      <c r="BC443" s="76"/>
      <c r="BD443" s="76"/>
      <c r="BE443" s="76"/>
      <c r="BF443" s="76"/>
      <c r="BG443" s="76"/>
      <c r="BH443" s="76"/>
      <c r="BI443" s="76"/>
      <c r="BJ443" s="76"/>
      <c r="BK443" s="76"/>
      <c r="BL443" s="76"/>
      <c r="BM443" s="76"/>
      <c r="BN443" s="76"/>
      <c r="BO443" s="76"/>
      <c r="BP443" s="76"/>
      <c r="BQ443" s="76"/>
      <c r="BR443" s="76"/>
    </row>
    <row r="444" spans="4:70" ht="12.75" customHeight="1" x14ac:dyDescent="0.15">
      <c r="D444" s="76"/>
      <c r="E444" s="76"/>
      <c r="F444" s="76"/>
      <c r="G444" s="76"/>
      <c r="H444" s="76"/>
      <c r="I444" s="76"/>
      <c r="J444" s="76"/>
      <c r="K444" s="76"/>
      <c r="L444" s="76"/>
      <c r="M444" s="76"/>
      <c r="N444" s="76"/>
      <c r="O444" s="76"/>
      <c r="P444" s="76"/>
      <c r="Q444" s="76"/>
      <c r="R444" s="76"/>
      <c r="S444" s="76"/>
      <c r="T444" s="76"/>
      <c r="U444" s="76"/>
      <c r="V444" s="76"/>
      <c r="W444" s="76"/>
      <c r="X444" s="76"/>
      <c r="Y444" s="76"/>
      <c r="Z444" s="76"/>
      <c r="AA444" s="76"/>
      <c r="AB444" s="76"/>
      <c r="AC444" s="76"/>
      <c r="AD444" s="76"/>
      <c r="AE444" s="76"/>
      <c r="AF444" s="76"/>
      <c r="AG444" s="76"/>
      <c r="AH444" s="76"/>
      <c r="AI444" s="76"/>
      <c r="AJ444" s="76"/>
      <c r="AK444" s="76"/>
      <c r="AL444" s="76"/>
      <c r="AM444" s="76"/>
      <c r="AN444" s="76"/>
      <c r="AO444" s="76"/>
      <c r="AP444" s="76"/>
      <c r="AQ444" s="76"/>
      <c r="AR444" s="76"/>
      <c r="AS444" s="76"/>
      <c r="AT444" s="76"/>
      <c r="AU444" s="76"/>
      <c r="AV444" s="76"/>
      <c r="AW444" s="76"/>
      <c r="AX444" s="76"/>
      <c r="AY444" s="76"/>
      <c r="AZ444" s="76"/>
      <c r="BA444" s="76"/>
      <c r="BB444" s="76"/>
      <c r="BC444" s="76"/>
      <c r="BD444" s="76"/>
      <c r="BE444" s="76"/>
      <c r="BF444" s="76"/>
      <c r="BG444" s="76"/>
      <c r="BH444" s="76"/>
      <c r="BI444" s="76"/>
      <c r="BJ444" s="76"/>
      <c r="BK444" s="76"/>
      <c r="BL444" s="76"/>
      <c r="BM444" s="76"/>
      <c r="BN444" s="76"/>
      <c r="BO444" s="76"/>
      <c r="BP444" s="76"/>
      <c r="BQ444" s="76"/>
      <c r="BR444" s="76"/>
    </row>
    <row r="445" spans="4:70" ht="12.75" customHeight="1" x14ac:dyDescent="0.15">
      <c r="D445" s="76"/>
      <c r="E445" s="76"/>
      <c r="F445" s="76"/>
      <c r="G445" s="76"/>
      <c r="H445" s="76"/>
      <c r="I445" s="76"/>
      <c r="J445" s="76"/>
      <c r="K445" s="76"/>
      <c r="L445" s="76"/>
      <c r="M445" s="76"/>
      <c r="N445" s="76"/>
      <c r="O445" s="76"/>
      <c r="P445" s="76"/>
      <c r="Q445" s="76"/>
      <c r="R445" s="76"/>
      <c r="S445" s="76"/>
      <c r="T445" s="76"/>
      <c r="U445" s="76"/>
      <c r="V445" s="76"/>
      <c r="W445" s="76"/>
      <c r="X445" s="76"/>
      <c r="Y445" s="76"/>
      <c r="Z445" s="76"/>
      <c r="AA445" s="76"/>
      <c r="AB445" s="76"/>
      <c r="AC445" s="76"/>
      <c r="AD445" s="76"/>
      <c r="AE445" s="76"/>
      <c r="AF445" s="76"/>
      <c r="AG445" s="76"/>
      <c r="AH445" s="76"/>
      <c r="AI445" s="76"/>
      <c r="AJ445" s="76"/>
      <c r="AK445" s="76"/>
      <c r="AL445" s="76"/>
      <c r="AM445" s="76"/>
      <c r="AN445" s="76"/>
      <c r="AO445" s="76"/>
      <c r="AP445" s="76"/>
      <c r="AQ445" s="76"/>
      <c r="AR445" s="76"/>
      <c r="AS445" s="76"/>
      <c r="AT445" s="76"/>
      <c r="AU445" s="76"/>
      <c r="AV445" s="76"/>
      <c r="AW445" s="76"/>
      <c r="AX445" s="76"/>
      <c r="AY445" s="76"/>
      <c r="AZ445" s="76"/>
      <c r="BA445" s="76"/>
      <c r="BB445" s="76"/>
      <c r="BC445" s="76"/>
      <c r="BD445" s="76"/>
      <c r="BE445" s="76"/>
      <c r="BF445" s="76"/>
      <c r="BG445" s="76"/>
      <c r="BH445" s="76"/>
      <c r="BI445" s="76"/>
      <c r="BJ445" s="76"/>
      <c r="BK445" s="76"/>
      <c r="BL445" s="76"/>
      <c r="BM445" s="76"/>
      <c r="BN445" s="76"/>
      <c r="BO445" s="76"/>
      <c r="BP445" s="76"/>
      <c r="BQ445" s="76"/>
      <c r="BR445" s="76"/>
    </row>
    <row r="446" spans="4:70" ht="12.75" customHeight="1" x14ac:dyDescent="0.15">
      <c r="D446" s="76"/>
      <c r="E446" s="76"/>
      <c r="F446" s="76"/>
      <c r="G446" s="76"/>
      <c r="H446" s="76"/>
      <c r="I446" s="76"/>
      <c r="J446" s="76"/>
      <c r="K446" s="76"/>
      <c r="L446" s="76"/>
      <c r="M446" s="76"/>
      <c r="N446" s="76"/>
      <c r="O446" s="76"/>
      <c r="P446" s="76"/>
      <c r="Q446" s="76"/>
      <c r="R446" s="76"/>
      <c r="S446" s="76"/>
      <c r="T446" s="76"/>
      <c r="U446" s="76"/>
      <c r="V446" s="76"/>
      <c r="W446" s="76"/>
      <c r="X446" s="76"/>
      <c r="Y446" s="76"/>
      <c r="Z446" s="76"/>
      <c r="AA446" s="76"/>
      <c r="AB446" s="76"/>
      <c r="AC446" s="76"/>
      <c r="AD446" s="76"/>
      <c r="AE446" s="76"/>
      <c r="AF446" s="76"/>
      <c r="AG446" s="76"/>
      <c r="AH446" s="76"/>
      <c r="AI446" s="76"/>
      <c r="AJ446" s="76"/>
      <c r="AK446" s="76"/>
      <c r="AL446" s="76"/>
      <c r="AM446" s="76"/>
      <c r="AN446" s="76"/>
      <c r="AO446" s="76"/>
      <c r="AP446" s="76"/>
      <c r="AQ446" s="76"/>
      <c r="AR446" s="76"/>
      <c r="AS446" s="76"/>
      <c r="AT446" s="76"/>
      <c r="AU446" s="76"/>
      <c r="AV446" s="76"/>
      <c r="AW446" s="76"/>
      <c r="AX446" s="76"/>
      <c r="AY446" s="76"/>
      <c r="AZ446" s="76"/>
      <c r="BA446" s="76"/>
      <c r="BB446" s="76"/>
      <c r="BC446" s="76"/>
      <c r="BD446" s="76"/>
      <c r="BE446" s="76"/>
      <c r="BF446" s="76"/>
      <c r="BG446" s="76"/>
      <c r="BH446" s="76"/>
      <c r="BI446" s="76"/>
      <c r="BJ446" s="76"/>
      <c r="BK446" s="76"/>
      <c r="BL446" s="76"/>
      <c r="BM446" s="76"/>
      <c r="BN446" s="76"/>
      <c r="BO446" s="76"/>
      <c r="BP446" s="76"/>
      <c r="BQ446" s="76"/>
      <c r="BR446" s="76"/>
    </row>
    <row r="447" spans="4:70" ht="12.75" customHeight="1" x14ac:dyDescent="0.15">
      <c r="D447" s="76"/>
      <c r="E447" s="76"/>
      <c r="F447" s="76"/>
      <c r="G447" s="76"/>
      <c r="H447" s="76"/>
      <c r="I447" s="76"/>
      <c r="J447" s="76"/>
      <c r="K447" s="76"/>
      <c r="L447" s="76"/>
      <c r="M447" s="76"/>
      <c r="N447" s="76"/>
      <c r="O447" s="76"/>
      <c r="P447" s="76"/>
      <c r="Q447" s="76"/>
      <c r="R447" s="76"/>
      <c r="S447" s="76"/>
      <c r="T447" s="76"/>
      <c r="U447" s="76"/>
      <c r="V447" s="76"/>
      <c r="W447" s="76"/>
      <c r="X447" s="76"/>
      <c r="Y447" s="76"/>
      <c r="Z447" s="76"/>
      <c r="AA447" s="76"/>
      <c r="AB447" s="76"/>
      <c r="AC447" s="76"/>
      <c r="AD447" s="76"/>
      <c r="AE447" s="76"/>
      <c r="AF447" s="76"/>
      <c r="AG447" s="76"/>
      <c r="AH447" s="76"/>
      <c r="AI447" s="76"/>
      <c r="AJ447" s="76"/>
      <c r="AK447" s="76"/>
      <c r="AL447" s="76"/>
      <c r="AM447" s="76"/>
      <c r="AN447" s="76"/>
      <c r="AO447" s="76"/>
      <c r="AP447" s="76"/>
      <c r="AQ447" s="76"/>
      <c r="AR447" s="76"/>
      <c r="AS447" s="76"/>
      <c r="AT447" s="76"/>
      <c r="AU447" s="76"/>
      <c r="AV447" s="76"/>
      <c r="AW447" s="76"/>
      <c r="AX447" s="76"/>
      <c r="AY447" s="76"/>
      <c r="AZ447" s="76"/>
      <c r="BA447" s="76"/>
      <c r="BB447" s="76"/>
      <c r="BC447" s="76"/>
      <c r="BD447" s="76"/>
      <c r="BE447" s="76"/>
      <c r="BF447" s="76"/>
      <c r="BG447" s="76"/>
      <c r="BH447" s="76"/>
      <c r="BI447" s="76"/>
      <c r="BJ447" s="76"/>
      <c r="BK447" s="76"/>
      <c r="BL447" s="76"/>
      <c r="BM447" s="76"/>
      <c r="BN447" s="76"/>
      <c r="BO447" s="76"/>
      <c r="BP447" s="76"/>
      <c r="BQ447" s="76"/>
      <c r="BR447" s="76"/>
    </row>
    <row r="448" spans="4:70" ht="12.75" customHeight="1" x14ac:dyDescent="0.15">
      <c r="D448" s="76"/>
      <c r="E448" s="76"/>
      <c r="F448" s="76"/>
      <c r="G448" s="76"/>
      <c r="H448" s="76"/>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c r="AG448" s="76"/>
      <c r="AH448" s="76"/>
      <c r="AI448" s="76"/>
      <c r="AJ448" s="76"/>
      <c r="AK448" s="76"/>
      <c r="AL448" s="76"/>
      <c r="AM448" s="76"/>
      <c r="AN448" s="76"/>
      <c r="AO448" s="76"/>
      <c r="AP448" s="76"/>
      <c r="AQ448" s="76"/>
      <c r="AR448" s="76"/>
      <c r="AS448" s="76"/>
      <c r="AT448" s="76"/>
      <c r="AU448" s="76"/>
      <c r="AV448" s="76"/>
      <c r="AW448" s="76"/>
      <c r="AX448" s="76"/>
      <c r="AY448" s="76"/>
      <c r="AZ448" s="76"/>
      <c r="BA448" s="76"/>
      <c r="BB448" s="76"/>
      <c r="BC448" s="76"/>
      <c r="BD448" s="76"/>
      <c r="BE448" s="76"/>
      <c r="BF448" s="76"/>
      <c r="BG448" s="76"/>
      <c r="BH448" s="76"/>
      <c r="BI448" s="76"/>
      <c r="BJ448" s="76"/>
      <c r="BK448" s="76"/>
      <c r="BL448" s="76"/>
      <c r="BM448" s="76"/>
      <c r="BN448" s="76"/>
      <c r="BO448" s="76"/>
      <c r="BP448" s="76"/>
      <c r="BQ448" s="76"/>
      <c r="BR448" s="76"/>
    </row>
    <row r="449" spans="4:70" ht="12.75" customHeight="1" x14ac:dyDescent="0.15">
      <c r="D449" s="76"/>
      <c r="E449" s="76"/>
      <c r="F449" s="76"/>
      <c r="G449" s="76"/>
      <c r="H449" s="76"/>
      <c r="I449" s="76"/>
      <c r="J449" s="76"/>
      <c r="K449" s="76"/>
      <c r="L449" s="76"/>
      <c r="M449" s="76"/>
      <c r="N449" s="76"/>
      <c r="O449" s="76"/>
      <c r="P449" s="76"/>
      <c r="Q449" s="76"/>
      <c r="R449" s="76"/>
      <c r="S449" s="76"/>
      <c r="T449" s="76"/>
      <c r="U449" s="76"/>
      <c r="V449" s="76"/>
      <c r="W449" s="76"/>
      <c r="X449" s="76"/>
      <c r="Y449" s="76"/>
      <c r="Z449" s="76"/>
      <c r="AA449" s="76"/>
      <c r="AB449" s="76"/>
      <c r="AC449" s="76"/>
      <c r="AD449" s="76"/>
      <c r="AE449" s="76"/>
      <c r="AF449" s="76"/>
      <c r="AG449" s="76"/>
      <c r="AH449" s="76"/>
      <c r="AI449" s="76"/>
      <c r="AJ449" s="76"/>
      <c r="AK449" s="76"/>
      <c r="AL449" s="76"/>
      <c r="AM449" s="76"/>
      <c r="AN449" s="76"/>
      <c r="AO449" s="76"/>
      <c r="AP449" s="76"/>
      <c r="AQ449" s="76"/>
      <c r="AR449" s="76"/>
      <c r="AS449" s="76"/>
      <c r="AT449" s="76"/>
      <c r="AU449" s="76"/>
      <c r="AV449" s="76"/>
      <c r="AW449" s="76"/>
      <c r="AX449" s="76"/>
      <c r="AY449" s="76"/>
      <c r="AZ449" s="76"/>
      <c r="BA449" s="76"/>
      <c r="BB449" s="76"/>
      <c r="BC449" s="76"/>
      <c r="BD449" s="76"/>
      <c r="BE449" s="76"/>
      <c r="BF449" s="76"/>
      <c r="BG449" s="76"/>
      <c r="BH449" s="76"/>
      <c r="BI449" s="76"/>
      <c r="BJ449" s="76"/>
      <c r="BK449" s="76"/>
      <c r="BL449" s="76"/>
      <c r="BM449" s="76"/>
      <c r="BN449" s="76"/>
      <c r="BO449" s="76"/>
      <c r="BP449" s="76"/>
      <c r="BQ449" s="76"/>
      <c r="BR449" s="76"/>
    </row>
    <row r="450" spans="4:70" ht="12.75" customHeight="1" x14ac:dyDescent="0.15">
      <c r="D450" s="76"/>
      <c r="E450" s="76"/>
      <c r="F450" s="76"/>
      <c r="G450" s="76"/>
      <c r="H450" s="76"/>
      <c r="I450" s="76"/>
      <c r="J450" s="76"/>
      <c r="K450" s="76"/>
      <c r="L450" s="76"/>
      <c r="M450" s="76"/>
      <c r="N450" s="76"/>
      <c r="O450" s="76"/>
      <c r="P450" s="76"/>
      <c r="Q450" s="76"/>
      <c r="R450" s="76"/>
      <c r="S450" s="76"/>
      <c r="T450" s="76"/>
      <c r="U450" s="76"/>
      <c r="V450" s="76"/>
      <c r="W450" s="76"/>
      <c r="X450" s="76"/>
      <c r="Y450" s="76"/>
      <c r="Z450" s="76"/>
      <c r="AA450" s="76"/>
      <c r="AB450" s="76"/>
      <c r="AC450" s="76"/>
      <c r="AD450" s="76"/>
      <c r="AE450" s="76"/>
      <c r="AF450" s="76"/>
      <c r="AG450" s="76"/>
      <c r="AH450" s="76"/>
      <c r="AI450" s="76"/>
      <c r="AJ450" s="76"/>
      <c r="AK450" s="76"/>
      <c r="AL450" s="76"/>
      <c r="AM450" s="76"/>
      <c r="AN450" s="76"/>
      <c r="AO450" s="76"/>
      <c r="AP450" s="76"/>
      <c r="AQ450" s="76"/>
      <c r="AR450" s="76"/>
      <c r="AS450" s="76"/>
      <c r="AT450" s="76"/>
      <c r="AU450" s="76"/>
      <c r="AV450" s="76"/>
      <c r="AW450" s="76"/>
      <c r="AX450" s="76"/>
      <c r="AY450" s="76"/>
      <c r="AZ450" s="76"/>
      <c r="BA450" s="76"/>
      <c r="BB450" s="76"/>
      <c r="BC450" s="76"/>
      <c r="BD450" s="76"/>
      <c r="BE450" s="76"/>
      <c r="BF450" s="76"/>
      <c r="BG450" s="76"/>
      <c r="BH450" s="76"/>
      <c r="BI450" s="76"/>
      <c r="BJ450" s="76"/>
      <c r="BK450" s="76"/>
      <c r="BL450" s="76"/>
      <c r="BM450" s="76"/>
      <c r="BN450" s="76"/>
      <c r="BO450" s="76"/>
      <c r="BP450" s="76"/>
      <c r="BQ450" s="76"/>
      <c r="BR450" s="76"/>
    </row>
    <row r="451" spans="4:70" ht="12.75" customHeight="1" x14ac:dyDescent="0.15">
      <c r="D451" s="76"/>
      <c r="E451" s="76"/>
      <c r="F451" s="76"/>
      <c r="G451" s="76"/>
      <c r="H451" s="76"/>
      <c r="I451" s="76"/>
      <c r="J451" s="76"/>
      <c r="K451" s="76"/>
      <c r="L451" s="76"/>
      <c r="M451" s="76"/>
      <c r="N451" s="76"/>
      <c r="O451" s="76"/>
      <c r="P451" s="76"/>
      <c r="Q451" s="76"/>
      <c r="R451" s="76"/>
      <c r="S451" s="76"/>
      <c r="T451" s="76"/>
      <c r="U451" s="76"/>
      <c r="V451" s="76"/>
      <c r="W451" s="76"/>
      <c r="X451" s="76"/>
      <c r="Y451" s="76"/>
      <c r="Z451" s="76"/>
      <c r="AA451" s="76"/>
      <c r="AB451" s="76"/>
      <c r="AC451" s="76"/>
      <c r="AD451" s="76"/>
      <c r="AE451" s="76"/>
      <c r="AF451" s="76"/>
      <c r="AG451" s="76"/>
      <c r="AH451" s="76"/>
      <c r="AI451" s="76"/>
      <c r="AJ451" s="76"/>
      <c r="AK451" s="76"/>
      <c r="AL451" s="76"/>
      <c r="AM451" s="76"/>
      <c r="AN451" s="76"/>
      <c r="AO451" s="76"/>
      <c r="AP451" s="76"/>
      <c r="AQ451" s="76"/>
      <c r="AR451" s="76"/>
      <c r="AS451" s="76"/>
      <c r="AT451" s="76"/>
      <c r="AU451" s="76"/>
      <c r="AV451" s="76"/>
      <c r="AW451" s="76"/>
      <c r="AX451" s="76"/>
      <c r="AY451" s="76"/>
      <c r="AZ451" s="76"/>
      <c r="BA451" s="76"/>
      <c r="BB451" s="76"/>
      <c r="BC451" s="76"/>
      <c r="BD451" s="76"/>
      <c r="BE451" s="76"/>
      <c r="BF451" s="76"/>
      <c r="BG451" s="76"/>
      <c r="BH451" s="76"/>
      <c r="BI451" s="76"/>
      <c r="BJ451" s="76"/>
      <c r="BK451" s="76"/>
      <c r="BL451" s="76"/>
      <c r="BM451" s="76"/>
      <c r="BN451" s="76"/>
      <c r="BO451" s="76"/>
      <c r="BP451" s="76"/>
      <c r="BQ451" s="76"/>
      <c r="BR451" s="76"/>
    </row>
    <row r="452" spans="4:70" ht="12.75" customHeight="1" x14ac:dyDescent="0.15">
      <c r="D452" s="76"/>
      <c r="E452" s="76"/>
      <c r="F452" s="76"/>
      <c r="G452" s="76"/>
      <c r="H452" s="76"/>
      <c r="I452" s="76"/>
      <c r="J452" s="76"/>
      <c r="K452" s="76"/>
      <c r="L452" s="76"/>
      <c r="M452" s="76"/>
      <c r="N452" s="76"/>
      <c r="O452" s="76"/>
      <c r="P452" s="76"/>
      <c r="Q452" s="76"/>
      <c r="R452" s="76"/>
      <c r="S452" s="76"/>
      <c r="T452" s="76"/>
      <c r="U452" s="76"/>
      <c r="V452" s="76"/>
      <c r="W452" s="76"/>
      <c r="X452" s="76"/>
      <c r="Y452" s="76"/>
      <c r="Z452" s="76"/>
      <c r="AA452" s="76"/>
      <c r="AB452" s="76"/>
      <c r="AC452" s="76"/>
      <c r="AD452" s="76"/>
      <c r="AE452" s="76"/>
      <c r="AF452" s="76"/>
      <c r="AG452" s="76"/>
      <c r="AH452" s="76"/>
      <c r="AI452" s="76"/>
      <c r="AJ452" s="76"/>
      <c r="AK452" s="76"/>
      <c r="AL452" s="76"/>
      <c r="AM452" s="76"/>
      <c r="AN452" s="76"/>
      <c r="AO452" s="76"/>
      <c r="AP452" s="76"/>
      <c r="AQ452" s="76"/>
      <c r="AR452" s="76"/>
      <c r="AS452" s="76"/>
      <c r="AT452" s="76"/>
      <c r="AU452" s="76"/>
      <c r="AV452" s="76"/>
      <c r="AW452" s="76"/>
      <c r="AX452" s="76"/>
      <c r="AY452" s="76"/>
      <c r="AZ452" s="76"/>
      <c r="BA452" s="76"/>
      <c r="BB452" s="76"/>
      <c r="BC452" s="76"/>
      <c r="BD452" s="76"/>
      <c r="BE452" s="76"/>
      <c r="BF452" s="76"/>
      <c r="BG452" s="76"/>
      <c r="BH452" s="76"/>
      <c r="BI452" s="76"/>
      <c r="BJ452" s="76"/>
      <c r="BK452" s="76"/>
      <c r="BL452" s="76"/>
      <c r="BM452" s="76"/>
      <c r="BN452" s="76"/>
      <c r="BO452" s="76"/>
      <c r="BP452" s="76"/>
      <c r="BQ452" s="76"/>
      <c r="BR452" s="76"/>
    </row>
    <row r="453" spans="4:70" ht="12.75" customHeight="1" x14ac:dyDescent="0.15">
      <c r="D453" s="76"/>
      <c r="E453" s="76"/>
      <c r="F453" s="76"/>
      <c r="G453" s="76"/>
      <c r="H453" s="76"/>
      <c r="I453" s="76"/>
      <c r="J453" s="76"/>
      <c r="K453" s="76"/>
      <c r="L453" s="76"/>
      <c r="M453" s="76"/>
      <c r="N453" s="76"/>
      <c r="O453" s="76"/>
      <c r="P453" s="76"/>
      <c r="Q453" s="76"/>
      <c r="R453" s="76"/>
      <c r="S453" s="76"/>
      <c r="T453" s="76"/>
      <c r="U453" s="76"/>
      <c r="V453" s="76"/>
      <c r="W453" s="76"/>
      <c r="X453" s="76"/>
      <c r="Y453" s="76"/>
      <c r="Z453" s="76"/>
      <c r="AA453" s="76"/>
      <c r="AB453" s="76"/>
      <c r="AC453" s="76"/>
      <c r="AD453" s="76"/>
      <c r="AE453" s="76"/>
      <c r="AF453" s="76"/>
      <c r="AG453" s="76"/>
      <c r="AH453" s="76"/>
      <c r="AI453" s="76"/>
      <c r="AJ453" s="76"/>
      <c r="AK453" s="76"/>
      <c r="AL453" s="76"/>
      <c r="AM453" s="76"/>
      <c r="AN453" s="76"/>
      <c r="AO453" s="76"/>
      <c r="AP453" s="76"/>
      <c r="AQ453" s="76"/>
      <c r="AR453" s="76"/>
      <c r="AS453" s="76"/>
      <c r="AT453" s="76"/>
      <c r="AU453" s="76"/>
      <c r="AV453" s="76"/>
      <c r="AW453" s="76"/>
      <c r="AX453" s="76"/>
      <c r="AY453" s="76"/>
      <c r="AZ453" s="76"/>
      <c r="BA453" s="76"/>
      <c r="BB453" s="76"/>
      <c r="BC453" s="76"/>
      <c r="BD453" s="76"/>
      <c r="BE453" s="76"/>
      <c r="BF453" s="76"/>
      <c r="BG453" s="76"/>
      <c r="BH453" s="76"/>
      <c r="BI453" s="76"/>
      <c r="BJ453" s="76"/>
      <c r="BK453" s="76"/>
      <c r="BL453" s="76"/>
      <c r="BM453" s="76"/>
      <c r="BN453" s="76"/>
      <c r="BO453" s="76"/>
      <c r="BP453" s="76"/>
      <c r="BQ453" s="76"/>
      <c r="BR453" s="76"/>
    </row>
    <row r="454" spans="4:70" ht="12.75" customHeight="1" x14ac:dyDescent="0.15">
      <c r="D454" s="76"/>
      <c r="E454" s="76"/>
      <c r="F454" s="76"/>
      <c r="G454" s="76"/>
      <c r="H454" s="76"/>
      <c r="I454" s="76"/>
      <c r="J454" s="76"/>
      <c r="K454" s="76"/>
      <c r="L454" s="76"/>
      <c r="M454" s="76"/>
      <c r="N454" s="76"/>
      <c r="O454" s="76"/>
      <c r="P454" s="76"/>
      <c r="Q454" s="76"/>
      <c r="R454" s="76"/>
      <c r="S454" s="76"/>
      <c r="T454" s="76"/>
      <c r="U454" s="76"/>
      <c r="V454" s="76"/>
      <c r="W454" s="76"/>
      <c r="X454" s="76"/>
      <c r="Y454" s="76"/>
      <c r="Z454" s="76"/>
      <c r="AA454" s="76"/>
      <c r="AB454" s="76"/>
      <c r="AC454" s="76"/>
      <c r="AD454" s="76"/>
      <c r="AE454" s="76"/>
      <c r="AF454" s="76"/>
      <c r="AG454" s="76"/>
      <c r="AH454" s="76"/>
      <c r="AI454" s="76"/>
      <c r="AJ454" s="76"/>
      <c r="AK454" s="76"/>
      <c r="AL454" s="76"/>
      <c r="AM454" s="76"/>
      <c r="AN454" s="76"/>
      <c r="AO454" s="76"/>
      <c r="AP454" s="76"/>
      <c r="AQ454" s="76"/>
      <c r="AR454" s="76"/>
      <c r="AS454" s="76"/>
      <c r="AT454" s="76"/>
      <c r="AU454" s="76"/>
      <c r="AV454" s="76"/>
      <c r="AW454" s="76"/>
      <c r="AX454" s="76"/>
      <c r="AY454" s="76"/>
      <c r="AZ454" s="76"/>
      <c r="BA454" s="76"/>
      <c r="BB454" s="76"/>
      <c r="BC454" s="76"/>
      <c r="BD454" s="76"/>
      <c r="BE454" s="76"/>
      <c r="BF454" s="76"/>
      <c r="BG454" s="76"/>
      <c r="BH454" s="76"/>
      <c r="BI454" s="76"/>
      <c r="BJ454" s="76"/>
      <c r="BK454" s="76"/>
      <c r="BL454" s="76"/>
      <c r="BM454" s="76"/>
      <c r="BN454" s="76"/>
      <c r="BO454" s="76"/>
      <c r="BP454" s="76"/>
      <c r="BQ454" s="76"/>
      <c r="BR454" s="76"/>
    </row>
    <row r="455" spans="4:70" ht="12.75" customHeight="1" x14ac:dyDescent="0.15">
      <c r="D455" s="76"/>
      <c r="E455" s="76"/>
      <c r="F455" s="76"/>
      <c r="G455" s="76"/>
      <c r="H455" s="76"/>
      <c r="I455" s="76"/>
      <c r="J455" s="76"/>
      <c r="K455" s="76"/>
      <c r="L455" s="76"/>
      <c r="M455" s="76"/>
      <c r="N455" s="76"/>
      <c r="O455" s="76"/>
      <c r="P455" s="76"/>
      <c r="Q455" s="76"/>
      <c r="R455" s="76"/>
      <c r="S455" s="76"/>
      <c r="T455" s="76"/>
      <c r="U455" s="76"/>
      <c r="V455" s="76"/>
      <c r="W455" s="76"/>
      <c r="X455" s="76"/>
      <c r="Y455" s="76"/>
      <c r="Z455" s="76"/>
      <c r="AA455" s="76"/>
      <c r="AB455" s="76"/>
      <c r="AC455" s="76"/>
      <c r="AD455" s="76"/>
      <c r="AE455" s="76"/>
      <c r="AF455" s="76"/>
      <c r="AG455" s="76"/>
      <c r="AH455" s="76"/>
      <c r="AI455" s="76"/>
      <c r="AJ455" s="76"/>
      <c r="AK455" s="76"/>
      <c r="AL455" s="76"/>
      <c r="AM455" s="76"/>
      <c r="AN455" s="76"/>
      <c r="AO455" s="76"/>
      <c r="AP455" s="76"/>
      <c r="AQ455" s="76"/>
      <c r="AR455" s="76"/>
      <c r="AS455" s="76"/>
      <c r="AT455" s="76"/>
      <c r="AU455" s="76"/>
      <c r="AV455" s="76"/>
      <c r="AW455" s="76"/>
      <c r="AX455" s="76"/>
      <c r="AY455" s="76"/>
      <c r="AZ455" s="76"/>
      <c r="BA455" s="76"/>
      <c r="BB455" s="76"/>
      <c r="BC455" s="76"/>
      <c r="BD455" s="76"/>
      <c r="BE455" s="76"/>
      <c r="BF455" s="76"/>
      <c r="BG455" s="76"/>
      <c r="BH455" s="76"/>
      <c r="BI455" s="76"/>
      <c r="BJ455" s="76"/>
      <c r="BK455" s="76"/>
      <c r="BL455" s="76"/>
      <c r="BM455" s="76"/>
      <c r="BN455" s="76"/>
      <c r="BO455" s="76"/>
      <c r="BP455" s="76"/>
      <c r="BQ455" s="76"/>
      <c r="BR455" s="76"/>
    </row>
    <row r="456" spans="4:70" ht="12.75" customHeight="1" x14ac:dyDescent="0.15">
      <c r="D456" s="76"/>
      <c r="E456" s="76"/>
      <c r="F456" s="76"/>
      <c r="G456" s="76"/>
      <c r="H456" s="76"/>
      <c r="I456" s="76"/>
      <c r="J456" s="76"/>
      <c r="K456" s="76"/>
      <c r="L456" s="76"/>
      <c r="M456" s="76"/>
      <c r="N456" s="76"/>
      <c r="O456" s="76"/>
      <c r="P456" s="76"/>
      <c r="Q456" s="76"/>
      <c r="R456" s="76"/>
      <c r="S456" s="76"/>
      <c r="T456" s="76"/>
      <c r="U456" s="76"/>
      <c r="V456" s="76"/>
      <c r="W456" s="76"/>
      <c r="X456" s="76"/>
      <c r="Y456" s="76"/>
      <c r="Z456" s="76"/>
      <c r="AA456" s="76"/>
      <c r="AB456" s="76"/>
      <c r="AC456" s="76"/>
      <c r="AD456" s="76"/>
      <c r="AE456" s="76"/>
      <c r="AF456" s="76"/>
      <c r="AG456" s="76"/>
      <c r="AH456" s="76"/>
      <c r="AI456" s="76"/>
      <c r="AJ456" s="76"/>
      <c r="AK456" s="76"/>
      <c r="AL456" s="76"/>
      <c r="AM456" s="76"/>
      <c r="AN456" s="76"/>
      <c r="AO456" s="76"/>
      <c r="AP456" s="76"/>
      <c r="AQ456" s="76"/>
      <c r="AR456" s="76"/>
      <c r="AS456" s="76"/>
      <c r="AT456" s="76"/>
      <c r="AU456" s="76"/>
      <c r="AV456" s="76"/>
      <c r="AW456" s="76"/>
      <c r="AX456" s="76"/>
      <c r="AY456" s="76"/>
      <c r="AZ456" s="76"/>
      <c r="BA456" s="76"/>
      <c r="BB456" s="76"/>
      <c r="BC456" s="76"/>
      <c r="BD456" s="76"/>
      <c r="BE456" s="76"/>
      <c r="BF456" s="76"/>
      <c r="BG456" s="76"/>
      <c r="BH456" s="76"/>
      <c r="BI456" s="76"/>
      <c r="BJ456" s="76"/>
      <c r="BK456" s="76"/>
      <c r="BL456" s="76"/>
      <c r="BM456" s="76"/>
      <c r="BN456" s="76"/>
      <c r="BO456" s="76"/>
      <c r="BP456" s="76"/>
      <c r="BQ456" s="76"/>
      <c r="BR456" s="76"/>
    </row>
    <row r="457" spans="4:70" ht="12.75" customHeight="1" x14ac:dyDescent="0.15">
      <c r="D457" s="76"/>
      <c r="E457" s="76"/>
      <c r="F457" s="76"/>
      <c r="G457" s="76"/>
      <c r="H457" s="76"/>
      <c r="I457" s="76"/>
      <c r="J457" s="76"/>
      <c r="K457" s="76"/>
      <c r="L457" s="76"/>
      <c r="M457" s="76"/>
      <c r="N457" s="76"/>
      <c r="O457" s="76"/>
      <c r="P457" s="76"/>
      <c r="Q457" s="76"/>
      <c r="R457" s="76"/>
      <c r="S457" s="76"/>
      <c r="T457" s="76"/>
      <c r="U457" s="76"/>
      <c r="V457" s="76"/>
      <c r="W457" s="76"/>
      <c r="X457" s="76"/>
      <c r="Y457" s="76"/>
      <c r="Z457" s="76"/>
      <c r="AA457" s="76"/>
      <c r="AB457" s="76"/>
      <c r="AC457" s="76"/>
      <c r="AD457" s="76"/>
      <c r="AE457" s="76"/>
      <c r="AF457" s="76"/>
      <c r="AG457" s="76"/>
      <c r="AH457" s="76"/>
      <c r="AI457" s="76"/>
      <c r="AJ457" s="76"/>
      <c r="AK457" s="76"/>
      <c r="AL457" s="76"/>
      <c r="AM457" s="76"/>
      <c r="AN457" s="76"/>
      <c r="AO457" s="76"/>
      <c r="AP457" s="76"/>
      <c r="AQ457" s="76"/>
      <c r="AR457" s="76"/>
      <c r="AS457" s="76"/>
      <c r="AT457" s="76"/>
      <c r="AU457" s="76"/>
      <c r="AV457" s="76"/>
      <c r="AW457" s="76"/>
      <c r="AX457" s="76"/>
      <c r="AY457" s="76"/>
      <c r="AZ457" s="76"/>
      <c r="BA457" s="76"/>
      <c r="BB457" s="76"/>
      <c r="BC457" s="76"/>
      <c r="BD457" s="76"/>
      <c r="BE457" s="76"/>
      <c r="BF457" s="76"/>
      <c r="BG457" s="76"/>
      <c r="BH457" s="76"/>
      <c r="BI457" s="76"/>
      <c r="BJ457" s="76"/>
      <c r="BK457" s="76"/>
      <c r="BL457" s="76"/>
      <c r="BM457" s="76"/>
      <c r="BN457" s="76"/>
      <c r="BO457" s="76"/>
      <c r="BP457" s="76"/>
      <c r="BQ457" s="76"/>
      <c r="BR457" s="76"/>
    </row>
    <row r="458" spans="4:70" ht="12.75" customHeight="1" x14ac:dyDescent="0.15">
      <c r="D458" s="76"/>
      <c r="E458" s="76"/>
      <c r="F458" s="76"/>
      <c r="G458" s="76"/>
      <c r="H458" s="76"/>
      <c r="I458" s="76"/>
      <c r="J458" s="76"/>
      <c r="K458" s="76"/>
      <c r="L458" s="76"/>
      <c r="M458" s="76"/>
      <c r="N458" s="76"/>
      <c r="O458" s="76"/>
      <c r="P458" s="76"/>
      <c r="Q458" s="76"/>
      <c r="R458" s="76"/>
      <c r="S458" s="76"/>
      <c r="T458" s="76"/>
      <c r="U458" s="76"/>
      <c r="V458" s="76"/>
      <c r="W458" s="76"/>
      <c r="X458" s="76"/>
      <c r="Y458" s="76"/>
      <c r="Z458" s="76"/>
      <c r="AA458" s="76"/>
      <c r="AB458" s="76"/>
      <c r="AC458" s="76"/>
      <c r="AD458" s="76"/>
      <c r="AE458" s="76"/>
      <c r="AF458" s="76"/>
      <c r="AG458" s="76"/>
      <c r="AH458" s="76"/>
      <c r="AI458" s="76"/>
      <c r="AJ458" s="76"/>
      <c r="AK458" s="76"/>
      <c r="AL458" s="76"/>
      <c r="AM458" s="76"/>
      <c r="AN458" s="76"/>
      <c r="AO458" s="76"/>
      <c r="AP458" s="76"/>
      <c r="AQ458" s="76"/>
      <c r="AR458" s="76"/>
      <c r="AS458" s="76"/>
      <c r="AT458" s="76"/>
      <c r="AU458" s="76"/>
      <c r="AV458" s="76"/>
      <c r="AW458" s="76"/>
      <c r="AX458" s="76"/>
      <c r="AY458" s="76"/>
      <c r="AZ458" s="76"/>
      <c r="BA458" s="76"/>
      <c r="BB458" s="76"/>
      <c r="BC458" s="76"/>
      <c r="BD458" s="76"/>
      <c r="BE458" s="76"/>
      <c r="BF458" s="76"/>
      <c r="BG458" s="76"/>
      <c r="BH458" s="76"/>
      <c r="BI458" s="76"/>
      <c r="BJ458" s="76"/>
      <c r="BK458" s="76"/>
      <c r="BL458" s="76"/>
      <c r="BM458" s="76"/>
      <c r="BN458" s="76"/>
      <c r="BO458" s="76"/>
      <c r="BP458" s="76"/>
      <c r="BQ458" s="76"/>
      <c r="BR458" s="76"/>
    </row>
    <row r="459" spans="4:70" ht="12.75" customHeight="1" x14ac:dyDescent="0.15">
      <c r="D459" s="76"/>
      <c r="E459" s="76"/>
      <c r="F459" s="76"/>
      <c r="G459" s="76"/>
      <c r="H459" s="76"/>
      <c r="I459" s="76"/>
      <c r="J459" s="76"/>
      <c r="K459" s="76"/>
      <c r="L459" s="76"/>
      <c r="M459" s="76"/>
      <c r="N459" s="76"/>
      <c r="O459" s="76"/>
      <c r="P459" s="76"/>
      <c r="Q459" s="76"/>
      <c r="R459" s="76"/>
      <c r="S459" s="76"/>
      <c r="T459" s="76"/>
      <c r="U459" s="76"/>
      <c r="V459" s="76"/>
      <c r="W459" s="76"/>
      <c r="X459" s="76"/>
      <c r="Y459" s="76"/>
      <c r="Z459" s="76"/>
      <c r="AA459" s="76"/>
      <c r="AB459" s="76"/>
      <c r="AC459" s="76"/>
      <c r="AD459" s="76"/>
      <c r="AE459" s="76"/>
      <c r="AF459" s="76"/>
      <c r="AG459" s="76"/>
      <c r="AH459" s="76"/>
      <c r="AI459" s="76"/>
      <c r="AJ459" s="76"/>
      <c r="AK459" s="76"/>
      <c r="AL459" s="76"/>
      <c r="AM459" s="76"/>
      <c r="AN459" s="76"/>
      <c r="AO459" s="76"/>
      <c r="AP459" s="76"/>
      <c r="AQ459" s="76"/>
      <c r="AR459" s="76"/>
      <c r="AS459" s="76"/>
      <c r="AT459" s="76"/>
      <c r="AU459" s="76"/>
      <c r="AV459" s="76"/>
      <c r="AW459" s="76"/>
      <c r="AX459" s="76"/>
      <c r="AY459" s="76"/>
      <c r="AZ459" s="76"/>
      <c r="BA459" s="76"/>
      <c r="BB459" s="76"/>
      <c r="BC459" s="76"/>
      <c r="BD459" s="76"/>
      <c r="BE459" s="76"/>
      <c r="BF459" s="76"/>
      <c r="BG459" s="76"/>
      <c r="BH459" s="76"/>
      <c r="BI459" s="76"/>
      <c r="BJ459" s="76"/>
      <c r="BK459" s="76"/>
      <c r="BL459" s="76"/>
      <c r="BM459" s="76"/>
      <c r="BN459" s="76"/>
      <c r="BO459" s="76"/>
      <c r="BP459" s="76"/>
      <c r="BQ459" s="76"/>
      <c r="BR459" s="76"/>
    </row>
    <row r="460" spans="4:70" ht="12.75" customHeight="1" x14ac:dyDescent="0.15">
      <c r="D460" s="76"/>
      <c r="E460" s="76"/>
      <c r="F460" s="76"/>
      <c r="G460" s="76"/>
      <c r="H460" s="76"/>
      <c r="I460" s="76"/>
      <c r="J460" s="76"/>
      <c r="K460" s="76"/>
      <c r="L460" s="76"/>
      <c r="M460" s="76"/>
      <c r="N460" s="76"/>
      <c r="O460" s="76"/>
      <c r="P460" s="76"/>
      <c r="Q460" s="76"/>
      <c r="R460" s="76"/>
      <c r="S460" s="76"/>
      <c r="T460" s="76"/>
      <c r="U460" s="76"/>
      <c r="V460" s="76"/>
      <c r="W460" s="76"/>
      <c r="X460" s="76"/>
      <c r="Y460" s="76"/>
      <c r="Z460" s="76"/>
      <c r="AA460" s="76"/>
      <c r="AB460" s="76"/>
      <c r="AC460" s="76"/>
      <c r="AD460" s="76"/>
      <c r="AE460" s="76"/>
      <c r="AF460" s="76"/>
      <c r="AG460" s="76"/>
      <c r="AH460" s="76"/>
      <c r="AI460" s="76"/>
      <c r="AJ460" s="76"/>
      <c r="AK460" s="76"/>
      <c r="AL460" s="76"/>
      <c r="AM460" s="76"/>
      <c r="AN460" s="76"/>
      <c r="AO460" s="76"/>
      <c r="AP460" s="76"/>
      <c r="AQ460" s="76"/>
      <c r="AR460" s="76"/>
      <c r="AS460" s="76"/>
      <c r="AT460" s="76"/>
      <c r="AU460" s="76"/>
      <c r="AV460" s="76"/>
      <c r="AW460" s="76"/>
      <c r="AX460" s="76"/>
      <c r="AY460" s="76"/>
      <c r="AZ460" s="76"/>
      <c r="BA460" s="76"/>
      <c r="BB460" s="76"/>
      <c r="BC460" s="76"/>
      <c r="BD460" s="76"/>
      <c r="BE460" s="76"/>
      <c r="BF460" s="76"/>
      <c r="BG460" s="76"/>
      <c r="BH460" s="76"/>
      <c r="BI460" s="76"/>
      <c r="BJ460" s="76"/>
      <c r="BK460" s="76"/>
      <c r="BL460" s="76"/>
      <c r="BM460" s="76"/>
      <c r="BN460" s="76"/>
      <c r="BO460" s="76"/>
      <c r="BP460" s="76"/>
      <c r="BQ460" s="76"/>
      <c r="BR460" s="76"/>
    </row>
    <row r="461" spans="4:70" ht="12.75" customHeight="1" x14ac:dyDescent="0.15">
      <c r="D461" s="76"/>
      <c r="E461" s="76"/>
      <c r="F461" s="76"/>
      <c r="G461" s="76"/>
      <c r="H461" s="76"/>
      <c r="I461" s="76"/>
      <c r="J461" s="76"/>
      <c r="K461" s="76"/>
      <c r="L461" s="76"/>
      <c r="M461" s="76"/>
      <c r="N461" s="76"/>
      <c r="O461" s="76"/>
      <c r="P461" s="76"/>
      <c r="Q461" s="76"/>
      <c r="R461" s="76"/>
      <c r="S461" s="76"/>
      <c r="T461" s="76"/>
      <c r="U461" s="76"/>
      <c r="V461" s="76"/>
      <c r="W461" s="76"/>
      <c r="X461" s="76"/>
      <c r="Y461" s="76"/>
      <c r="Z461" s="76"/>
      <c r="AA461" s="76"/>
      <c r="AB461" s="76"/>
      <c r="AC461" s="76"/>
      <c r="AD461" s="76"/>
      <c r="AE461" s="76"/>
      <c r="AF461" s="76"/>
      <c r="AG461" s="76"/>
      <c r="AH461" s="76"/>
      <c r="AI461" s="76"/>
      <c r="AJ461" s="76"/>
      <c r="AK461" s="76"/>
      <c r="AL461" s="76"/>
      <c r="AM461" s="76"/>
      <c r="AN461" s="76"/>
      <c r="AO461" s="76"/>
      <c r="AP461" s="76"/>
      <c r="AQ461" s="76"/>
      <c r="AR461" s="76"/>
      <c r="AS461" s="76"/>
      <c r="AT461" s="76"/>
      <c r="AU461" s="76"/>
      <c r="AV461" s="76"/>
      <c r="AW461" s="76"/>
      <c r="AX461" s="76"/>
      <c r="AY461" s="76"/>
      <c r="AZ461" s="76"/>
      <c r="BA461" s="76"/>
      <c r="BB461" s="76"/>
      <c r="BC461" s="76"/>
      <c r="BD461" s="76"/>
      <c r="BE461" s="76"/>
      <c r="BF461" s="76"/>
      <c r="BG461" s="76"/>
      <c r="BH461" s="76"/>
      <c r="BI461" s="76"/>
      <c r="BJ461" s="76"/>
      <c r="BK461" s="76"/>
      <c r="BL461" s="76"/>
      <c r="BM461" s="76"/>
      <c r="BN461" s="76"/>
      <c r="BO461" s="76"/>
      <c r="BP461" s="76"/>
      <c r="BQ461" s="76"/>
      <c r="BR461" s="76"/>
    </row>
    <row r="462" spans="4:70" ht="12.75" customHeight="1" x14ac:dyDescent="0.15">
      <c r="D462" s="76"/>
      <c r="E462" s="76"/>
      <c r="F462" s="76"/>
      <c r="G462" s="76"/>
      <c r="H462" s="76"/>
      <c r="I462" s="76"/>
      <c r="J462" s="76"/>
      <c r="K462" s="76"/>
      <c r="L462" s="76"/>
      <c r="M462" s="76"/>
      <c r="N462" s="76"/>
      <c r="O462" s="76"/>
      <c r="P462" s="76"/>
      <c r="Q462" s="76"/>
      <c r="R462" s="76"/>
      <c r="S462" s="76"/>
      <c r="T462" s="76"/>
      <c r="U462" s="76"/>
      <c r="V462" s="76"/>
      <c r="W462" s="76"/>
      <c r="X462" s="76"/>
      <c r="Y462" s="76"/>
      <c r="Z462" s="76"/>
      <c r="AA462" s="76"/>
      <c r="AB462" s="76"/>
      <c r="AC462" s="76"/>
      <c r="AD462" s="76"/>
      <c r="AE462" s="76"/>
      <c r="AF462" s="76"/>
      <c r="AG462" s="76"/>
      <c r="AH462" s="76"/>
      <c r="AI462" s="76"/>
      <c r="AJ462" s="76"/>
      <c r="AK462" s="76"/>
      <c r="AL462" s="76"/>
      <c r="AM462" s="76"/>
      <c r="AN462" s="76"/>
      <c r="AO462" s="76"/>
      <c r="AP462" s="76"/>
      <c r="AQ462" s="76"/>
      <c r="AR462" s="76"/>
      <c r="AS462" s="76"/>
      <c r="AT462" s="76"/>
      <c r="AU462" s="76"/>
      <c r="AV462" s="76"/>
      <c r="AW462" s="76"/>
      <c r="AX462" s="76"/>
      <c r="AY462" s="76"/>
      <c r="AZ462" s="76"/>
      <c r="BA462" s="76"/>
      <c r="BB462" s="76"/>
      <c r="BC462" s="76"/>
      <c r="BD462" s="76"/>
      <c r="BE462" s="76"/>
      <c r="BF462" s="76"/>
      <c r="BG462" s="76"/>
      <c r="BH462" s="76"/>
      <c r="BI462" s="76"/>
      <c r="BJ462" s="76"/>
      <c r="BK462" s="76"/>
      <c r="BL462" s="76"/>
      <c r="BM462" s="76"/>
      <c r="BN462" s="76"/>
      <c r="BO462" s="76"/>
      <c r="BP462" s="76"/>
      <c r="BQ462" s="76"/>
      <c r="BR462" s="76"/>
    </row>
    <row r="463" spans="4:70" ht="12.75" customHeight="1" x14ac:dyDescent="0.15">
      <c r="D463" s="76"/>
      <c r="E463" s="76"/>
      <c r="F463" s="76"/>
      <c r="G463" s="76"/>
      <c r="H463" s="76"/>
      <c r="I463" s="76"/>
      <c r="J463" s="76"/>
      <c r="K463" s="76"/>
      <c r="L463" s="76"/>
      <c r="M463" s="76"/>
      <c r="N463" s="76"/>
      <c r="O463" s="76"/>
      <c r="P463" s="76"/>
      <c r="Q463" s="76"/>
      <c r="R463" s="76"/>
      <c r="S463" s="76"/>
      <c r="T463" s="76"/>
      <c r="U463" s="76"/>
      <c r="V463" s="76"/>
      <c r="W463" s="76"/>
      <c r="X463" s="76"/>
      <c r="Y463" s="76"/>
      <c r="Z463" s="76"/>
      <c r="AA463" s="76"/>
      <c r="AB463" s="76"/>
      <c r="AC463" s="76"/>
      <c r="AD463" s="76"/>
      <c r="AE463" s="76"/>
      <c r="AF463" s="76"/>
      <c r="AG463" s="76"/>
      <c r="AH463" s="76"/>
      <c r="AI463" s="76"/>
      <c r="AJ463" s="76"/>
      <c r="AK463" s="76"/>
      <c r="AL463" s="76"/>
      <c r="AM463" s="76"/>
      <c r="AN463" s="76"/>
      <c r="AO463" s="76"/>
      <c r="AP463" s="76"/>
      <c r="AQ463" s="76"/>
      <c r="AR463" s="76"/>
      <c r="AS463" s="76"/>
      <c r="AT463" s="76"/>
      <c r="AU463" s="76"/>
      <c r="AV463" s="76"/>
      <c r="AW463" s="76"/>
      <c r="AX463" s="76"/>
      <c r="AY463" s="76"/>
      <c r="AZ463" s="76"/>
      <c r="BA463" s="76"/>
      <c r="BB463" s="76"/>
      <c r="BC463" s="76"/>
      <c r="BD463" s="76"/>
      <c r="BE463" s="76"/>
      <c r="BF463" s="76"/>
      <c r="BG463" s="76"/>
      <c r="BH463" s="76"/>
      <c r="BI463" s="76"/>
      <c r="BJ463" s="76"/>
      <c r="BK463" s="76"/>
      <c r="BL463" s="76"/>
      <c r="BM463" s="76"/>
      <c r="BN463" s="76"/>
      <c r="BO463" s="76"/>
      <c r="BP463" s="76"/>
      <c r="BQ463" s="76"/>
      <c r="BR463" s="76"/>
    </row>
    <row r="464" spans="4:70" ht="12.75" customHeight="1" x14ac:dyDescent="0.15">
      <c r="D464" s="76"/>
      <c r="E464" s="76"/>
      <c r="F464" s="76"/>
      <c r="G464" s="76"/>
      <c r="H464" s="76"/>
      <c r="I464" s="76"/>
      <c r="J464" s="76"/>
      <c r="K464" s="76"/>
      <c r="L464" s="76"/>
      <c r="M464" s="76"/>
      <c r="N464" s="76"/>
      <c r="O464" s="76"/>
      <c r="P464" s="76"/>
      <c r="Q464" s="76"/>
      <c r="R464" s="76"/>
      <c r="S464" s="76"/>
      <c r="T464" s="76"/>
      <c r="U464" s="76"/>
      <c r="V464" s="76"/>
      <c r="W464" s="76"/>
      <c r="X464" s="76"/>
      <c r="Y464" s="76"/>
      <c r="Z464" s="76"/>
      <c r="AA464" s="76"/>
      <c r="AB464" s="76"/>
      <c r="AC464" s="76"/>
      <c r="AD464" s="76"/>
      <c r="AE464" s="76"/>
      <c r="AF464" s="76"/>
      <c r="AG464" s="76"/>
      <c r="AH464" s="76"/>
      <c r="AI464" s="76"/>
      <c r="AJ464" s="76"/>
      <c r="AK464" s="76"/>
      <c r="AL464" s="76"/>
      <c r="AM464" s="76"/>
      <c r="AN464" s="76"/>
      <c r="AO464" s="76"/>
      <c r="AP464" s="76"/>
      <c r="AQ464" s="76"/>
      <c r="AR464" s="76"/>
      <c r="AS464" s="76"/>
      <c r="AT464" s="76"/>
      <c r="AU464" s="76"/>
      <c r="AV464" s="76"/>
      <c r="AW464" s="76"/>
      <c r="AX464" s="76"/>
      <c r="AY464" s="76"/>
      <c r="AZ464" s="76"/>
      <c r="BA464" s="76"/>
      <c r="BB464" s="76"/>
      <c r="BC464" s="76"/>
      <c r="BD464" s="76"/>
      <c r="BE464" s="76"/>
      <c r="BF464" s="76"/>
      <c r="BG464" s="76"/>
      <c r="BH464" s="76"/>
      <c r="BI464" s="76"/>
      <c r="BJ464" s="76"/>
      <c r="BK464" s="76"/>
      <c r="BL464" s="76"/>
      <c r="BM464" s="76"/>
      <c r="BN464" s="76"/>
      <c r="BO464" s="76"/>
      <c r="BP464" s="76"/>
      <c r="BQ464" s="76"/>
      <c r="BR464" s="76"/>
    </row>
    <row r="465" spans="4:70" ht="12.75" customHeight="1" x14ac:dyDescent="0.15">
      <c r="D465" s="76"/>
      <c r="E465" s="76"/>
      <c r="F465" s="76"/>
      <c r="G465" s="76"/>
      <c r="H465" s="76"/>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c r="AG465" s="76"/>
      <c r="AH465" s="76"/>
      <c r="AI465" s="76"/>
      <c r="AJ465" s="76"/>
      <c r="AK465" s="76"/>
      <c r="AL465" s="76"/>
      <c r="AM465" s="76"/>
      <c r="AN465" s="76"/>
      <c r="AO465" s="76"/>
      <c r="AP465" s="76"/>
      <c r="AQ465" s="76"/>
      <c r="AR465" s="76"/>
      <c r="AS465" s="76"/>
      <c r="AT465" s="76"/>
      <c r="AU465" s="76"/>
      <c r="AV465" s="76"/>
      <c r="AW465" s="76"/>
      <c r="AX465" s="76"/>
      <c r="AY465" s="76"/>
      <c r="AZ465" s="76"/>
      <c r="BA465" s="76"/>
      <c r="BB465" s="76"/>
      <c r="BC465" s="76"/>
      <c r="BD465" s="76"/>
      <c r="BE465" s="76"/>
      <c r="BF465" s="76"/>
      <c r="BG465" s="76"/>
      <c r="BH465" s="76"/>
      <c r="BI465" s="76"/>
      <c r="BJ465" s="76"/>
      <c r="BK465" s="76"/>
      <c r="BL465" s="76"/>
      <c r="BM465" s="76"/>
      <c r="BN465" s="76"/>
      <c r="BO465" s="76"/>
      <c r="BP465" s="76"/>
      <c r="BQ465" s="76"/>
      <c r="BR465" s="76"/>
    </row>
    <row r="466" spans="4:70" ht="12.75" customHeight="1" x14ac:dyDescent="0.15">
      <c r="D466" s="76"/>
      <c r="E466" s="76"/>
      <c r="F466" s="76"/>
      <c r="G466" s="76"/>
      <c r="H466" s="76"/>
      <c r="I466" s="76"/>
      <c r="J466" s="76"/>
      <c r="K466" s="76"/>
      <c r="L466" s="76"/>
      <c r="M466" s="76"/>
      <c r="N466" s="76"/>
      <c r="O466" s="76"/>
      <c r="P466" s="76"/>
      <c r="Q466" s="76"/>
      <c r="R466" s="76"/>
      <c r="S466" s="76"/>
      <c r="T466" s="76"/>
      <c r="U466" s="76"/>
      <c r="V466" s="76"/>
      <c r="W466" s="76"/>
      <c r="X466" s="76"/>
      <c r="Y466" s="76"/>
      <c r="Z466" s="76"/>
      <c r="AA466" s="76"/>
      <c r="AB466" s="76"/>
      <c r="AC466" s="76"/>
      <c r="AD466" s="76"/>
      <c r="AE466" s="76"/>
      <c r="AF466" s="76"/>
      <c r="AG466" s="76"/>
      <c r="AH466" s="76"/>
      <c r="AI466" s="76"/>
      <c r="AJ466" s="76"/>
      <c r="AK466" s="76"/>
      <c r="AL466" s="76"/>
      <c r="AM466" s="76"/>
      <c r="AN466" s="76"/>
      <c r="AO466" s="76"/>
      <c r="AP466" s="76"/>
      <c r="AQ466" s="76"/>
      <c r="AR466" s="76"/>
      <c r="AS466" s="76"/>
      <c r="AT466" s="76"/>
      <c r="AU466" s="76"/>
      <c r="AV466" s="76"/>
      <c r="AW466" s="76"/>
      <c r="AX466" s="76"/>
      <c r="AY466" s="76"/>
      <c r="AZ466" s="76"/>
      <c r="BA466" s="76"/>
      <c r="BB466" s="76"/>
      <c r="BC466" s="76"/>
      <c r="BD466" s="76"/>
      <c r="BE466" s="76"/>
      <c r="BF466" s="76"/>
      <c r="BG466" s="76"/>
      <c r="BH466" s="76"/>
      <c r="BI466" s="76"/>
      <c r="BJ466" s="76"/>
      <c r="BK466" s="76"/>
      <c r="BL466" s="76"/>
      <c r="BM466" s="76"/>
      <c r="BN466" s="76"/>
      <c r="BO466" s="76"/>
      <c r="BP466" s="76"/>
      <c r="BQ466" s="76"/>
      <c r="BR466" s="76"/>
    </row>
    <row r="467" spans="4:70" ht="12.75" customHeight="1" x14ac:dyDescent="0.15">
      <c r="D467" s="76"/>
      <c r="E467" s="76"/>
      <c r="F467" s="76"/>
      <c r="G467" s="76"/>
      <c r="H467" s="76"/>
      <c r="I467" s="76"/>
      <c r="J467" s="76"/>
      <c r="K467" s="76"/>
      <c r="L467" s="76"/>
      <c r="M467" s="76"/>
      <c r="N467" s="76"/>
      <c r="O467" s="76"/>
      <c r="P467" s="76"/>
      <c r="Q467" s="76"/>
      <c r="R467" s="76"/>
      <c r="S467" s="76"/>
      <c r="T467" s="76"/>
      <c r="U467" s="76"/>
      <c r="V467" s="76"/>
      <c r="W467" s="76"/>
      <c r="X467" s="76"/>
      <c r="Y467" s="76"/>
      <c r="Z467" s="76"/>
      <c r="AA467" s="76"/>
      <c r="AB467" s="76"/>
      <c r="AC467" s="76"/>
      <c r="AD467" s="76"/>
      <c r="AE467" s="76"/>
      <c r="AF467" s="76"/>
      <c r="AG467" s="76"/>
      <c r="AH467" s="76"/>
      <c r="AI467" s="76"/>
      <c r="AJ467" s="76"/>
      <c r="AK467" s="76"/>
      <c r="AL467" s="76"/>
      <c r="AM467" s="76"/>
      <c r="AN467" s="76"/>
      <c r="AO467" s="76"/>
      <c r="AP467" s="76"/>
      <c r="AQ467" s="76"/>
      <c r="AR467" s="76"/>
      <c r="AS467" s="76"/>
      <c r="AT467" s="76"/>
      <c r="AU467" s="76"/>
      <c r="AV467" s="76"/>
      <c r="AW467" s="76"/>
      <c r="AX467" s="76"/>
      <c r="AY467" s="76"/>
      <c r="AZ467" s="76"/>
      <c r="BA467" s="76"/>
      <c r="BB467" s="76"/>
      <c r="BC467" s="76"/>
      <c r="BD467" s="76"/>
      <c r="BE467" s="76"/>
      <c r="BF467" s="76"/>
      <c r="BG467" s="76"/>
      <c r="BH467" s="76"/>
      <c r="BI467" s="76"/>
      <c r="BJ467" s="76"/>
      <c r="BK467" s="76"/>
      <c r="BL467" s="76"/>
      <c r="BM467" s="76"/>
      <c r="BN467" s="76"/>
      <c r="BO467" s="76"/>
      <c r="BP467" s="76"/>
      <c r="BQ467" s="76"/>
      <c r="BR467" s="76"/>
    </row>
    <row r="468" spans="4:70" ht="12.75" customHeight="1" x14ac:dyDescent="0.15">
      <c r="D468" s="76"/>
      <c r="E468" s="76"/>
      <c r="F468" s="76"/>
      <c r="G468" s="76"/>
      <c r="H468" s="76"/>
      <c r="I468" s="76"/>
      <c r="J468" s="76"/>
      <c r="K468" s="76"/>
      <c r="L468" s="76"/>
      <c r="M468" s="76"/>
      <c r="N468" s="76"/>
      <c r="O468" s="76"/>
      <c r="P468" s="76"/>
      <c r="Q468" s="76"/>
      <c r="R468" s="76"/>
      <c r="S468" s="76"/>
      <c r="T468" s="76"/>
      <c r="U468" s="76"/>
      <c r="V468" s="76"/>
      <c r="W468" s="76"/>
      <c r="X468" s="76"/>
      <c r="Y468" s="76"/>
      <c r="Z468" s="76"/>
      <c r="AA468" s="76"/>
      <c r="AB468" s="76"/>
      <c r="AC468" s="76"/>
      <c r="AD468" s="76"/>
      <c r="AE468" s="76"/>
      <c r="AF468" s="76"/>
      <c r="AG468" s="76"/>
      <c r="AH468" s="76"/>
      <c r="AI468" s="76"/>
      <c r="AJ468" s="76"/>
      <c r="AK468" s="76"/>
      <c r="AL468" s="76"/>
      <c r="AM468" s="76"/>
      <c r="AN468" s="76"/>
      <c r="AO468" s="76"/>
      <c r="AP468" s="76"/>
      <c r="AQ468" s="76"/>
      <c r="AR468" s="76"/>
      <c r="AS468" s="76"/>
      <c r="AT468" s="76"/>
      <c r="AU468" s="76"/>
      <c r="AV468" s="76"/>
      <c r="AW468" s="76"/>
      <c r="AX468" s="76"/>
      <c r="AY468" s="76"/>
      <c r="AZ468" s="76"/>
      <c r="BA468" s="76"/>
      <c r="BB468" s="76"/>
      <c r="BC468" s="76"/>
      <c r="BD468" s="76"/>
      <c r="BE468" s="76"/>
      <c r="BF468" s="76"/>
      <c r="BG468" s="76"/>
      <c r="BH468" s="76"/>
      <c r="BI468" s="76"/>
      <c r="BJ468" s="76"/>
      <c r="BK468" s="76"/>
      <c r="BL468" s="76"/>
      <c r="BM468" s="76"/>
      <c r="BN468" s="76"/>
      <c r="BO468" s="76"/>
      <c r="BP468" s="76"/>
      <c r="BQ468" s="76"/>
      <c r="BR468" s="76"/>
    </row>
    <row r="469" spans="4:70" ht="12.75" customHeight="1" x14ac:dyDescent="0.15">
      <c r="D469" s="76"/>
      <c r="E469" s="76"/>
      <c r="F469" s="76"/>
      <c r="G469" s="76"/>
      <c r="H469" s="76"/>
      <c r="I469" s="76"/>
      <c r="J469" s="76"/>
      <c r="K469" s="76"/>
      <c r="L469" s="76"/>
      <c r="M469" s="76"/>
      <c r="N469" s="76"/>
      <c r="O469" s="76"/>
      <c r="P469" s="76"/>
      <c r="Q469" s="76"/>
      <c r="R469" s="76"/>
      <c r="S469" s="76"/>
      <c r="T469" s="76"/>
      <c r="U469" s="76"/>
      <c r="V469" s="76"/>
      <c r="W469" s="76"/>
      <c r="X469" s="76"/>
      <c r="Y469" s="76"/>
      <c r="Z469" s="76"/>
      <c r="AA469" s="76"/>
      <c r="AB469" s="76"/>
      <c r="AC469" s="76"/>
      <c r="AD469" s="76"/>
      <c r="AE469" s="76"/>
      <c r="AF469" s="76"/>
      <c r="AG469" s="76"/>
      <c r="AH469" s="76"/>
      <c r="AI469" s="76"/>
      <c r="AJ469" s="76"/>
      <c r="AK469" s="76"/>
      <c r="AL469" s="76"/>
      <c r="AM469" s="76"/>
      <c r="AN469" s="76"/>
      <c r="AO469" s="76"/>
      <c r="AP469" s="76"/>
      <c r="AQ469" s="76"/>
      <c r="AR469" s="76"/>
      <c r="AS469" s="76"/>
      <c r="AT469" s="76"/>
      <c r="AU469" s="76"/>
      <c r="AV469" s="76"/>
      <c r="AW469" s="76"/>
      <c r="AX469" s="76"/>
      <c r="AY469" s="76"/>
      <c r="AZ469" s="76"/>
      <c r="BA469" s="76"/>
      <c r="BB469" s="76"/>
      <c r="BC469" s="76"/>
      <c r="BD469" s="76"/>
      <c r="BE469" s="76"/>
      <c r="BF469" s="76"/>
      <c r="BG469" s="76"/>
      <c r="BH469" s="76"/>
      <c r="BI469" s="76"/>
      <c r="BJ469" s="76"/>
      <c r="BK469" s="76"/>
      <c r="BL469" s="76"/>
      <c r="BM469" s="76"/>
      <c r="BN469" s="76"/>
      <c r="BO469" s="76"/>
      <c r="BP469" s="76"/>
      <c r="BQ469" s="76"/>
      <c r="BR469" s="76"/>
    </row>
    <row r="470" spans="4:70" ht="12.75" customHeight="1" x14ac:dyDescent="0.15">
      <c r="D470" s="76"/>
      <c r="E470" s="76"/>
      <c r="F470" s="76"/>
      <c r="G470" s="76"/>
      <c r="H470" s="76"/>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c r="AG470" s="76"/>
      <c r="AH470" s="76"/>
      <c r="AI470" s="76"/>
      <c r="AJ470" s="76"/>
      <c r="AK470" s="76"/>
      <c r="AL470" s="76"/>
      <c r="AM470" s="76"/>
      <c r="AN470" s="76"/>
      <c r="AO470" s="76"/>
      <c r="AP470" s="76"/>
      <c r="AQ470" s="76"/>
      <c r="AR470" s="76"/>
      <c r="AS470" s="76"/>
      <c r="AT470" s="76"/>
      <c r="AU470" s="76"/>
      <c r="AV470" s="76"/>
      <c r="AW470" s="76"/>
      <c r="AX470" s="76"/>
      <c r="AY470" s="76"/>
      <c r="AZ470" s="76"/>
      <c r="BA470" s="76"/>
      <c r="BB470" s="76"/>
      <c r="BC470" s="76"/>
      <c r="BD470" s="76"/>
      <c r="BE470" s="76"/>
      <c r="BF470" s="76"/>
      <c r="BG470" s="76"/>
      <c r="BH470" s="76"/>
      <c r="BI470" s="76"/>
      <c r="BJ470" s="76"/>
      <c r="BK470" s="76"/>
      <c r="BL470" s="76"/>
      <c r="BM470" s="76"/>
      <c r="BN470" s="76"/>
      <c r="BO470" s="76"/>
      <c r="BP470" s="76"/>
      <c r="BQ470" s="76"/>
      <c r="BR470" s="76"/>
    </row>
    <row r="471" spans="4:70" ht="12.75" customHeight="1" x14ac:dyDescent="0.15">
      <c r="D471" s="76"/>
      <c r="E471" s="76"/>
      <c r="F471" s="76"/>
      <c r="G471" s="76"/>
      <c r="H471" s="76"/>
      <c r="I471" s="76"/>
      <c r="J471" s="76"/>
      <c r="K471" s="76"/>
      <c r="L471" s="76"/>
      <c r="M471" s="76"/>
      <c r="N471" s="76"/>
      <c r="O471" s="76"/>
      <c r="P471" s="76"/>
      <c r="Q471" s="76"/>
      <c r="R471" s="76"/>
      <c r="S471" s="76"/>
      <c r="T471" s="76"/>
      <c r="U471" s="76"/>
      <c r="V471" s="76"/>
      <c r="W471" s="76"/>
      <c r="X471" s="76"/>
      <c r="Y471" s="76"/>
      <c r="Z471" s="76"/>
      <c r="AA471" s="76"/>
      <c r="AB471" s="76"/>
      <c r="AC471" s="76"/>
      <c r="AD471" s="76"/>
      <c r="AE471" s="76"/>
      <c r="AF471" s="76"/>
      <c r="AG471" s="76"/>
      <c r="AH471" s="76"/>
      <c r="AI471" s="76"/>
      <c r="AJ471" s="76"/>
      <c r="AK471" s="76"/>
      <c r="AL471" s="76"/>
      <c r="AM471" s="76"/>
      <c r="AN471" s="76"/>
      <c r="AO471" s="76"/>
      <c r="AP471" s="76"/>
      <c r="AQ471" s="76"/>
      <c r="AR471" s="76"/>
      <c r="AS471" s="76"/>
      <c r="AT471" s="76"/>
      <c r="AU471" s="76"/>
      <c r="AV471" s="76"/>
      <c r="AW471" s="76"/>
      <c r="AX471" s="76"/>
      <c r="AY471" s="76"/>
      <c r="AZ471" s="76"/>
      <c r="BA471" s="76"/>
      <c r="BB471" s="76"/>
      <c r="BC471" s="76"/>
      <c r="BD471" s="76"/>
      <c r="BE471" s="76"/>
      <c r="BF471" s="76"/>
      <c r="BG471" s="76"/>
      <c r="BH471" s="76"/>
      <c r="BI471" s="76"/>
      <c r="BJ471" s="76"/>
      <c r="BK471" s="76"/>
      <c r="BL471" s="76"/>
      <c r="BM471" s="76"/>
      <c r="BN471" s="76"/>
      <c r="BO471" s="76"/>
      <c r="BP471" s="76"/>
      <c r="BQ471" s="76"/>
      <c r="BR471" s="76"/>
    </row>
    <row r="472" spans="4:70" ht="12.75" customHeight="1" x14ac:dyDescent="0.15">
      <c r="D472" s="76"/>
      <c r="E472" s="76"/>
      <c r="F472" s="76"/>
      <c r="G472" s="76"/>
      <c r="H472" s="76"/>
      <c r="I472" s="76"/>
      <c r="J472" s="76"/>
      <c r="K472" s="76"/>
      <c r="L472" s="76"/>
      <c r="M472" s="76"/>
      <c r="N472" s="76"/>
      <c r="O472" s="76"/>
      <c r="P472" s="76"/>
      <c r="Q472" s="76"/>
      <c r="R472" s="76"/>
      <c r="S472" s="76"/>
      <c r="T472" s="76"/>
      <c r="U472" s="76"/>
      <c r="V472" s="76"/>
      <c r="W472" s="76"/>
      <c r="X472" s="76"/>
      <c r="Y472" s="76"/>
      <c r="Z472" s="76"/>
      <c r="AA472" s="76"/>
      <c r="AB472" s="76"/>
      <c r="AC472" s="76"/>
      <c r="AD472" s="76"/>
      <c r="AE472" s="76"/>
      <c r="AF472" s="76"/>
      <c r="AG472" s="76"/>
      <c r="AH472" s="76"/>
      <c r="AI472" s="76"/>
      <c r="AJ472" s="76"/>
      <c r="AK472" s="76"/>
      <c r="AL472" s="76"/>
      <c r="AM472" s="76"/>
      <c r="AN472" s="76"/>
      <c r="AO472" s="76"/>
      <c r="AP472" s="76"/>
      <c r="AQ472" s="76"/>
      <c r="AR472" s="76"/>
      <c r="AS472" s="76"/>
      <c r="AT472" s="76"/>
      <c r="AU472" s="76"/>
      <c r="AV472" s="76"/>
      <c r="AW472" s="76"/>
      <c r="AX472" s="76"/>
      <c r="AY472" s="76"/>
      <c r="AZ472" s="76"/>
      <c r="BA472" s="76"/>
      <c r="BB472" s="76"/>
      <c r="BC472" s="76"/>
      <c r="BD472" s="76"/>
      <c r="BE472" s="76"/>
      <c r="BF472" s="76"/>
      <c r="BG472" s="76"/>
      <c r="BH472" s="76"/>
      <c r="BI472" s="76"/>
      <c r="BJ472" s="76"/>
      <c r="BK472" s="76"/>
      <c r="BL472" s="76"/>
      <c r="BM472" s="76"/>
      <c r="BN472" s="76"/>
      <c r="BO472" s="76"/>
      <c r="BP472" s="76"/>
      <c r="BQ472" s="76"/>
      <c r="BR472" s="76"/>
    </row>
    <row r="473" spans="4:70" ht="12.75" customHeight="1" x14ac:dyDescent="0.15">
      <c r="D473" s="76"/>
      <c r="E473" s="76"/>
      <c r="F473" s="76"/>
      <c r="G473" s="76"/>
      <c r="H473" s="76"/>
      <c r="I473" s="76"/>
      <c r="J473" s="76"/>
      <c r="K473" s="76"/>
      <c r="L473" s="76"/>
      <c r="M473" s="76"/>
      <c r="N473" s="76"/>
      <c r="O473" s="76"/>
      <c r="P473" s="76"/>
      <c r="Q473" s="76"/>
      <c r="R473" s="76"/>
      <c r="S473" s="76"/>
      <c r="T473" s="76"/>
      <c r="U473" s="76"/>
      <c r="V473" s="76"/>
      <c r="W473" s="76"/>
      <c r="X473" s="76"/>
      <c r="Y473" s="76"/>
      <c r="Z473" s="76"/>
      <c r="AA473" s="76"/>
      <c r="AB473" s="76"/>
      <c r="AC473" s="76"/>
      <c r="AD473" s="76"/>
      <c r="AE473" s="76"/>
      <c r="AF473" s="76"/>
      <c r="AG473" s="76"/>
      <c r="AH473" s="76"/>
      <c r="AI473" s="76"/>
      <c r="AJ473" s="76"/>
      <c r="AK473" s="76"/>
      <c r="AL473" s="76"/>
      <c r="AM473" s="76"/>
      <c r="AN473" s="76"/>
      <c r="AO473" s="76"/>
      <c r="AP473" s="76"/>
      <c r="AQ473" s="76"/>
      <c r="AR473" s="76"/>
      <c r="AS473" s="76"/>
      <c r="AT473" s="76"/>
      <c r="AU473" s="76"/>
      <c r="AV473" s="76"/>
      <c r="AW473" s="76"/>
      <c r="AX473" s="76"/>
      <c r="AY473" s="76"/>
      <c r="AZ473" s="76"/>
      <c r="BA473" s="76"/>
      <c r="BB473" s="76"/>
      <c r="BC473" s="76"/>
      <c r="BD473" s="76"/>
      <c r="BE473" s="76"/>
      <c r="BF473" s="76"/>
      <c r="BG473" s="76"/>
      <c r="BH473" s="76"/>
      <c r="BI473" s="76"/>
      <c r="BJ473" s="76"/>
      <c r="BK473" s="76"/>
      <c r="BL473" s="76"/>
      <c r="BM473" s="76"/>
      <c r="BN473" s="76"/>
      <c r="BO473" s="76"/>
      <c r="BP473" s="76"/>
      <c r="BQ473" s="76"/>
      <c r="BR473" s="76"/>
    </row>
    <row r="474" spans="4:70" ht="12.75" customHeight="1" x14ac:dyDescent="0.15">
      <c r="D474" s="76"/>
      <c r="E474" s="76"/>
      <c r="F474" s="76"/>
      <c r="G474" s="76"/>
      <c r="H474" s="76"/>
      <c r="I474" s="76"/>
      <c r="J474" s="76"/>
      <c r="K474" s="76"/>
      <c r="L474" s="76"/>
      <c r="M474" s="76"/>
      <c r="N474" s="76"/>
      <c r="O474" s="76"/>
      <c r="P474" s="76"/>
      <c r="Q474" s="76"/>
      <c r="R474" s="76"/>
      <c r="S474" s="76"/>
      <c r="T474" s="76"/>
      <c r="U474" s="76"/>
      <c r="V474" s="76"/>
      <c r="W474" s="76"/>
      <c r="X474" s="76"/>
      <c r="Y474" s="76"/>
      <c r="Z474" s="76"/>
      <c r="AA474" s="76"/>
      <c r="AB474" s="76"/>
      <c r="AC474" s="76"/>
      <c r="AD474" s="76"/>
      <c r="AE474" s="76"/>
      <c r="AF474" s="76"/>
      <c r="AG474" s="76"/>
      <c r="AH474" s="76"/>
      <c r="AI474" s="76"/>
      <c r="AJ474" s="76"/>
      <c r="AK474" s="76"/>
      <c r="AL474" s="76"/>
      <c r="AM474" s="76"/>
      <c r="AN474" s="76"/>
      <c r="AO474" s="76"/>
      <c r="AP474" s="76"/>
      <c r="AQ474" s="76"/>
      <c r="AR474" s="76"/>
      <c r="AS474" s="76"/>
      <c r="AT474" s="76"/>
      <c r="AU474" s="76"/>
      <c r="AV474" s="76"/>
      <c r="AW474" s="76"/>
      <c r="AX474" s="76"/>
      <c r="AY474" s="76"/>
      <c r="AZ474" s="76"/>
      <c r="BA474" s="76"/>
      <c r="BB474" s="76"/>
      <c r="BC474" s="76"/>
      <c r="BD474" s="76"/>
      <c r="BE474" s="76"/>
      <c r="BF474" s="76"/>
      <c r="BG474" s="76"/>
      <c r="BH474" s="76"/>
      <c r="BI474" s="76"/>
      <c r="BJ474" s="76"/>
      <c r="BK474" s="76"/>
      <c r="BL474" s="76"/>
      <c r="BM474" s="76"/>
      <c r="BN474" s="76"/>
      <c r="BO474" s="76"/>
      <c r="BP474" s="76"/>
      <c r="BQ474" s="76"/>
      <c r="BR474" s="76"/>
    </row>
    <row r="475" spans="4:70" ht="12.75" customHeight="1" x14ac:dyDescent="0.15">
      <c r="D475" s="76"/>
      <c r="E475" s="76"/>
      <c r="F475" s="76"/>
      <c r="G475" s="76"/>
      <c r="H475" s="76"/>
      <c r="I475" s="76"/>
      <c r="J475" s="76"/>
      <c r="K475" s="76"/>
      <c r="L475" s="76"/>
      <c r="M475" s="76"/>
      <c r="N475" s="76"/>
      <c r="O475" s="76"/>
      <c r="P475" s="76"/>
      <c r="Q475" s="76"/>
      <c r="R475" s="76"/>
      <c r="S475" s="76"/>
      <c r="T475" s="76"/>
      <c r="U475" s="76"/>
      <c r="V475" s="76"/>
      <c r="W475" s="76"/>
      <c r="X475" s="76"/>
      <c r="Y475" s="76"/>
      <c r="Z475" s="76"/>
      <c r="AA475" s="76"/>
      <c r="AB475" s="76"/>
      <c r="AC475" s="76"/>
      <c r="AD475" s="76"/>
      <c r="AE475" s="76"/>
      <c r="AF475" s="76"/>
      <c r="AG475" s="76"/>
      <c r="AH475" s="76"/>
      <c r="AI475" s="76"/>
      <c r="AJ475" s="76"/>
      <c r="AK475" s="76"/>
      <c r="AL475" s="76"/>
      <c r="AM475" s="76"/>
      <c r="AN475" s="76"/>
      <c r="AO475" s="76"/>
      <c r="AP475" s="76"/>
      <c r="AQ475" s="76"/>
      <c r="AR475" s="76"/>
      <c r="AS475" s="76"/>
      <c r="AT475" s="76"/>
      <c r="AU475" s="76"/>
      <c r="AV475" s="76"/>
      <c r="AW475" s="76"/>
      <c r="AX475" s="76"/>
      <c r="AY475" s="76"/>
      <c r="AZ475" s="76"/>
      <c r="BA475" s="76"/>
      <c r="BB475" s="76"/>
      <c r="BC475" s="76"/>
      <c r="BD475" s="76"/>
      <c r="BE475" s="76"/>
      <c r="BF475" s="76"/>
      <c r="BG475" s="76"/>
      <c r="BH475" s="76"/>
      <c r="BI475" s="76"/>
      <c r="BJ475" s="76"/>
      <c r="BK475" s="76"/>
      <c r="BL475" s="76"/>
      <c r="BM475" s="76"/>
      <c r="BN475" s="76"/>
      <c r="BO475" s="76"/>
      <c r="BP475" s="76"/>
      <c r="BQ475" s="76"/>
      <c r="BR475" s="76"/>
    </row>
    <row r="476" spans="4:70" ht="12.75" customHeight="1" x14ac:dyDescent="0.15">
      <c r="D476" s="76"/>
      <c r="E476" s="76"/>
      <c r="F476" s="76"/>
      <c r="G476" s="76"/>
      <c r="H476" s="76"/>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76"/>
      <c r="AG476" s="76"/>
      <c r="AH476" s="76"/>
      <c r="AI476" s="76"/>
      <c r="AJ476" s="76"/>
      <c r="AK476" s="76"/>
      <c r="AL476" s="76"/>
      <c r="AM476" s="76"/>
      <c r="AN476" s="76"/>
      <c r="AO476" s="76"/>
      <c r="AP476" s="76"/>
      <c r="AQ476" s="76"/>
      <c r="AR476" s="76"/>
      <c r="AS476" s="76"/>
      <c r="AT476" s="76"/>
      <c r="AU476" s="76"/>
      <c r="AV476" s="76"/>
      <c r="AW476" s="76"/>
      <c r="AX476" s="76"/>
      <c r="AY476" s="76"/>
      <c r="AZ476" s="76"/>
      <c r="BA476" s="76"/>
      <c r="BB476" s="76"/>
      <c r="BC476" s="76"/>
      <c r="BD476" s="76"/>
      <c r="BE476" s="76"/>
      <c r="BF476" s="76"/>
      <c r="BG476" s="76"/>
      <c r="BH476" s="76"/>
      <c r="BI476" s="76"/>
      <c r="BJ476" s="76"/>
      <c r="BK476" s="76"/>
      <c r="BL476" s="76"/>
      <c r="BM476" s="76"/>
      <c r="BN476" s="76"/>
      <c r="BO476" s="76"/>
      <c r="BP476" s="76"/>
      <c r="BQ476" s="76"/>
      <c r="BR476" s="76"/>
    </row>
    <row r="477" spans="4:70" ht="12.75" customHeight="1" x14ac:dyDescent="0.15">
      <c r="D477" s="76"/>
      <c r="E477" s="76"/>
      <c r="F477" s="76"/>
      <c r="G477" s="76"/>
      <c r="H477" s="76"/>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76"/>
      <c r="AG477" s="76"/>
      <c r="AH477" s="76"/>
      <c r="AI477" s="76"/>
      <c r="AJ477" s="76"/>
      <c r="AK477" s="76"/>
      <c r="AL477" s="76"/>
      <c r="AM477" s="76"/>
      <c r="AN477" s="76"/>
      <c r="AO477" s="76"/>
      <c r="AP477" s="76"/>
      <c r="AQ477" s="76"/>
      <c r="AR477" s="76"/>
      <c r="AS477" s="76"/>
      <c r="AT477" s="76"/>
      <c r="AU477" s="76"/>
      <c r="AV477" s="76"/>
      <c r="AW477" s="76"/>
      <c r="AX477" s="76"/>
      <c r="AY477" s="76"/>
      <c r="AZ477" s="76"/>
      <c r="BA477" s="76"/>
      <c r="BB477" s="76"/>
      <c r="BC477" s="76"/>
      <c r="BD477" s="76"/>
      <c r="BE477" s="76"/>
      <c r="BF477" s="76"/>
      <c r="BG477" s="76"/>
      <c r="BH477" s="76"/>
      <c r="BI477" s="76"/>
      <c r="BJ477" s="76"/>
      <c r="BK477" s="76"/>
      <c r="BL477" s="76"/>
      <c r="BM477" s="76"/>
      <c r="BN477" s="76"/>
      <c r="BO477" s="76"/>
      <c r="BP477" s="76"/>
      <c r="BQ477" s="76"/>
      <c r="BR477" s="76"/>
    </row>
    <row r="478" spans="4:70" ht="12.75" customHeight="1" x14ac:dyDescent="0.15">
      <c r="D478" s="76"/>
      <c r="E478" s="76"/>
      <c r="F478" s="76"/>
      <c r="G478" s="76"/>
      <c r="H478" s="76"/>
      <c r="I478" s="76"/>
      <c r="J478" s="76"/>
      <c r="K478" s="76"/>
      <c r="L478" s="76"/>
      <c r="M478" s="76"/>
      <c r="N478" s="76"/>
      <c r="O478" s="76"/>
      <c r="P478" s="76"/>
      <c r="Q478" s="76"/>
      <c r="R478" s="76"/>
      <c r="S478" s="76"/>
      <c r="T478" s="76"/>
      <c r="U478" s="76"/>
      <c r="V478" s="76"/>
      <c r="W478" s="76"/>
      <c r="X478" s="76"/>
      <c r="Y478" s="76"/>
      <c r="Z478" s="76"/>
      <c r="AA478" s="76"/>
      <c r="AB478" s="76"/>
      <c r="AC478" s="76"/>
      <c r="AD478" s="76"/>
      <c r="AE478" s="76"/>
      <c r="AF478" s="76"/>
      <c r="AG478" s="76"/>
      <c r="AH478" s="76"/>
      <c r="AI478" s="76"/>
      <c r="AJ478" s="76"/>
      <c r="AK478" s="76"/>
      <c r="AL478" s="76"/>
      <c r="AM478" s="76"/>
      <c r="AN478" s="76"/>
      <c r="AO478" s="76"/>
      <c r="AP478" s="76"/>
      <c r="AQ478" s="76"/>
      <c r="AR478" s="76"/>
      <c r="AS478" s="76"/>
      <c r="AT478" s="76"/>
      <c r="AU478" s="76"/>
      <c r="AV478" s="76"/>
      <c r="AW478" s="76"/>
      <c r="AX478" s="76"/>
      <c r="AY478" s="76"/>
      <c r="AZ478" s="76"/>
      <c r="BA478" s="76"/>
      <c r="BB478" s="76"/>
      <c r="BC478" s="76"/>
      <c r="BD478" s="76"/>
      <c r="BE478" s="76"/>
      <c r="BF478" s="76"/>
      <c r="BG478" s="76"/>
      <c r="BH478" s="76"/>
      <c r="BI478" s="76"/>
      <c r="BJ478" s="76"/>
      <c r="BK478" s="76"/>
      <c r="BL478" s="76"/>
      <c r="BM478" s="76"/>
      <c r="BN478" s="76"/>
      <c r="BO478" s="76"/>
      <c r="BP478" s="76"/>
      <c r="BQ478" s="76"/>
      <c r="BR478" s="76"/>
    </row>
    <row r="479" spans="4:70" ht="12.75" customHeight="1" x14ac:dyDescent="0.15">
      <c r="D479" s="76"/>
      <c r="E479" s="76"/>
      <c r="F479" s="76"/>
      <c r="G479" s="76"/>
      <c r="H479" s="76"/>
      <c r="I479" s="76"/>
      <c r="J479" s="76"/>
      <c r="K479" s="76"/>
      <c r="L479" s="76"/>
      <c r="M479" s="76"/>
      <c r="N479" s="76"/>
      <c r="O479" s="76"/>
      <c r="P479" s="76"/>
      <c r="Q479" s="76"/>
      <c r="R479" s="76"/>
      <c r="S479" s="76"/>
      <c r="T479" s="76"/>
      <c r="U479" s="76"/>
      <c r="V479" s="76"/>
      <c r="W479" s="76"/>
      <c r="X479" s="76"/>
      <c r="Y479" s="76"/>
      <c r="Z479" s="76"/>
      <c r="AA479" s="76"/>
      <c r="AB479" s="76"/>
      <c r="AC479" s="76"/>
      <c r="AD479" s="76"/>
      <c r="AE479" s="76"/>
      <c r="AF479" s="76"/>
      <c r="AG479" s="76"/>
      <c r="AH479" s="76"/>
      <c r="AI479" s="76"/>
      <c r="AJ479" s="76"/>
      <c r="AK479" s="76"/>
      <c r="AL479" s="76"/>
      <c r="AM479" s="76"/>
      <c r="AN479" s="76"/>
      <c r="AO479" s="76"/>
      <c r="AP479" s="76"/>
      <c r="AQ479" s="76"/>
      <c r="AR479" s="76"/>
      <c r="AS479" s="76"/>
      <c r="AT479" s="76"/>
      <c r="AU479" s="76"/>
      <c r="AV479" s="76"/>
      <c r="AW479" s="76"/>
      <c r="AX479" s="76"/>
      <c r="AY479" s="76"/>
      <c r="AZ479" s="76"/>
      <c r="BA479" s="76"/>
      <c r="BB479" s="76"/>
      <c r="BC479" s="76"/>
      <c r="BD479" s="76"/>
      <c r="BE479" s="76"/>
      <c r="BF479" s="76"/>
      <c r="BG479" s="76"/>
      <c r="BH479" s="76"/>
      <c r="BI479" s="76"/>
      <c r="BJ479" s="76"/>
      <c r="BK479" s="76"/>
      <c r="BL479" s="76"/>
      <c r="BM479" s="76"/>
      <c r="BN479" s="76"/>
      <c r="BO479" s="76"/>
      <c r="BP479" s="76"/>
      <c r="BQ479" s="76"/>
      <c r="BR479" s="76"/>
    </row>
    <row r="480" spans="4:70" ht="12.75" customHeight="1" x14ac:dyDescent="0.15">
      <c r="D480" s="76"/>
      <c r="E480" s="76"/>
      <c r="F480" s="76"/>
      <c r="G480" s="76"/>
      <c r="H480" s="76"/>
      <c r="I480" s="76"/>
      <c r="J480" s="76"/>
      <c r="K480" s="76"/>
      <c r="L480" s="76"/>
      <c r="M480" s="76"/>
      <c r="N480" s="76"/>
      <c r="O480" s="76"/>
      <c r="P480" s="76"/>
      <c r="Q480" s="76"/>
      <c r="R480" s="76"/>
      <c r="S480" s="76"/>
      <c r="T480" s="76"/>
      <c r="U480" s="76"/>
      <c r="V480" s="76"/>
      <c r="W480" s="76"/>
      <c r="X480" s="76"/>
      <c r="Y480" s="76"/>
      <c r="Z480" s="76"/>
      <c r="AA480" s="76"/>
      <c r="AB480" s="76"/>
      <c r="AC480" s="76"/>
      <c r="AD480" s="76"/>
      <c r="AE480" s="76"/>
      <c r="AF480" s="76"/>
      <c r="AG480" s="76"/>
      <c r="AH480" s="76"/>
      <c r="AI480" s="76"/>
      <c r="AJ480" s="76"/>
      <c r="AK480" s="76"/>
      <c r="AL480" s="76"/>
      <c r="AM480" s="76"/>
      <c r="AN480" s="76"/>
      <c r="AO480" s="76"/>
      <c r="AP480" s="76"/>
      <c r="AQ480" s="76"/>
      <c r="AR480" s="76"/>
      <c r="AS480" s="76"/>
      <c r="AT480" s="76"/>
      <c r="AU480" s="76"/>
      <c r="AV480" s="76"/>
      <c r="AW480" s="76"/>
      <c r="AX480" s="76"/>
      <c r="AY480" s="76"/>
      <c r="AZ480" s="76"/>
      <c r="BA480" s="76"/>
      <c r="BB480" s="76"/>
      <c r="BC480" s="76"/>
      <c r="BD480" s="76"/>
      <c r="BE480" s="76"/>
      <c r="BF480" s="76"/>
      <c r="BG480" s="76"/>
      <c r="BH480" s="76"/>
      <c r="BI480" s="76"/>
      <c r="BJ480" s="76"/>
      <c r="BK480" s="76"/>
      <c r="BL480" s="76"/>
      <c r="BM480" s="76"/>
      <c r="BN480" s="76"/>
      <c r="BO480" s="76"/>
      <c r="BP480" s="76"/>
      <c r="BQ480" s="76"/>
      <c r="BR480" s="76"/>
    </row>
    <row r="481" spans="4:70" ht="12.75" customHeight="1" x14ac:dyDescent="0.15">
      <c r="D481" s="76"/>
      <c r="E481" s="76"/>
      <c r="F481" s="76"/>
      <c r="G481" s="76"/>
      <c r="H481" s="76"/>
      <c r="I481" s="76"/>
      <c r="J481" s="76"/>
      <c r="K481" s="76"/>
      <c r="L481" s="76"/>
      <c r="M481" s="76"/>
      <c r="N481" s="76"/>
      <c r="O481" s="76"/>
      <c r="P481" s="76"/>
      <c r="Q481" s="76"/>
      <c r="R481" s="76"/>
      <c r="S481" s="76"/>
      <c r="T481" s="76"/>
      <c r="U481" s="76"/>
      <c r="V481" s="76"/>
      <c r="W481" s="76"/>
      <c r="X481" s="76"/>
      <c r="Y481" s="76"/>
      <c r="Z481" s="76"/>
      <c r="AA481" s="76"/>
      <c r="AB481" s="76"/>
      <c r="AC481" s="76"/>
      <c r="AD481" s="76"/>
      <c r="AE481" s="76"/>
      <c r="AF481" s="76"/>
      <c r="AG481" s="76"/>
      <c r="AH481" s="76"/>
      <c r="AI481" s="76"/>
      <c r="AJ481" s="76"/>
      <c r="AK481" s="76"/>
      <c r="AL481" s="76"/>
      <c r="AM481" s="76"/>
      <c r="AN481" s="76"/>
      <c r="AO481" s="76"/>
      <c r="AP481" s="76"/>
      <c r="AQ481" s="76"/>
      <c r="AR481" s="76"/>
      <c r="AS481" s="76"/>
      <c r="AT481" s="76"/>
      <c r="AU481" s="76"/>
      <c r="AV481" s="76"/>
      <c r="AW481" s="76"/>
      <c r="AX481" s="76"/>
      <c r="AY481" s="76"/>
      <c r="AZ481" s="76"/>
      <c r="BA481" s="76"/>
      <c r="BB481" s="76"/>
      <c r="BC481" s="76"/>
      <c r="BD481" s="76"/>
      <c r="BE481" s="76"/>
      <c r="BF481" s="76"/>
      <c r="BG481" s="76"/>
      <c r="BH481" s="76"/>
      <c r="BI481" s="76"/>
      <c r="BJ481" s="76"/>
      <c r="BK481" s="76"/>
      <c r="BL481" s="76"/>
      <c r="BM481" s="76"/>
      <c r="BN481" s="76"/>
      <c r="BO481" s="76"/>
      <c r="BP481" s="76"/>
      <c r="BQ481" s="76"/>
      <c r="BR481" s="76"/>
    </row>
    <row r="482" spans="4:70" ht="12.75" customHeight="1" x14ac:dyDescent="0.15">
      <c r="D482" s="76"/>
      <c r="E482" s="76"/>
      <c r="F482" s="76"/>
      <c r="G482" s="76"/>
      <c r="H482" s="76"/>
      <c r="I482" s="76"/>
      <c r="J482" s="76"/>
      <c r="K482" s="76"/>
      <c r="L482" s="76"/>
      <c r="M482" s="76"/>
      <c r="N482" s="76"/>
      <c r="O482" s="76"/>
      <c r="P482" s="76"/>
      <c r="Q482" s="76"/>
      <c r="R482" s="76"/>
      <c r="S482" s="76"/>
      <c r="T482" s="76"/>
      <c r="U482" s="76"/>
      <c r="V482" s="76"/>
      <c r="W482" s="76"/>
      <c r="X482" s="76"/>
      <c r="Y482" s="76"/>
      <c r="Z482" s="76"/>
      <c r="AA482" s="76"/>
      <c r="AB482" s="76"/>
      <c r="AC482" s="76"/>
      <c r="AD482" s="76"/>
      <c r="AE482" s="76"/>
      <c r="AF482" s="76"/>
      <c r="AG482" s="76"/>
      <c r="AH482" s="76"/>
      <c r="AI482" s="76"/>
      <c r="AJ482" s="76"/>
      <c r="AK482" s="76"/>
      <c r="AL482" s="76"/>
      <c r="AM482" s="76"/>
      <c r="AN482" s="76"/>
      <c r="AO482" s="76"/>
      <c r="AP482" s="76"/>
      <c r="AQ482" s="76"/>
      <c r="AR482" s="76"/>
      <c r="AS482" s="76"/>
      <c r="AT482" s="76"/>
      <c r="AU482" s="76"/>
      <c r="AV482" s="76"/>
      <c r="AW482" s="76"/>
      <c r="AX482" s="76"/>
      <c r="AY482" s="76"/>
      <c r="AZ482" s="76"/>
      <c r="BA482" s="76"/>
      <c r="BB482" s="76"/>
      <c r="BC482" s="76"/>
      <c r="BD482" s="76"/>
      <c r="BE482" s="76"/>
      <c r="BF482" s="76"/>
      <c r="BG482" s="76"/>
      <c r="BH482" s="76"/>
      <c r="BI482" s="76"/>
      <c r="BJ482" s="76"/>
      <c r="BK482" s="76"/>
      <c r="BL482" s="76"/>
      <c r="BM482" s="76"/>
      <c r="BN482" s="76"/>
      <c r="BO482" s="76"/>
      <c r="BP482" s="76"/>
      <c r="BQ482" s="76"/>
      <c r="BR482" s="76"/>
    </row>
    <row r="483" spans="4:70" ht="12.75" customHeight="1" x14ac:dyDescent="0.15">
      <c r="D483" s="76"/>
      <c r="E483" s="76"/>
      <c r="F483" s="76"/>
      <c r="G483" s="76"/>
      <c r="H483" s="76"/>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c r="AG483" s="76"/>
      <c r="AH483" s="76"/>
      <c r="AI483" s="76"/>
      <c r="AJ483" s="76"/>
      <c r="AK483" s="76"/>
      <c r="AL483" s="76"/>
      <c r="AM483" s="76"/>
      <c r="AN483" s="76"/>
      <c r="AO483" s="76"/>
      <c r="AP483" s="76"/>
      <c r="AQ483" s="76"/>
      <c r="AR483" s="76"/>
      <c r="AS483" s="76"/>
      <c r="AT483" s="76"/>
      <c r="AU483" s="76"/>
      <c r="AV483" s="76"/>
      <c r="AW483" s="76"/>
      <c r="AX483" s="76"/>
      <c r="AY483" s="76"/>
      <c r="AZ483" s="76"/>
      <c r="BA483" s="76"/>
      <c r="BB483" s="76"/>
      <c r="BC483" s="76"/>
      <c r="BD483" s="76"/>
      <c r="BE483" s="76"/>
      <c r="BF483" s="76"/>
      <c r="BG483" s="76"/>
      <c r="BH483" s="76"/>
      <c r="BI483" s="76"/>
      <c r="BJ483" s="76"/>
      <c r="BK483" s="76"/>
      <c r="BL483" s="76"/>
      <c r="BM483" s="76"/>
      <c r="BN483" s="76"/>
      <c r="BO483" s="76"/>
      <c r="BP483" s="76"/>
      <c r="BQ483" s="76"/>
      <c r="BR483" s="76"/>
    </row>
    <row r="484" spans="4:70" ht="12.75" customHeight="1" x14ac:dyDescent="0.15">
      <c r="D484" s="76"/>
      <c r="E484" s="76"/>
      <c r="F484" s="76"/>
      <c r="G484" s="76"/>
      <c r="H484" s="76"/>
      <c r="I484" s="76"/>
      <c r="J484" s="76"/>
      <c r="K484" s="76"/>
      <c r="L484" s="76"/>
      <c r="M484" s="76"/>
      <c r="N484" s="76"/>
      <c r="O484" s="76"/>
      <c r="P484" s="76"/>
      <c r="Q484" s="76"/>
      <c r="R484" s="76"/>
      <c r="S484" s="76"/>
      <c r="T484" s="76"/>
      <c r="U484" s="76"/>
      <c r="V484" s="76"/>
      <c r="W484" s="76"/>
      <c r="X484" s="76"/>
      <c r="Y484" s="76"/>
      <c r="Z484" s="76"/>
      <c r="AA484" s="76"/>
      <c r="AB484" s="76"/>
      <c r="AC484" s="76"/>
      <c r="AD484" s="76"/>
      <c r="AE484" s="76"/>
      <c r="AF484" s="76"/>
      <c r="AG484" s="76"/>
      <c r="AH484" s="76"/>
      <c r="AI484" s="76"/>
      <c r="AJ484" s="76"/>
      <c r="AK484" s="76"/>
      <c r="AL484" s="76"/>
      <c r="AM484" s="76"/>
      <c r="AN484" s="76"/>
      <c r="AO484" s="76"/>
      <c r="AP484" s="76"/>
      <c r="AQ484" s="76"/>
      <c r="AR484" s="76"/>
      <c r="AS484" s="76"/>
      <c r="AT484" s="76"/>
      <c r="AU484" s="76"/>
      <c r="AV484" s="76"/>
      <c r="AW484" s="76"/>
      <c r="AX484" s="76"/>
      <c r="AY484" s="76"/>
      <c r="AZ484" s="76"/>
      <c r="BA484" s="76"/>
      <c r="BB484" s="76"/>
      <c r="BC484" s="76"/>
      <c r="BD484" s="76"/>
      <c r="BE484" s="76"/>
      <c r="BF484" s="76"/>
      <c r="BG484" s="76"/>
      <c r="BH484" s="76"/>
      <c r="BI484" s="76"/>
      <c r="BJ484" s="76"/>
      <c r="BK484" s="76"/>
      <c r="BL484" s="76"/>
      <c r="BM484" s="76"/>
      <c r="BN484" s="76"/>
      <c r="BO484" s="76"/>
      <c r="BP484" s="76"/>
      <c r="BQ484" s="76"/>
      <c r="BR484" s="76"/>
    </row>
    <row r="485" spans="4:70" ht="12.75" customHeight="1" x14ac:dyDescent="0.15">
      <c r="D485" s="76"/>
      <c r="E485" s="76"/>
      <c r="F485" s="76"/>
      <c r="G485" s="76"/>
      <c r="H485" s="76"/>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76"/>
      <c r="AG485" s="76"/>
      <c r="AH485" s="76"/>
      <c r="AI485" s="76"/>
      <c r="AJ485" s="76"/>
      <c r="AK485" s="76"/>
      <c r="AL485" s="76"/>
      <c r="AM485" s="76"/>
      <c r="AN485" s="76"/>
      <c r="AO485" s="76"/>
      <c r="AP485" s="76"/>
      <c r="AQ485" s="76"/>
      <c r="AR485" s="76"/>
      <c r="AS485" s="76"/>
      <c r="AT485" s="76"/>
      <c r="AU485" s="76"/>
      <c r="AV485" s="76"/>
      <c r="AW485" s="76"/>
      <c r="AX485" s="76"/>
      <c r="AY485" s="76"/>
      <c r="AZ485" s="76"/>
      <c r="BA485" s="76"/>
      <c r="BB485" s="76"/>
      <c r="BC485" s="76"/>
      <c r="BD485" s="76"/>
      <c r="BE485" s="76"/>
      <c r="BF485" s="76"/>
      <c r="BG485" s="76"/>
      <c r="BH485" s="76"/>
      <c r="BI485" s="76"/>
      <c r="BJ485" s="76"/>
      <c r="BK485" s="76"/>
      <c r="BL485" s="76"/>
      <c r="BM485" s="76"/>
      <c r="BN485" s="76"/>
      <c r="BO485" s="76"/>
      <c r="BP485" s="76"/>
      <c r="BQ485" s="76"/>
      <c r="BR485" s="76"/>
    </row>
    <row r="486" spans="4:70" ht="12.75" customHeight="1" x14ac:dyDescent="0.15">
      <c r="D486" s="76"/>
      <c r="E486" s="76"/>
      <c r="F486" s="76"/>
      <c r="G486" s="76"/>
      <c r="H486" s="76"/>
      <c r="I486" s="76"/>
      <c r="J486" s="76"/>
      <c r="K486" s="76"/>
      <c r="L486" s="76"/>
      <c r="M486" s="76"/>
      <c r="N486" s="76"/>
      <c r="O486" s="76"/>
      <c r="P486" s="76"/>
      <c r="Q486" s="76"/>
      <c r="R486" s="76"/>
      <c r="S486" s="76"/>
      <c r="T486" s="76"/>
      <c r="U486" s="76"/>
      <c r="V486" s="76"/>
      <c r="W486" s="76"/>
      <c r="X486" s="76"/>
      <c r="Y486" s="76"/>
      <c r="Z486" s="76"/>
      <c r="AA486" s="76"/>
      <c r="AB486" s="76"/>
      <c r="AC486" s="76"/>
      <c r="AD486" s="76"/>
      <c r="AE486" s="76"/>
      <c r="AF486" s="76"/>
      <c r="AG486" s="76"/>
      <c r="AH486" s="76"/>
      <c r="AI486" s="76"/>
      <c r="AJ486" s="76"/>
      <c r="AK486" s="76"/>
      <c r="AL486" s="76"/>
      <c r="AM486" s="76"/>
      <c r="AN486" s="76"/>
      <c r="AO486" s="76"/>
      <c r="AP486" s="76"/>
      <c r="AQ486" s="76"/>
      <c r="AR486" s="76"/>
      <c r="AS486" s="76"/>
      <c r="AT486" s="76"/>
      <c r="AU486" s="76"/>
      <c r="AV486" s="76"/>
      <c r="AW486" s="76"/>
      <c r="AX486" s="76"/>
      <c r="AY486" s="76"/>
      <c r="AZ486" s="76"/>
      <c r="BA486" s="76"/>
      <c r="BB486" s="76"/>
      <c r="BC486" s="76"/>
      <c r="BD486" s="76"/>
      <c r="BE486" s="76"/>
      <c r="BF486" s="76"/>
      <c r="BG486" s="76"/>
      <c r="BH486" s="76"/>
      <c r="BI486" s="76"/>
      <c r="BJ486" s="76"/>
      <c r="BK486" s="76"/>
      <c r="BL486" s="76"/>
      <c r="BM486" s="76"/>
      <c r="BN486" s="76"/>
      <c r="BO486" s="76"/>
      <c r="BP486" s="76"/>
      <c r="BQ486" s="76"/>
      <c r="BR486" s="76"/>
    </row>
    <row r="487" spans="4:70" ht="12.75" customHeight="1" x14ac:dyDescent="0.15">
      <c r="D487" s="76"/>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c r="AG487" s="76"/>
      <c r="AH487" s="76"/>
      <c r="AI487" s="76"/>
      <c r="AJ487" s="76"/>
      <c r="AK487" s="76"/>
      <c r="AL487" s="76"/>
      <c r="AM487" s="76"/>
      <c r="AN487" s="76"/>
      <c r="AO487" s="76"/>
      <c r="AP487" s="76"/>
      <c r="AQ487" s="76"/>
      <c r="AR487" s="76"/>
      <c r="AS487" s="76"/>
      <c r="AT487" s="76"/>
      <c r="AU487" s="76"/>
      <c r="AV487" s="76"/>
      <c r="AW487" s="76"/>
      <c r="AX487" s="76"/>
      <c r="AY487" s="76"/>
      <c r="AZ487" s="76"/>
      <c r="BA487" s="76"/>
      <c r="BB487" s="76"/>
      <c r="BC487" s="76"/>
      <c r="BD487" s="76"/>
      <c r="BE487" s="76"/>
      <c r="BF487" s="76"/>
      <c r="BG487" s="76"/>
      <c r="BH487" s="76"/>
      <c r="BI487" s="76"/>
      <c r="BJ487" s="76"/>
      <c r="BK487" s="76"/>
      <c r="BL487" s="76"/>
      <c r="BM487" s="76"/>
      <c r="BN487" s="76"/>
      <c r="BO487" s="76"/>
      <c r="BP487" s="76"/>
      <c r="BQ487" s="76"/>
      <c r="BR487" s="76"/>
    </row>
    <row r="488" spans="4:70" ht="12.75" customHeight="1" x14ac:dyDescent="0.15">
      <c r="D488" s="76"/>
      <c r="E488" s="76"/>
      <c r="F488" s="76"/>
      <c r="G488" s="76"/>
      <c r="H488" s="76"/>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76"/>
      <c r="AG488" s="76"/>
      <c r="AH488" s="76"/>
      <c r="AI488" s="76"/>
      <c r="AJ488" s="76"/>
      <c r="AK488" s="76"/>
      <c r="AL488" s="76"/>
      <c r="AM488" s="76"/>
      <c r="AN488" s="76"/>
      <c r="AO488" s="76"/>
      <c r="AP488" s="76"/>
      <c r="AQ488" s="76"/>
      <c r="AR488" s="76"/>
      <c r="AS488" s="76"/>
      <c r="AT488" s="76"/>
      <c r="AU488" s="76"/>
      <c r="AV488" s="76"/>
      <c r="AW488" s="76"/>
      <c r="AX488" s="76"/>
      <c r="AY488" s="76"/>
      <c r="AZ488" s="76"/>
      <c r="BA488" s="76"/>
      <c r="BB488" s="76"/>
      <c r="BC488" s="76"/>
      <c r="BD488" s="76"/>
      <c r="BE488" s="76"/>
      <c r="BF488" s="76"/>
      <c r="BG488" s="76"/>
      <c r="BH488" s="76"/>
      <c r="BI488" s="76"/>
      <c r="BJ488" s="76"/>
      <c r="BK488" s="76"/>
      <c r="BL488" s="76"/>
      <c r="BM488" s="76"/>
      <c r="BN488" s="76"/>
      <c r="BO488" s="76"/>
      <c r="BP488" s="76"/>
      <c r="BQ488" s="76"/>
      <c r="BR488" s="76"/>
    </row>
    <row r="489" spans="4:70" ht="12.75" customHeight="1" x14ac:dyDescent="0.15">
      <c r="D489" s="76"/>
      <c r="E489" s="76"/>
      <c r="F489" s="76"/>
      <c r="G489" s="76"/>
      <c r="H489" s="76"/>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76"/>
      <c r="AG489" s="76"/>
      <c r="AH489" s="76"/>
      <c r="AI489" s="76"/>
      <c r="AJ489" s="76"/>
      <c r="AK489" s="76"/>
      <c r="AL489" s="76"/>
      <c r="AM489" s="76"/>
      <c r="AN489" s="76"/>
      <c r="AO489" s="76"/>
      <c r="AP489" s="76"/>
      <c r="AQ489" s="76"/>
      <c r="AR489" s="76"/>
      <c r="AS489" s="76"/>
      <c r="AT489" s="76"/>
      <c r="AU489" s="76"/>
      <c r="AV489" s="76"/>
      <c r="AW489" s="76"/>
      <c r="AX489" s="76"/>
      <c r="AY489" s="76"/>
      <c r="AZ489" s="76"/>
      <c r="BA489" s="76"/>
      <c r="BB489" s="76"/>
      <c r="BC489" s="76"/>
      <c r="BD489" s="76"/>
      <c r="BE489" s="76"/>
      <c r="BF489" s="76"/>
      <c r="BG489" s="76"/>
      <c r="BH489" s="76"/>
      <c r="BI489" s="76"/>
      <c r="BJ489" s="76"/>
      <c r="BK489" s="76"/>
      <c r="BL489" s="76"/>
      <c r="BM489" s="76"/>
      <c r="BN489" s="76"/>
      <c r="BO489" s="76"/>
      <c r="BP489" s="76"/>
      <c r="BQ489" s="76"/>
      <c r="BR489" s="76"/>
    </row>
    <row r="490" spans="4:70" ht="12.75" customHeight="1" x14ac:dyDescent="0.15">
      <c r="D490" s="76"/>
      <c r="E490" s="76"/>
      <c r="F490" s="76"/>
      <c r="G490" s="76"/>
      <c r="H490" s="76"/>
      <c r="I490" s="76"/>
      <c r="J490" s="76"/>
      <c r="K490" s="76"/>
      <c r="L490" s="76"/>
      <c r="M490" s="76"/>
      <c r="N490" s="76"/>
      <c r="O490" s="76"/>
      <c r="P490" s="76"/>
      <c r="Q490" s="76"/>
      <c r="R490" s="76"/>
      <c r="S490" s="76"/>
      <c r="T490" s="76"/>
      <c r="U490" s="76"/>
      <c r="V490" s="76"/>
      <c r="W490" s="76"/>
      <c r="X490" s="76"/>
      <c r="Y490" s="76"/>
      <c r="Z490" s="76"/>
      <c r="AA490" s="76"/>
      <c r="AB490" s="76"/>
      <c r="AC490" s="76"/>
      <c r="AD490" s="76"/>
      <c r="AE490" s="76"/>
      <c r="AF490" s="76"/>
      <c r="AG490" s="76"/>
      <c r="AH490" s="76"/>
      <c r="AI490" s="76"/>
      <c r="AJ490" s="76"/>
      <c r="AK490" s="76"/>
      <c r="AL490" s="76"/>
      <c r="AM490" s="76"/>
      <c r="AN490" s="76"/>
      <c r="AO490" s="76"/>
      <c r="AP490" s="76"/>
      <c r="AQ490" s="76"/>
      <c r="AR490" s="76"/>
      <c r="AS490" s="76"/>
      <c r="AT490" s="76"/>
      <c r="AU490" s="76"/>
      <c r="AV490" s="76"/>
      <c r="AW490" s="76"/>
      <c r="AX490" s="76"/>
      <c r="AY490" s="76"/>
      <c r="AZ490" s="76"/>
      <c r="BA490" s="76"/>
      <c r="BB490" s="76"/>
      <c r="BC490" s="76"/>
      <c r="BD490" s="76"/>
      <c r="BE490" s="76"/>
      <c r="BF490" s="76"/>
      <c r="BG490" s="76"/>
      <c r="BH490" s="76"/>
      <c r="BI490" s="76"/>
      <c r="BJ490" s="76"/>
      <c r="BK490" s="76"/>
      <c r="BL490" s="76"/>
      <c r="BM490" s="76"/>
      <c r="BN490" s="76"/>
      <c r="BO490" s="76"/>
      <c r="BP490" s="76"/>
      <c r="BQ490" s="76"/>
      <c r="BR490" s="76"/>
    </row>
    <row r="491" spans="4:70" ht="12.75" customHeight="1" x14ac:dyDescent="0.15">
      <c r="D491" s="76"/>
      <c r="E491" s="76"/>
      <c r="F491" s="76"/>
      <c r="G491" s="76"/>
      <c r="H491" s="76"/>
      <c r="I491" s="76"/>
      <c r="J491" s="76"/>
      <c r="K491" s="76"/>
      <c r="L491" s="76"/>
      <c r="M491" s="76"/>
      <c r="N491" s="76"/>
      <c r="O491" s="76"/>
      <c r="P491" s="76"/>
      <c r="Q491" s="76"/>
      <c r="R491" s="76"/>
      <c r="S491" s="76"/>
      <c r="T491" s="76"/>
      <c r="U491" s="76"/>
      <c r="V491" s="76"/>
      <c r="W491" s="76"/>
      <c r="X491" s="76"/>
      <c r="Y491" s="76"/>
      <c r="Z491" s="76"/>
      <c r="AA491" s="76"/>
      <c r="AB491" s="76"/>
      <c r="AC491" s="76"/>
      <c r="AD491" s="76"/>
      <c r="AE491" s="76"/>
      <c r="AF491" s="76"/>
      <c r="AG491" s="76"/>
      <c r="AH491" s="76"/>
      <c r="AI491" s="76"/>
      <c r="AJ491" s="76"/>
      <c r="AK491" s="76"/>
      <c r="AL491" s="76"/>
      <c r="AM491" s="76"/>
      <c r="AN491" s="76"/>
      <c r="AO491" s="76"/>
      <c r="AP491" s="76"/>
      <c r="AQ491" s="76"/>
      <c r="AR491" s="76"/>
      <c r="AS491" s="76"/>
      <c r="AT491" s="76"/>
      <c r="AU491" s="76"/>
      <c r="AV491" s="76"/>
      <c r="AW491" s="76"/>
      <c r="AX491" s="76"/>
      <c r="AY491" s="76"/>
      <c r="AZ491" s="76"/>
      <c r="BA491" s="76"/>
      <c r="BB491" s="76"/>
      <c r="BC491" s="76"/>
      <c r="BD491" s="76"/>
      <c r="BE491" s="76"/>
      <c r="BF491" s="76"/>
      <c r="BG491" s="76"/>
      <c r="BH491" s="76"/>
      <c r="BI491" s="76"/>
      <c r="BJ491" s="76"/>
      <c r="BK491" s="76"/>
      <c r="BL491" s="76"/>
      <c r="BM491" s="76"/>
      <c r="BN491" s="76"/>
      <c r="BO491" s="76"/>
      <c r="BP491" s="76"/>
      <c r="BQ491" s="76"/>
      <c r="BR491" s="76"/>
    </row>
    <row r="492" spans="4:70" ht="12.75" customHeight="1" x14ac:dyDescent="0.15">
      <c r="D492" s="76"/>
      <c r="E492" s="76"/>
      <c r="F492" s="76"/>
      <c r="G492" s="76"/>
      <c r="H492" s="76"/>
      <c r="I492" s="76"/>
      <c r="J492" s="76"/>
      <c r="K492" s="76"/>
      <c r="L492" s="76"/>
      <c r="M492" s="76"/>
      <c r="N492" s="76"/>
      <c r="O492" s="76"/>
      <c r="P492" s="76"/>
      <c r="Q492" s="76"/>
      <c r="R492" s="76"/>
      <c r="S492" s="76"/>
      <c r="T492" s="76"/>
      <c r="U492" s="76"/>
      <c r="V492" s="76"/>
      <c r="W492" s="76"/>
      <c r="X492" s="76"/>
      <c r="Y492" s="76"/>
      <c r="Z492" s="76"/>
      <c r="AA492" s="76"/>
      <c r="AB492" s="76"/>
      <c r="AC492" s="76"/>
      <c r="AD492" s="76"/>
      <c r="AE492" s="76"/>
      <c r="AF492" s="76"/>
      <c r="AG492" s="76"/>
      <c r="AH492" s="76"/>
      <c r="AI492" s="76"/>
      <c r="AJ492" s="76"/>
      <c r="AK492" s="76"/>
      <c r="AL492" s="76"/>
      <c r="AM492" s="76"/>
      <c r="AN492" s="76"/>
      <c r="AO492" s="76"/>
      <c r="AP492" s="76"/>
      <c r="AQ492" s="76"/>
      <c r="AR492" s="76"/>
      <c r="AS492" s="76"/>
      <c r="AT492" s="76"/>
      <c r="AU492" s="76"/>
      <c r="AV492" s="76"/>
      <c r="AW492" s="76"/>
      <c r="AX492" s="76"/>
      <c r="AY492" s="76"/>
      <c r="AZ492" s="76"/>
      <c r="BA492" s="76"/>
      <c r="BB492" s="76"/>
      <c r="BC492" s="76"/>
      <c r="BD492" s="76"/>
      <c r="BE492" s="76"/>
      <c r="BF492" s="76"/>
      <c r="BG492" s="76"/>
      <c r="BH492" s="76"/>
      <c r="BI492" s="76"/>
      <c r="BJ492" s="76"/>
      <c r="BK492" s="76"/>
      <c r="BL492" s="76"/>
      <c r="BM492" s="76"/>
      <c r="BN492" s="76"/>
      <c r="BO492" s="76"/>
      <c r="BP492" s="76"/>
      <c r="BQ492" s="76"/>
      <c r="BR492" s="76"/>
    </row>
    <row r="493" spans="4:70" ht="12.75" customHeight="1" x14ac:dyDescent="0.15">
      <c r="D493" s="76"/>
      <c r="E493" s="76"/>
      <c r="F493" s="76"/>
      <c r="G493" s="76"/>
      <c r="H493" s="76"/>
      <c r="I493" s="76"/>
      <c r="J493" s="76"/>
      <c r="K493" s="76"/>
      <c r="L493" s="76"/>
      <c r="M493" s="76"/>
      <c r="N493" s="76"/>
      <c r="O493" s="76"/>
      <c r="P493" s="76"/>
      <c r="Q493" s="76"/>
      <c r="R493" s="76"/>
      <c r="S493" s="76"/>
      <c r="T493" s="76"/>
      <c r="U493" s="76"/>
      <c r="V493" s="76"/>
      <c r="W493" s="76"/>
      <c r="X493" s="76"/>
      <c r="Y493" s="76"/>
      <c r="Z493" s="76"/>
      <c r="AA493" s="76"/>
      <c r="AB493" s="76"/>
      <c r="AC493" s="76"/>
      <c r="AD493" s="76"/>
      <c r="AE493" s="76"/>
      <c r="AF493" s="76"/>
      <c r="AG493" s="76"/>
      <c r="AH493" s="76"/>
      <c r="AI493" s="76"/>
      <c r="AJ493" s="76"/>
      <c r="AK493" s="76"/>
      <c r="AL493" s="76"/>
      <c r="AM493" s="76"/>
      <c r="AN493" s="76"/>
      <c r="AO493" s="76"/>
      <c r="AP493" s="76"/>
      <c r="AQ493" s="76"/>
      <c r="AR493" s="76"/>
      <c r="AS493" s="76"/>
      <c r="AT493" s="76"/>
      <c r="AU493" s="76"/>
      <c r="AV493" s="76"/>
      <c r="AW493" s="76"/>
      <c r="AX493" s="76"/>
      <c r="AY493" s="76"/>
      <c r="AZ493" s="76"/>
      <c r="BA493" s="76"/>
      <c r="BB493" s="76"/>
      <c r="BC493" s="76"/>
      <c r="BD493" s="76"/>
      <c r="BE493" s="76"/>
      <c r="BF493" s="76"/>
      <c r="BG493" s="76"/>
      <c r="BH493" s="76"/>
      <c r="BI493" s="76"/>
      <c r="BJ493" s="76"/>
      <c r="BK493" s="76"/>
      <c r="BL493" s="76"/>
      <c r="BM493" s="76"/>
      <c r="BN493" s="76"/>
      <c r="BO493" s="76"/>
      <c r="BP493" s="76"/>
      <c r="BQ493" s="76"/>
      <c r="BR493" s="76"/>
    </row>
    <row r="494" spans="4:70" ht="12.75" customHeight="1" x14ac:dyDescent="0.15">
      <c r="D494" s="76"/>
      <c r="E494" s="76"/>
      <c r="F494" s="76"/>
      <c r="G494" s="76"/>
      <c r="H494" s="76"/>
      <c r="I494" s="76"/>
      <c r="J494" s="76"/>
      <c r="K494" s="76"/>
      <c r="L494" s="76"/>
      <c r="M494" s="76"/>
      <c r="N494" s="76"/>
      <c r="O494" s="76"/>
      <c r="P494" s="76"/>
      <c r="Q494" s="76"/>
      <c r="R494" s="76"/>
      <c r="S494" s="76"/>
      <c r="T494" s="76"/>
      <c r="U494" s="76"/>
      <c r="V494" s="76"/>
      <c r="W494" s="76"/>
      <c r="X494" s="76"/>
      <c r="Y494" s="76"/>
      <c r="Z494" s="76"/>
      <c r="AA494" s="76"/>
      <c r="AB494" s="76"/>
      <c r="AC494" s="76"/>
      <c r="AD494" s="76"/>
      <c r="AE494" s="76"/>
      <c r="AF494" s="76"/>
      <c r="AG494" s="76"/>
      <c r="AH494" s="76"/>
      <c r="AI494" s="76"/>
      <c r="AJ494" s="76"/>
      <c r="AK494" s="76"/>
      <c r="AL494" s="76"/>
      <c r="AM494" s="76"/>
      <c r="AN494" s="76"/>
      <c r="AO494" s="76"/>
      <c r="AP494" s="76"/>
      <c r="AQ494" s="76"/>
      <c r="AR494" s="76"/>
      <c r="AS494" s="76"/>
      <c r="AT494" s="76"/>
      <c r="AU494" s="76"/>
      <c r="AV494" s="76"/>
      <c r="AW494" s="76"/>
      <c r="AX494" s="76"/>
      <c r="AY494" s="76"/>
      <c r="AZ494" s="76"/>
      <c r="BA494" s="76"/>
      <c r="BB494" s="76"/>
      <c r="BC494" s="76"/>
      <c r="BD494" s="76"/>
      <c r="BE494" s="76"/>
      <c r="BF494" s="76"/>
      <c r="BG494" s="76"/>
      <c r="BH494" s="76"/>
      <c r="BI494" s="76"/>
      <c r="BJ494" s="76"/>
      <c r="BK494" s="76"/>
      <c r="BL494" s="76"/>
      <c r="BM494" s="76"/>
      <c r="BN494" s="76"/>
      <c r="BO494" s="76"/>
      <c r="BP494" s="76"/>
      <c r="BQ494" s="76"/>
      <c r="BR494" s="76"/>
    </row>
    <row r="495" spans="4:70" ht="12.75" customHeight="1" x14ac:dyDescent="0.15">
      <c r="D495" s="76"/>
      <c r="E495" s="76"/>
      <c r="F495" s="76"/>
      <c r="G495" s="76"/>
      <c r="H495" s="76"/>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c r="AG495" s="76"/>
      <c r="AH495" s="76"/>
      <c r="AI495" s="76"/>
      <c r="AJ495" s="76"/>
      <c r="AK495" s="76"/>
      <c r="AL495" s="76"/>
      <c r="AM495" s="76"/>
      <c r="AN495" s="76"/>
      <c r="AO495" s="76"/>
      <c r="AP495" s="76"/>
      <c r="AQ495" s="76"/>
      <c r="AR495" s="76"/>
      <c r="AS495" s="76"/>
      <c r="AT495" s="76"/>
      <c r="AU495" s="76"/>
      <c r="AV495" s="76"/>
      <c r="AW495" s="76"/>
      <c r="AX495" s="76"/>
      <c r="AY495" s="76"/>
      <c r="AZ495" s="76"/>
      <c r="BA495" s="76"/>
      <c r="BB495" s="76"/>
      <c r="BC495" s="76"/>
      <c r="BD495" s="76"/>
      <c r="BE495" s="76"/>
      <c r="BF495" s="76"/>
      <c r="BG495" s="76"/>
      <c r="BH495" s="76"/>
      <c r="BI495" s="76"/>
      <c r="BJ495" s="76"/>
      <c r="BK495" s="76"/>
      <c r="BL495" s="76"/>
      <c r="BM495" s="76"/>
      <c r="BN495" s="76"/>
      <c r="BO495" s="76"/>
      <c r="BP495" s="76"/>
      <c r="BQ495" s="76"/>
      <c r="BR495" s="76"/>
    </row>
    <row r="496" spans="4:70" ht="12.75" customHeight="1" x14ac:dyDescent="0.15">
      <c r="D496" s="76"/>
      <c r="E496" s="76"/>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76"/>
      <c r="AG496" s="76"/>
      <c r="AH496" s="76"/>
      <c r="AI496" s="76"/>
      <c r="AJ496" s="76"/>
      <c r="AK496" s="76"/>
      <c r="AL496" s="76"/>
      <c r="AM496" s="76"/>
      <c r="AN496" s="76"/>
      <c r="AO496" s="76"/>
      <c r="AP496" s="76"/>
      <c r="AQ496" s="76"/>
      <c r="AR496" s="76"/>
      <c r="AS496" s="76"/>
      <c r="AT496" s="76"/>
      <c r="AU496" s="76"/>
      <c r="AV496" s="76"/>
      <c r="AW496" s="76"/>
      <c r="AX496" s="76"/>
      <c r="AY496" s="76"/>
      <c r="AZ496" s="76"/>
      <c r="BA496" s="76"/>
      <c r="BB496" s="76"/>
      <c r="BC496" s="76"/>
      <c r="BD496" s="76"/>
      <c r="BE496" s="76"/>
      <c r="BF496" s="76"/>
      <c r="BG496" s="76"/>
      <c r="BH496" s="76"/>
      <c r="BI496" s="76"/>
      <c r="BJ496" s="76"/>
      <c r="BK496" s="76"/>
      <c r="BL496" s="76"/>
      <c r="BM496" s="76"/>
      <c r="BN496" s="76"/>
      <c r="BO496" s="76"/>
      <c r="BP496" s="76"/>
      <c r="BQ496" s="76"/>
      <c r="BR496" s="76"/>
    </row>
    <row r="497" spans="4:70" ht="12.75" customHeight="1" x14ac:dyDescent="0.15">
      <c r="D497" s="76"/>
      <c r="E497" s="76"/>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c r="AG497" s="76"/>
      <c r="AH497" s="76"/>
      <c r="AI497" s="76"/>
      <c r="AJ497" s="76"/>
      <c r="AK497" s="76"/>
      <c r="AL497" s="76"/>
      <c r="AM497" s="76"/>
      <c r="AN497" s="76"/>
      <c r="AO497" s="76"/>
      <c r="AP497" s="76"/>
      <c r="AQ497" s="76"/>
      <c r="AR497" s="76"/>
      <c r="AS497" s="76"/>
      <c r="AT497" s="76"/>
      <c r="AU497" s="76"/>
      <c r="AV497" s="76"/>
      <c r="AW497" s="76"/>
      <c r="AX497" s="76"/>
      <c r="AY497" s="76"/>
      <c r="AZ497" s="76"/>
      <c r="BA497" s="76"/>
      <c r="BB497" s="76"/>
      <c r="BC497" s="76"/>
      <c r="BD497" s="76"/>
      <c r="BE497" s="76"/>
      <c r="BF497" s="76"/>
      <c r="BG497" s="76"/>
      <c r="BH497" s="76"/>
      <c r="BI497" s="76"/>
      <c r="BJ497" s="76"/>
      <c r="BK497" s="76"/>
      <c r="BL497" s="76"/>
      <c r="BM497" s="76"/>
      <c r="BN497" s="76"/>
      <c r="BO497" s="76"/>
      <c r="BP497" s="76"/>
      <c r="BQ497" s="76"/>
      <c r="BR497" s="76"/>
    </row>
    <row r="498" spans="4:70" ht="12.75" customHeight="1" x14ac:dyDescent="0.15">
      <c r="D498" s="76"/>
      <c r="E498" s="76"/>
      <c r="F498" s="76"/>
      <c r="G498" s="76"/>
      <c r="H498" s="76"/>
      <c r="I498" s="76"/>
      <c r="J498" s="76"/>
      <c r="K498" s="76"/>
      <c r="L498" s="76"/>
      <c r="M498" s="76"/>
      <c r="N498" s="76"/>
      <c r="O498" s="76"/>
      <c r="P498" s="76"/>
      <c r="Q498" s="76"/>
      <c r="R498" s="76"/>
      <c r="S498" s="76"/>
      <c r="T498" s="76"/>
      <c r="U498" s="76"/>
      <c r="V498" s="76"/>
      <c r="W498" s="76"/>
      <c r="X498" s="76"/>
      <c r="Y498" s="76"/>
      <c r="Z498" s="76"/>
      <c r="AA498" s="76"/>
      <c r="AB498" s="76"/>
      <c r="AC498" s="76"/>
      <c r="AD498" s="76"/>
      <c r="AE498" s="76"/>
      <c r="AF498" s="76"/>
      <c r="AG498" s="76"/>
      <c r="AH498" s="76"/>
      <c r="AI498" s="76"/>
      <c r="AJ498" s="76"/>
      <c r="AK498" s="76"/>
      <c r="AL498" s="76"/>
      <c r="AM498" s="76"/>
      <c r="AN498" s="76"/>
      <c r="AO498" s="76"/>
      <c r="AP498" s="76"/>
      <c r="AQ498" s="76"/>
      <c r="AR498" s="76"/>
      <c r="AS498" s="76"/>
      <c r="AT498" s="76"/>
      <c r="AU498" s="76"/>
      <c r="AV498" s="76"/>
      <c r="AW498" s="76"/>
      <c r="AX498" s="76"/>
      <c r="AY498" s="76"/>
      <c r="AZ498" s="76"/>
      <c r="BA498" s="76"/>
      <c r="BB498" s="76"/>
      <c r="BC498" s="76"/>
      <c r="BD498" s="76"/>
      <c r="BE498" s="76"/>
      <c r="BF498" s="76"/>
      <c r="BG498" s="76"/>
      <c r="BH498" s="76"/>
      <c r="BI498" s="76"/>
      <c r="BJ498" s="76"/>
      <c r="BK498" s="76"/>
      <c r="BL498" s="76"/>
      <c r="BM498" s="76"/>
      <c r="BN498" s="76"/>
      <c r="BO498" s="76"/>
      <c r="BP498" s="76"/>
      <c r="BQ498" s="76"/>
      <c r="BR498" s="76"/>
    </row>
    <row r="499" spans="4:70" ht="12.75" customHeight="1" x14ac:dyDescent="0.15">
      <c r="D499" s="76"/>
      <c r="E499" s="76"/>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c r="AG499" s="76"/>
      <c r="AH499" s="76"/>
      <c r="AI499" s="76"/>
      <c r="AJ499" s="76"/>
      <c r="AK499" s="76"/>
      <c r="AL499" s="76"/>
      <c r="AM499" s="76"/>
      <c r="AN499" s="76"/>
      <c r="AO499" s="76"/>
      <c r="AP499" s="76"/>
      <c r="AQ499" s="76"/>
      <c r="AR499" s="76"/>
      <c r="AS499" s="76"/>
      <c r="AT499" s="76"/>
      <c r="AU499" s="76"/>
      <c r="AV499" s="76"/>
      <c r="AW499" s="76"/>
      <c r="AX499" s="76"/>
      <c r="AY499" s="76"/>
      <c r="AZ499" s="76"/>
      <c r="BA499" s="76"/>
      <c r="BB499" s="76"/>
      <c r="BC499" s="76"/>
      <c r="BD499" s="76"/>
      <c r="BE499" s="76"/>
      <c r="BF499" s="76"/>
      <c r="BG499" s="76"/>
      <c r="BH499" s="76"/>
      <c r="BI499" s="76"/>
      <c r="BJ499" s="76"/>
      <c r="BK499" s="76"/>
      <c r="BL499" s="76"/>
      <c r="BM499" s="76"/>
      <c r="BN499" s="76"/>
      <c r="BO499" s="76"/>
      <c r="BP499" s="76"/>
      <c r="BQ499" s="76"/>
      <c r="BR499" s="76"/>
    </row>
    <row r="500" spans="4:70" ht="12.75" customHeight="1" x14ac:dyDescent="0.15">
      <c r="D500" s="76"/>
      <c r="E500" s="76"/>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76"/>
      <c r="AG500" s="76"/>
      <c r="AH500" s="76"/>
      <c r="AI500" s="76"/>
      <c r="AJ500" s="76"/>
      <c r="AK500" s="76"/>
      <c r="AL500" s="76"/>
      <c r="AM500" s="76"/>
      <c r="AN500" s="76"/>
      <c r="AO500" s="76"/>
      <c r="AP500" s="76"/>
      <c r="AQ500" s="76"/>
      <c r="AR500" s="76"/>
      <c r="AS500" s="76"/>
      <c r="AT500" s="76"/>
      <c r="AU500" s="76"/>
      <c r="AV500" s="76"/>
      <c r="AW500" s="76"/>
      <c r="AX500" s="76"/>
      <c r="AY500" s="76"/>
      <c r="AZ500" s="76"/>
      <c r="BA500" s="76"/>
      <c r="BB500" s="76"/>
      <c r="BC500" s="76"/>
      <c r="BD500" s="76"/>
      <c r="BE500" s="76"/>
      <c r="BF500" s="76"/>
      <c r="BG500" s="76"/>
      <c r="BH500" s="76"/>
      <c r="BI500" s="76"/>
      <c r="BJ500" s="76"/>
      <c r="BK500" s="76"/>
      <c r="BL500" s="76"/>
      <c r="BM500" s="76"/>
      <c r="BN500" s="76"/>
      <c r="BO500" s="76"/>
      <c r="BP500" s="76"/>
      <c r="BQ500" s="76"/>
      <c r="BR500" s="76"/>
    </row>
    <row r="501" spans="4:70" ht="12.75" customHeight="1" x14ac:dyDescent="0.15">
      <c r="D501" s="76"/>
      <c r="E501" s="76"/>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76"/>
      <c r="AG501" s="76"/>
      <c r="AH501" s="76"/>
      <c r="AI501" s="76"/>
      <c r="AJ501" s="76"/>
      <c r="AK501" s="76"/>
      <c r="AL501" s="76"/>
      <c r="AM501" s="76"/>
      <c r="AN501" s="76"/>
      <c r="AO501" s="76"/>
      <c r="AP501" s="76"/>
      <c r="AQ501" s="76"/>
      <c r="AR501" s="76"/>
      <c r="AS501" s="76"/>
      <c r="AT501" s="76"/>
      <c r="AU501" s="76"/>
      <c r="AV501" s="76"/>
      <c r="AW501" s="76"/>
      <c r="AX501" s="76"/>
      <c r="AY501" s="76"/>
      <c r="AZ501" s="76"/>
      <c r="BA501" s="76"/>
      <c r="BB501" s="76"/>
      <c r="BC501" s="76"/>
      <c r="BD501" s="76"/>
      <c r="BE501" s="76"/>
      <c r="BF501" s="76"/>
      <c r="BG501" s="76"/>
      <c r="BH501" s="76"/>
      <c r="BI501" s="76"/>
      <c r="BJ501" s="76"/>
      <c r="BK501" s="76"/>
      <c r="BL501" s="76"/>
      <c r="BM501" s="76"/>
      <c r="BN501" s="76"/>
      <c r="BO501" s="76"/>
      <c r="BP501" s="76"/>
      <c r="BQ501" s="76"/>
      <c r="BR501" s="76"/>
    </row>
    <row r="502" spans="4:70" ht="12.75" customHeight="1" x14ac:dyDescent="0.15">
      <c r="D502" s="76"/>
      <c r="E502" s="76"/>
      <c r="F502" s="76"/>
      <c r="G502" s="76"/>
      <c r="H502" s="76"/>
      <c r="I502" s="76"/>
      <c r="J502" s="76"/>
      <c r="K502" s="76"/>
      <c r="L502" s="76"/>
      <c r="M502" s="76"/>
      <c r="N502" s="76"/>
      <c r="O502" s="76"/>
      <c r="P502" s="76"/>
      <c r="Q502" s="76"/>
      <c r="R502" s="76"/>
      <c r="S502" s="76"/>
      <c r="T502" s="76"/>
      <c r="U502" s="76"/>
      <c r="V502" s="76"/>
      <c r="W502" s="76"/>
      <c r="X502" s="76"/>
      <c r="Y502" s="76"/>
      <c r="Z502" s="76"/>
      <c r="AA502" s="76"/>
      <c r="AB502" s="76"/>
      <c r="AC502" s="76"/>
      <c r="AD502" s="76"/>
      <c r="AE502" s="76"/>
      <c r="AF502" s="76"/>
      <c r="AG502" s="76"/>
      <c r="AH502" s="76"/>
      <c r="AI502" s="76"/>
      <c r="AJ502" s="76"/>
      <c r="AK502" s="76"/>
      <c r="AL502" s="76"/>
      <c r="AM502" s="76"/>
      <c r="AN502" s="76"/>
      <c r="AO502" s="76"/>
      <c r="AP502" s="76"/>
      <c r="AQ502" s="76"/>
      <c r="AR502" s="76"/>
      <c r="AS502" s="76"/>
      <c r="AT502" s="76"/>
      <c r="AU502" s="76"/>
      <c r="AV502" s="76"/>
      <c r="AW502" s="76"/>
      <c r="AX502" s="76"/>
      <c r="AY502" s="76"/>
      <c r="AZ502" s="76"/>
      <c r="BA502" s="76"/>
      <c r="BB502" s="76"/>
      <c r="BC502" s="76"/>
      <c r="BD502" s="76"/>
      <c r="BE502" s="76"/>
      <c r="BF502" s="76"/>
      <c r="BG502" s="76"/>
      <c r="BH502" s="76"/>
      <c r="BI502" s="76"/>
      <c r="BJ502" s="76"/>
      <c r="BK502" s="76"/>
      <c r="BL502" s="76"/>
      <c r="BM502" s="76"/>
      <c r="BN502" s="76"/>
      <c r="BO502" s="76"/>
      <c r="BP502" s="76"/>
      <c r="BQ502" s="76"/>
      <c r="BR502" s="76"/>
    </row>
    <row r="503" spans="4:70" ht="12.75" customHeight="1" x14ac:dyDescent="0.15">
      <c r="D503" s="76"/>
      <c r="E503" s="76"/>
      <c r="F503" s="76"/>
      <c r="G503" s="76"/>
      <c r="H503" s="76"/>
      <c r="I503" s="76"/>
      <c r="J503" s="76"/>
      <c r="K503" s="76"/>
      <c r="L503" s="76"/>
      <c r="M503" s="76"/>
      <c r="N503" s="76"/>
      <c r="O503" s="76"/>
      <c r="P503" s="76"/>
      <c r="Q503" s="76"/>
      <c r="R503" s="76"/>
      <c r="S503" s="76"/>
      <c r="T503" s="76"/>
      <c r="U503" s="76"/>
      <c r="V503" s="76"/>
      <c r="W503" s="76"/>
      <c r="X503" s="76"/>
      <c r="Y503" s="76"/>
      <c r="Z503" s="76"/>
      <c r="AA503" s="76"/>
      <c r="AB503" s="76"/>
      <c r="AC503" s="76"/>
      <c r="AD503" s="76"/>
      <c r="AE503" s="76"/>
      <c r="AF503" s="76"/>
      <c r="AG503" s="76"/>
      <c r="AH503" s="76"/>
      <c r="AI503" s="76"/>
      <c r="AJ503" s="76"/>
      <c r="AK503" s="76"/>
      <c r="AL503" s="76"/>
      <c r="AM503" s="76"/>
      <c r="AN503" s="76"/>
      <c r="AO503" s="76"/>
      <c r="AP503" s="76"/>
      <c r="AQ503" s="76"/>
      <c r="AR503" s="76"/>
      <c r="AS503" s="76"/>
      <c r="AT503" s="76"/>
      <c r="AU503" s="76"/>
      <c r="AV503" s="76"/>
      <c r="AW503" s="76"/>
      <c r="AX503" s="76"/>
      <c r="AY503" s="76"/>
      <c r="AZ503" s="76"/>
      <c r="BA503" s="76"/>
      <c r="BB503" s="76"/>
      <c r="BC503" s="76"/>
      <c r="BD503" s="76"/>
      <c r="BE503" s="76"/>
      <c r="BF503" s="76"/>
      <c r="BG503" s="76"/>
      <c r="BH503" s="76"/>
      <c r="BI503" s="76"/>
      <c r="BJ503" s="76"/>
      <c r="BK503" s="76"/>
      <c r="BL503" s="76"/>
      <c r="BM503" s="76"/>
      <c r="BN503" s="76"/>
      <c r="BO503" s="76"/>
      <c r="BP503" s="76"/>
      <c r="BQ503" s="76"/>
      <c r="BR503" s="76"/>
    </row>
    <row r="504" spans="4:70" ht="12.75" customHeight="1" x14ac:dyDescent="0.15">
      <c r="D504" s="76"/>
      <c r="E504" s="76"/>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76"/>
      <c r="AG504" s="76"/>
      <c r="AH504" s="76"/>
      <c r="AI504" s="76"/>
      <c r="AJ504" s="76"/>
      <c r="AK504" s="76"/>
      <c r="AL504" s="76"/>
      <c r="AM504" s="76"/>
      <c r="AN504" s="76"/>
      <c r="AO504" s="76"/>
      <c r="AP504" s="76"/>
      <c r="AQ504" s="76"/>
      <c r="AR504" s="76"/>
      <c r="AS504" s="76"/>
      <c r="AT504" s="76"/>
      <c r="AU504" s="76"/>
      <c r="AV504" s="76"/>
      <c r="AW504" s="76"/>
      <c r="AX504" s="76"/>
      <c r="AY504" s="76"/>
      <c r="AZ504" s="76"/>
      <c r="BA504" s="76"/>
      <c r="BB504" s="76"/>
      <c r="BC504" s="76"/>
      <c r="BD504" s="76"/>
      <c r="BE504" s="76"/>
      <c r="BF504" s="76"/>
      <c r="BG504" s="76"/>
      <c r="BH504" s="76"/>
      <c r="BI504" s="76"/>
      <c r="BJ504" s="76"/>
      <c r="BK504" s="76"/>
      <c r="BL504" s="76"/>
      <c r="BM504" s="76"/>
      <c r="BN504" s="76"/>
      <c r="BO504" s="76"/>
      <c r="BP504" s="76"/>
      <c r="BQ504" s="76"/>
      <c r="BR504" s="76"/>
    </row>
    <row r="505" spans="4:70" ht="12.75" customHeight="1" x14ac:dyDescent="0.15">
      <c r="D505" s="76"/>
      <c r="E505" s="76"/>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76"/>
      <c r="AG505" s="76"/>
      <c r="AH505" s="76"/>
      <c r="AI505" s="76"/>
      <c r="AJ505" s="76"/>
      <c r="AK505" s="76"/>
      <c r="AL505" s="76"/>
      <c r="AM505" s="76"/>
      <c r="AN505" s="76"/>
      <c r="AO505" s="76"/>
      <c r="AP505" s="76"/>
      <c r="AQ505" s="76"/>
      <c r="AR505" s="76"/>
      <c r="AS505" s="76"/>
      <c r="AT505" s="76"/>
      <c r="AU505" s="76"/>
      <c r="AV505" s="76"/>
      <c r="AW505" s="76"/>
      <c r="AX505" s="76"/>
      <c r="AY505" s="76"/>
      <c r="AZ505" s="76"/>
      <c r="BA505" s="76"/>
      <c r="BB505" s="76"/>
      <c r="BC505" s="76"/>
      <c r="BD505" s="76"/>
      <c r="BE505" s="76"/>
      <c r="BF505" s="76"/>
      <c r="BG505" s="76"/>
      <c r="BH505" s="76"/>
      <c r="BI505" s="76"/>
      <c r="BJ505" s="76"/>
      <c r="BK505" s="76"/>
      <c r="BL505" s="76"/>
      <c r="BM505" s="76"/>
      <c r="BN505" s="76"/>
      <c r="BO505" s="76"/>
      <c r="BP505" s="76"/>
      <c r="BQ505" s="76"/>
      <c r="BR505" s="76"/>
    </row>
    <row r="506" spans="4:70" ht="12.75" customHeight="1" x14ac:dyDescent="0.15">
      <c r="D506" s="76"/>
      <c r="E506" s="76"/>
      <c r="F506" s="76"/>
      <c r="G506" s="76"/>
      <c r="H506" s="76"/>
      <c r="I506" s="76"/>
      <c r="J506" s="76"/>
      <c r="K506" s="76"/>
      <c r="L506" s="76"/>
      <c r="M506" s="76"/>
      <c r="N506" s="76"/>
      <c r="O506" s="76"/>
      <c r="P506" s="76"/>
      <c r="Q506" s="76"/>
      <c r="R506" s="76"/>
      <c r="S506" s="76"/>
      <c r="T506" s="76"/>
      <c r="U506" s="76"/>
      <c r="V506" s="76"/>
      <c r="W506" s="76"/>
      <c r="X506" s="76"/>
      <c r="Y506" s="76"/>
      <c r="Z506" s="76"/>
      <c r="AA506" s="76"/>
      <c r="AB506" s="76"/>
      <c r="AC506" s="76"/>
      <c r="AD506" s="76"/>
      <c r="AE506" s="76"/>
      <c r="AF506" s="76"/>
      <c r="AG506" s="76"/>
      <c r="AH506" s="76"/>
      <c r="AI506" s="76"/>
      <c r="AJ506" s="76"/>
      <c r="AK506" s="76"/>
      <c r="AL506" s="76"/>
      <c r="AM506" s="76"/>
      <c r="AN506" s="76"/>
      <c r="AO506" s="76"/>
      <c r="AP506" s="76"/>
      <c r="AQ506" s="76"/>
      <c r="AR506" s="76"/>
      <c r="AS506" s="76"/>
      <c r="AT506" s="76"/>
      <c r="AU506" s="76"/>
      <c r="AV506" s="76"/>
      <c r="AW506" s="76"/>
      <c r="AX506" s="76"/>
      <c r="AY506" s="76"/>
      <c r="AZ506" s="76"/>
      <c r="BA506" s="76"/>
      <c r="BB506" s="76"/>
      <c r="BC506" s="76"/>
      <c r="BD506" s="76"/>
      <c r="BE506" s="76"/>
      <c r="BF506" s="76"/>
      <c r="BG506" s="76"/>
      <c r="BH506" s="76"/>
      <c r="BI506" s="76"/>
      <c r="BJ506" s="76"/>
      <c r="BK506" s="76"/>
      <c r="BL506" s="76"/>
      <c r="BM506" s="76"/>
      <c r="BN506" s="76"/>
      <c r="BO506" s="76"/>
      <c r="BP506" s="76"/>
      <c r="BQ506" s="76"/>
      <c r="BR506" s="76"/>
    </row>
    <row r="507" spans="4:70" ht="12.75" customHeight="1" x14ac:dyDescent="0.15">
      <c r="D507" s="76"/>
      <c r="E507" s="76"/>
      <c r="F507" s="76"/>
      <c r="G507" s="76"/>
      <c r="H507" s="76"/>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c r="AG507" s="76"/>
      <c r="AH507" s="76"/>
      <c r="AI507" s="76"/>
      <c r="AJ507" s="76"/>
      <c r="AK507" s="76"/>
      <c r="AL507" s="76"/>
      <c r="AM507" s="76"/>
      <c r="AN507" s="76"/>
      <c r="AO507" s="76"/>
      <c r="AP507" s="76"/>
      <c r="AQ507" s="76"/>
      <c r="AR507" s="76"/>
      <c r="AS507" s="76"/>
      <c r="AT507" s="76"/>
      <c r="AU507" s="76"/>
      <c r="AV507" s="76"/>
      <c r="AW507" s="76"/>
      <c r="AX507" s="76"/>
      <c r="AY507" s="76"/>
      <c r="AZ507" s="76"/>
      <c r="BA507" s="76"/>
      <c r="BB507" s="76"/>
      <c r="BC507" s="76"/>
      <c r="BD507" s="76"/>
      <c r="BE507" s="76"/>
      <c r="BF507" s="76"/>
      <c r="BG507" s="76"/>
      <c r="BH507" s="76"/>
      <c r="BI507" s="76"/>
      <c r="BJ507" s="76"/>
      <c r="BK507" s="76"/>
      <c r="BL507" s="76"/>
      <c r="BM507" s="76"/>
      <c r="BN507" s="76"/>
      <c r="BO507" s="76"/>
      <c r="BP507" s="76"/>
      <c r="BQ507" s="76"/>
      <c r="BR507" s="76"/>
    </row>
    <row r="508" spans="4:70" ht="12.75" customHeight="1" x14ac:dyDescent="0.15">
      <c r="D508" s="76"/>
      <c r="E508" s="76"/>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c r="AG508" s="76"/>
      <c r="AH508" s="76"/>
      <c r="AI508" s="76"/>
      <c r="AJ508" s="76"/>
      <c r="AK508" s="76"/>
      <c r="AL508" s="76"/>
      <c r="AM508" s="76"/>
      <c r="AN508" s="76"/>
      <c r="AO508" s="76"/>
      <c r="AP508" s="76"/>
      <c r="AQ508" s="76"/>
      <c r="AR508" s="76"/>
      <c r="AS508" s="76"/>
      <c r="AT508" s="76"/>
      <c r="AU508" s="76"/>
      <c r="AV508" s="76"/>
      <c r="AW508" s="76"/>
      <c r="AX508" s="76"/>
      <c r="AY508" s="76"/>
      <c r="AZ508" s="76"/>
      <c r="BA508" s="76"/>
      <c r="BB508" s="76"/>
      <c r="BC508" s="76"/>
      <c r="BD508" s="76"/>
      <c r="BE508" s="76"/>
      <c r="BF508" s="76"/>
      <c r="BG508" s="76"/>
      <c r="BH508" s="76"/>
      <c r="BI508" s="76"/>
      <c r="BJ508" s="76"/>
      <c r="BK508" s="76"/>
      <c r="BL508" s="76"/>
      <c r="BM508" s="76"/>
      <c r="BN508" s="76"/>
      <c r="BO508" s="76"/>
      <c r="BP508" s="76"/>
      <c r="BQ508" s="76"/>
      <c r="BR508" s="76"/>
    </row>
    <row r="509" spans="4:70" ht="12.75" customHeight="1" x14ac:dyDescent="0.15">
      <c r="D509" s="76"/>
      <c r="E509" s="76"/>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76"/>
      <c r="AG509" s="76"/>
      <c r="AH509" s="76"/>
      <c r="AI509" s="76"/>
      <c r="AJ509" s="76"/>
      <c r="AK509" s="76"/>
      <c r="AL509" s="76"/>
      <c r="AM509" s="76"/>
      <c r="AN509" s="76"/>
      <c r="AO509" s="76"/>
      <c r="AP509" s="76"/>
      <c r="AQ509" s="76"/>
      <c r="AR509" s="76"/>
      <c r="AS509" s="76"/>
      <c r="AT509" s="76"/>
      <c r="AU509" s="76"/>
      <c r="AV509" s="76"/>
      <c r="AW509" s="76"/>
      <c r="AX509" s="76"/>
      <c r="AY509" s="76"/>
      <c r="AZ509" s="76"/>
      <c r="BA509" s="76"/>
      <c r="BB509" s="76"/>
      <c r="BC509" s="76"/>
      <c r="BD509" s="76"/>
      <c r="BE509" s="76"/>
      <c r="BF509" s="76"/>
      <c r="BG509" s="76"/>
      <c r="BH509" s="76"/>
      <c r="BI509" s="76"/>
      <c r="BJ509" s="76"/>
      <c r="BK509" s="76"/>
      <c r="BL509" s="76"/>
      <c r="BM509" s="76"/>
      <c r="BN509" s="76"/>
      <c r="BO509" s="76"/>
      <c r="BP509" s="76"/>
      <c r="BQ509" s="76"/>
      <c r="BR509" s="76"/>
    </row>
    <row r="510" spans="4:70" ht="12.75" customHeight="1" x14ac:dyDescent="0.15">
      <c r="D510" s="76"/>
      <c r="E510" s="76"/>
      <c r="F510" s="76"/>
      <c r="G510" s="76"/>
      <c r="H510" s="76"/>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c r="AG510" s="76"/>
      <c r="AH510" s="76"/>
      <c r="AI510" s="76"/>
      <c r="AJ510" s="76"/>
      <c r="AK510" s="76"/>
      <c r="AL510" s="76"/>
      <c r="AM510" s="76"/>
      <c r="AN510" s="76"/>
      <c r="AO510" s="76"/>
      <c r="AP510" s="76"/>
      <c r="AQ510" s="76"/>
      <c r="AR510" s="76"/>
      <c r="AS510" s="76"/>
      <c r="AT510" s="76"/>
      <c r="AU510" s="76"/>
      <c r="AV510" s="76"/>
      <c r="AW510" s="76"/>
      <c r="AX510" s="76"/>
      <c r="AY510" s="76"/>
      <c r="AZ510" s="76"/>
      <c r="BA510" s="76"/>
      <c r="BB510" s="76"/>
      <c r="BC510" s="76"/>
      <c r="BD510" s="76"/>
      <c r="BE510" s="76"/>
      <c r="BF510" s="76"/>
      <c r="BG510" s="76"/>
      <c r="BH510" s="76"/>
      <c r="BI510" s="76"/>
      <c r="BJ510" s="76"/>
      <c r="BK510" s="76"/>
      <c r="BL510" s="76"/>
      <c r="BM510" s="76"/>
      <c r="BN510" s="76"/>
      <c r="BO510" s="76"/>
      <c r="BP510" s="76"/>
      <c r="BQ510" s="76"/>
      <c r="BR510" s="76"/>
    </row>
    <row r="511" spans="4:70" ht="12.75" customHeight="1" x14ac:dyDescent="0.15">
      <c r="D511" s="76"/>
      <c r="E511" s="76"/>
      <c r="F511" s="76"/>
      <c r="G511" s="76"/>
      <c r="H511" s="76"/>
      <c r="I511" s="76"/>
      <c r="J511" s="76"/>
      <c r="K511" s="76"/>
      <c r="L511" s="76"/>
      <c r="M511" s="76"/>
      <c r="N511" s="76"/>
      <c r="O511" s="76"/>
      <c r="P511" s="76"/>
      <c r="Q511" s="76"/>
      <c r="R511" s="76"/>
      <c r="S511" s="76"/>
      <c r="T511" s="76"/>
      <c r="U511" s="76"/>
      <c r="V511" s="76"/>
      <c r="W511" s="76"/>
      <c r="X511" s="76"/>
      <c r="Y511" s="76"/>
      <c r="Z511" s="76"/>
      <c r="AA511" s="76"/>
      <c r="AB511" s="76"/>
      <c r="AC511" s="76"/>
      <c r="AD511" s="76"/>
      <c r="AE511" s="76"/>
      <c r="AF511" s="76"/>
      <c r="AG511" s="76"/>
      <c r="AH511" s="76"/>
      <c r="AI511" s="76"/>
      <c r="AJ511" s="76"/>
      <c r="AK511" s="76"/>
      <c r="AL511" s="76"/>
      <c r="AM511" s="76"/>
      <c r="AN511" s="76"/>
      <c r="AO511" s="76"/>
      <c r="AP511" s="76"/>
      <c r="AQ511" s="76"/>
      <c r="AR511" s="76"/>
      <c r="AS511" s="76"/>
      <c r="AT511" s="76"/>
      <c r="AU511" s="76"/>
      <c r="AV511" s="76"/>
      <c r="AW511" s="76"/>
      <c r="AX511" s="76"/>
      <c r="AY511" s="76"/>
      <c r="AZ511" s="76"/>
      <c r="BA511" s="76"/>
      <c r="BB511" s="76"/>
      <c r="BC511" s="76"/>
      <c r="BD511" s="76"/>
      <c r="BE511" s="76"/>
      <c r="BF511" s="76"/>
      <c r="BG511" s="76"/>
      <c r="BH511" s="76"/>
      <c r="BI511" s="76"/>
      <c r="BJ511" s="76"/>
      <c r="BK511" s="76"/>
      <c r="BL511" s="76"/>
      <c r="BM511" s="76"/>
      <c r="BN511" s="76"/>
      <c r="BO511" s="76"/>
      <c r="BP511" s="76"/>
      <c r="BQ511" s="76"/>
      <c r="BR511" s="76"/>
    </row>
    <row r="512" spans="4:70" ht="12.75" customHeight="1" x14ac:dyDescent="0.15">
      <c r="D512" s="76"/>
      <c r="E512" s="76"/>
      <c r="F512" s="76"/>
      <c r="G512" s="76"/>
      <c r="H512" s="76"/>
      <c r="I512" s="76"/>
      <c r="J512" s="76"/>
      <c r="K512" s="76"/>
      <c r="L512" s="76"/>
      <c r="M512" s="76"/>
      <c r="N512" s="76"/>
      <c r="O512" s="76"/>
      <c r="P512" s="76"/>
      <c r="Q512" s="76"/>
      <c r="R512" s="76"/>
      <c r="S512" s="76"/>
      <c r="T512" s="76"/>
      <c r="U512" s="76"/>
      <c r="V512" s="76"/>
      <c r="W512" s="76"/>
      <c r="X512" s="76"/>
      <c r="Y512" s="76"/>
      <c r="Z512" s="76"/>
      <c r="AA512" s="76"/>
      <c r="AB512" s="76"/>
      <c r="AC512" s="76"/>
      <c r="AD512" s="76"/>
      <c r="AE512" s="76"/>
      <c r="AF512" s="76"/>
      <c r="AG512" s="76"/>
      <c r="AH512" s="76"/>
      <c r="AI512" s="76"/>
      <c r="AJ512" s="76"/>
      <c r="AK512" s="76"/>
      <c r="AL512" s="76"/>
      <c r="AM512" s="76"/>
      <c r="AN512" s="76"/>
      <c r="AO512" s="76"/>
      <c r="AP512" s="76"/>
      <c r="AQ512" s="76"/>
      <c r="AR512" s="76"/>
      <c r="AS512" s="76"/>
      <c r="AT512" s="76"/>
      <c r="AU512" s="76"/>
      <c r="AV512" s="76"/>
      <c r="AW512" s="76"/>
      <c r="AX512" s="76"/>
      <c r="AY512" s="76"/>
      <c r="AZ512" s="76"/>
      <c r="BA512" s="76"/>
      <c r="BB512" s="76"/>
      <c r="BC512" s="76"/>
      <c r="BD512" s="76"/>
      <c r="BE512" s="76"/>
      <c r="BF512" s="76"/>
      <c r="BG512" s="76"/>
      <c r="BH512" s="76"/>
      <c r="BI512" s="76"/>
      <c r="BJ512" s="76"/>
      <c r="BK512" s="76"/>
      <c r="BL512" s="76"/>
      <c r="BM512" s="76"/>
      <c r="BN512" s="76"/>
      <c r="BO512" s="76"/>
      <c r="BP512" s="76"/>
      <c r="BQ512" s="76"/>
      <c r="BR512" s="76"/>
    </row>
    <row r="513" spans="4:70" ht="12.75" customHeight="1" x14ac:dyDescent="0.15">
      <c r="D513" s="76"/>
      <c r="E513" s="76"/>
      <c r="F513" s="76"/>
      <c r="G513" s="76"/>
      <c r="H513" s="76"/>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76"/>
      <c r="AG513" s="76"/>
      <c r="AH513" s="76"/>
      <c r="AI513" s="76"/>
      <c r="AJ513" s="76"/>
      <c r="AK513" s="76"/>
      <c r="AL513" s="76"/>
      <c r="AM513" s="76"/>
      <c r="AN513" s="76"/>
      <c r="AO513" s="76"/>
      <c r="AP513" s="76"/>
      <c r="AQ513" s="76"/>
      <c r="AR513" s="76"/>
      <c r="AS513" s="76"/>
      <c r="AT513" s="76"/>
      <c r="AU513" s="76"/>
      <c r="AV513" s="76"/>
      <c r="AW513" s="76"/>
      <c r="AX513" s="76"/>
      <c r="AY513" s="76"/>
      <c r="AZ513" s="76"/>
      <c r="BA513" s="76"/>
      <c r="BB513" s="76"/>
      <c r="BC513" s="76"/>
      <c r="BD513" s="76"/>
      <c r="BE513" s="76"/>
      <c r="BF513" s="76"/>
      <c r="BG513" s="76"/>
      <c r="BH513" s="76"/>
      <c r="BI513" s="76"/>
      <c r="BJ513" s="76"/>
      <c r="BK513" s="76"/>
      <c r="BL513" s="76"/>
      <c r="BM513" s="76"/>
      <c r="BN513" s="76"/>
      <c r="BO513" s="76"/>
      <c r="BP513" s="76"/>
      <c r="BQ513" s="76"/>
      <c r="BR513" s="76"/>
    </row>
    <row r="514" spans="4:70" ht="12.75" customHeight="1" x14ac:dyDescent="0.15">
      <c r="D514" s="76"/>
      <c r="E514" s="76"/>
      <c r="F514" s="76"/>
      <c r="G514" s="76"/>
      <c r="H514" s="76"/>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c r="AG514" s="76"/>
      <c r="AH514" s="76"/>
      <c r="AI514" s="76"/>
      <c r="AJ514" s="76"/>
      <c r="AK514" s="76"/>
      <c r="AL514" s="76"/>
      <c r="AM514" s="76"/>
      <c r="AN514" s="76"/>
      <c r="AO514" s="76"/>
      <c r="AP514" s="76"/>
      <c r="AQ514" s="76"/>
      <c r="AR514" s="76"/>
      <c r="AS514" s="76"/>
      <c r="AT514" s="76"/>
      <c r="AU514" s="76"/>
      <c r="AV514" s="76"/>
      <c r="AW514" s="76"/>
      <c r="AX514" s="76"/>
      <c r="AY514" s="76"/>
      <c r="AZ514" s="76"/>
      <c r="BA514" s="76"/>
      <c r="BB514" s="76"/>
      <c r="BC514" s="76"/>
      <c r="BD514" s="76"/>
      <c r="BE514" s="76"/>
      <c r="BF514" s="76"/>
      <c r="BG514" s="76"/>
      <c r="BH514" s="76"/>
      <c r="BI514" s="76"/>
      <c r="BJ514" s="76"/>
      <c r="BK514" s="76"/>
      <c r="BL514" s="76"/>
      <c r="BM514" s="76"/>
      <c r="BN514" s="76"/>
      <c r="BO514" s="76"/>
      <c r="BP514" s="76"/>
      <c r="BQ514" s="76"/>
      <c r="BR514" s="76"/>
    </row>
    <row r="515" spans="4:70" ht="12.75" customHeight="1" x14ac:dyDescent="0.15">
      <c r="D515" s="76"/>
      <c r="E515" s="76"/>
      <c r="F515" s="76"/>
      <c r="G515" s="76"/>
      <c r="H515" s="76"/>
      <c r="I515" s="76"/>
      <c r="J515" s="76"/>
      <c r="K515" s="76"/>
      <c r="L515" s="76"/>
      <c r="M515" s="76"/>
      <c r="N515" s="76"/>
      <c r="O515" s="76"/>
      <c r="P515" s="76"/>
      <c r="Q515" s="76"/>
      <c r="R515" s="76"/>
      <c r="S515" s="76"/>
      <c r="T515" s="76"/>
      <c r="U515" s="76"/>
      <c r="V515" s="76"/>
      <c r="W515" s="76"/>
      <c r="X515" s="76"/>
      <c r="Y515" s="76"/>
      <c r="Z515" s="76"/>
      <c r="AA515" s="76"/>
      <c r="AB515" s="76"/>
      <c r="AC515" s="76"/>
      <c r="AD515" s="76"/>
      <c r="AE515" s="76"/>
      <c r="AF515" s="76"/>
      <c r="AG515" s="76"/>
      <c r="AH515" s="76"/>
      <c r="AI515" s="76"/>
      <c r="AJ515" s="76"/>
      <c r="AK515" s="76"/>
      <c r="AL515" s="76"/>
      <c r="AM515" s="76"/>
      <c r="AN515" s="76"/>
      <c r="AO515" s="76"/>
      <c r="AP515" s="76"/>
      <c r="AQ515" s="76"/>
      <c r="AR515" s="76"/>
      <c r="AS515" s="76"/>
      <c r="AT515" s="76"/>
      <c r="AU515" s="76"/>
      <c r="AV515" s="76"/>
      <c r="AW515" s="76"/>
      <c r="AX515" s="76"/>
      <c r="AY515" s="76"/>
      <c r="AZ515" s="76"/>
      <c r="BA515" s="76"/>
      <c r="BB515" s="76"/>
      <c r="BC515" s="76"/>
      <c r="BD515" s="76"/>
      <c r="BE515" s="76"/>
      <c r="BF515" s="76"/>
      <c r="BG515" s="76"/>
      <c r="BH515" s="76"/>
      <c r="BI515" s="76"/>
      <c r="BJ515" s="76"/>
      <c r="BK515" s="76"/>
      <c r="BL515" s="76"/>
      <c r="BM515" s="76"/>
      <c r="BN515" s="76"/>
      <c r="BO515" s="76"/>
      <c r="BP515" s="76"/>
      <c r="BQ515" s="76"/>
      <c r="BR515" s="76"/>
    </row>
    <row r="516" spans="4:70" ht="12.75" customHeight="1" x14ac:dyDescent="0.15">
      <c r="D516" s="76"/>
      <c r="E516" s="76"/>
      <c r="F516" s="76"/>
      <c r="G516" s="76"/>
      <c r="H516" s="76"/>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76"/>
      <c r="AG516" s="76"/>
      <c r="AH516" s="76"/>
      <c r="AI516" s="76"/>
      <c r="AJ516" s="76"/>
      <c r="AK516" s="76"/>
      <c r="AL516" s="76"/>
      <c r="AM516" s="76"/>
      <c r="AN516" s="76"/>
      <c r="AO516" s="76"/>
      <c r="AP516" s="76"/>
      <c r="AQ516" s="76"/>
      <c r="AR516" s="76"/>
      <c r="AS516" s="76"/>
      <c r="AT516" s="76"/>
      <c r="AU516" s="76"/>
      <c r="AV516" s="76"/>
      <c r="AW516" s="76"/>
      <c r="AX516" s="76"/>
      <c r="AY516" s="76"/>
      <c r="AZ516" s="76"/>
      <c r="BA516" s="76"/>
      <c r="BB516" s="76"/>
      <c r="BC516" s="76"/>
      <c r="BD516" s="76"/>
      <c r="BE516" s="76"/>
      <c r="BF516" s="76"/>
      <c r="BG516" s="76"/>
      <c r="BH516" s="76"/>
      <c r="BI516" s="76"/>
      <c r="BJ516" s="76"/>
      <c r="BK516" s="76"/>
      <c r="BL516" s="76"/>
      <c r="BM516" s="76"/>
      <c r="BN516" s="76"/>
      <c r="BO516" s="76"/>
      <c r="BP516" s="76"/>
      <c r="BQ516" s="76"/>
      <c r="BR516" s="76"/>
    </row>
    <row r="517" spans="4:70" ht="12.75" customHeight="1" x14ac:dyDescent="0.15">
      <c r="D517" s="76"/>
      <c r="E517" s="76"/>
      <c r="F517" s="76"/>
      <c r="G517" s="76"/>
      <c r="H517" s="76"/>
      <c r="I517" s="76"/>
      <c r="J517" s="76"/>
      <c r="K517" s="76"/>
      <c r="L517" s="76"/>
      <c r="M517" s="76"/>
      <c r="N517" s="76"/>
      <c r="O517" s="76"/>
      <c r="P517" s="76"/>
      <c r="Q517" s="76"/>
      <c r="R517" s="76"/>
      <c r="S517" s="76"/>
      <c r="T517" s="76"/>
      <c r="U517" s="76"/>
      <c r="V517" s="76"/>
      <c r="W517" s="76"/>
      <c r="X517" s="76"/>
      <c r="Y517" s="76"/>
      <c r="Z517" s="76"/>
      <c r="AA517" s="76"/>
      <c r="AB517" s="76"/>
      <c r="AC517" s="76"/>
      <c r="AD517" s="76"/>
      <c r="AE517" s="76"/>
      <c r="AF517" s="76"/>
      <c r="AG517" s="76"/>
      <c r="AH517" s="76"/>
      <c r="AI517" s="76"/>
      <c r="AJ517" s="76"/>
      <c r="AK517" s="76"/>
      <c r="AL517" s="76"/>
      <c r="AM517" s="76"/>
      <c r="AN517" s="76"/>
      <c r="AO517" s="76"/>
      <c r="AP517" s="76"/>
      <c r="AQ517" s="76"/>
      <c r="AR517" s="76"/>
      <c r="AS517" s="76"/>
      <c r="AT517" s="76"/>
      <c r="AU517" s="76"/>
      <c r="AV517" s="76"/>
      <c r="AW517" s="76"/>
      <c r="AX517" s="76"/>
      <c r="AY517" s="76"/>
      <c r="AZ517" s="76"/>
      <c r="BA517" s="76"/>
      <c r="BB517" s="76"/>
      <c r="BC517" s="76"/>
      <c r="BD517" s="76"/>
      <c r="BE517" s="76"/>
      <c r="BF517" s="76"/>
      <c r="BG517" s="76"/>
      <c r="BH517" s="76"/>
      <c r="BI517" s="76"/>
      <c r="BJ517" s="76"/>
      <c r="BK517" s="76"/>
      <c r="BL517" s="76"/>
      <c r="BM517" s="76"/>
      <c r="BN517" s="76"/>
      <c r="BO517" s="76"/>
      <c r="BP517" s="76"/>
      <c r="BQ517" s="76"/>
      <c r="BR517" s="76"/>
    </row>
    <row r="518" spans="4:70" ht="12.75" customHeight="1" x14ac:dyDescent="0.15">
      <c r="D518" s="76"/>
      <c r="E518" s="76"/>
      <c r="F518" s="76"/>
      <c r="G518" s="76"/>
      <c r="H518" s="76"/>
      <c r="I518" s="76"/>
      <c r="J518" s="76"/>
      <c r="K518" s="76"/>
      <c r="L518" s="76"/>
      <c r="M518" s="76"/>
      <c r="N518" s="76"/>
      <c r="O518" s="76"/>
      <c r="P518" s="76"/>
      <c r="Q518" s="76"/>
      <c r="R518" s="76"/>
      <c r="S518" s="76"/>
      <c r="T518" s="76"/>
      <c r="U518" s="76"/>
      <c r="V518" s="76"/>
      <c r="W518" s="76"/>
      <c r="X518" s="76"/>
      <c r="Y518" s="76"/>
      <c r="Z518" s="76"/>
      <c r="AA518" s="76"/>
      <c r="AB518" s="76"/>
      <c r="AC518" s="76"/>
      <c r="AD518" s="76"/>
      <c r="AE518" s="76"/>
      <c r="AF518" s="76"/>
      <c r="AG518" s="76"/>
      <c r="AH518" s="76"/>
      <c r="AI518" s="76"/>
      <c r="AJ518" s="76"/>
      <c r="AK518" s="76"/>
      <c r="AL518" s="76"/>
      <c r="AM518" s="76"/>
      <c r="AN518" s="76"/>
      <c r="AO518" s="76"/>
      <c r="AP518" s="76"/>
      <c r="AQ518" s="76"/>
      <c r="AR518" s="76"/>
      <c r="AS518" s="76"/>
      <c r="AT518" s="76"/>
      <c r="AU518" s="76"/>
      <c r="AV518" s="76"/>
      <c r="AW518" s="76"/>
      <c r="AX518" s="76"/>
      <c r="AY518" s="76"/>
      <c r="AZ518" s="76"/>
      <c r="BA518" s="76"/>
      <c r="BB518" s="76"/>
      <c r="BC518" s="76"/>
      <c r="BD518" s="76"/>
      <c r="BE518" s="76"/>
      <c r="BF518" s="76"/>
      <c r="BG518" s="76"/>
      <c r="BH518" s="76"/>
      <c r="BI518" s="76"/>
      <c r="BJ518" s="76"/>
      <c r="BK518" s="76"/>
      <c r="BL518" s="76"/>
      <c r="BM518" s="76"/>
      <c r="BN518" s="76"/>
      <c r="BO518" s="76"/>
      <c r="BP518" s="76"/>
      <c r="BQ518" s="76"/>
      <c r="BR518" s="76"/>
    </row>
    <row r="519" spans="4:70" ht="12.75" customHeight="1" x14ac:dyDescent="0.15">
      <c r="D519" s="76"/>
      <c r="E519" s="76"/>
      <c r="F519" s="76"/>
      <c r="G519" s="76"/>
      <c r="H519" s="76"/>
      <c r="I519" s="76"/>
      <c r="J519" s="76"/>
      <c r="K519" s="76"/>
      <c r="L519" s="76"/>
      <c r="M519" s="76"/>
      <c r="N519" s="76"/>
      <c r="O519" s="76"/>
      <c r="P519" s="76"/>
      <c r="Q519" s="76"/>
      <c r="R519" s="76"/>
      <c r="S519" s="76"/>
      <c r="T519" s="76"/>
      <c r="U519" s="76"/>
      <c r="V519" s="76"/>
      <c r="W519" s="76"/>
      <c r="X519" s="76"/>
      <c r="Y519" s="76"/>
      <c r="Z519" s="76"/>
      <c r="AA519" s="76"/>
      <c r="AB519" s="76"/>
      <c r="AC519" s="76"/>
      <c r="AD519" s="76"/>
      <c r="AE519" s="76"/>
      <c r="AF519" s="76"/>
      <c r="AG519" s="76"/>
      <c r="AH519" s="76"/>
      <c r="AI519" s="76"/>
      <c r="AJ519" s="76"/>
      <c r="AK519" s="76"/>
      <c r="AL519" s="76"/>
      <c r="AM519" s="76"/>
      <c r="AN519" s="76"/>
      <c r="AO519" s="76"/>
      <c r="AP519" s="76"/>
      <c r="AQ519" s="76"/>
      <c r="AR519" s="76"/>
      <c r="AS519" s="76"/>
      <c r="AT519" s="76"/>
      <c r="AU519" s="76"/>
      <c r="AV519" s="76"/>
      <c r="AW519" s="76"/>
      <c r="AX519" s="76"/>
      <c r="AY519" s="76"/>
      <c r="AZ519" s="76"/>
      <c r="BA519" s="76"/>
      <c r="BB519" s="76"/>
      <c r="BC519" s="76"/>
      <c r="BD519" s="76"/>
      <c r="BE519" s="76"/>
      <c r="BF519" s="76"/>
      <c r="BG519" s="76"/>
      <c r="BH519" s="76"/>
      <c r="BI519" s="76"/>
      <c r="BJ519" s="76"/>
      <c r="BK519" s="76"/>
      <c r="BL519" s="76"/>
      <c r="BM519" s="76"/>
      <c r="BN519" s="76"/>
      <c r="BO519" s="76"/>
      <c r="BP519" s="76"/>
      <c r="BQ519" s="76"/>
      <c r="BR519" s="76"/>
    </row>
    <row r="520" spans="4:70" ht="12.75" customHeight="1" x14ac:dyDescent="0.15">
      <c r="D520" s="76"/>
      <c r="E520" s="76"/>
      <c r="F520" s="76"/>
      <c r="G520" s="76"/>
      <c r="H520" s="76"/>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76"/>
      <c r="AG520" s="76"/>
      <c r="AH520" s="76"/>
      <c r="AI520" s="76"/>
      <c r="AJ520" s="76"/>
      <c r="AK520" s="76"/>
      <c r="AL520" s="76"/>
      <c r="AM520" s="76"/>
      <c r="AN520" s="76"/>
      <c r="AO520" s="76"/>
      <c r="AP520" s="76"/>
      <c r="AQ520" s="76"/>
      <c r="AR520" s="76"/>
      <c r="AS520" s="76"/>
      <c r="AT520" s="76"/>
      <c r="AU520" s="76"/>
      <c r="AV520" s="76"/>
      <c r="AW520" s="76"/>
      <c r="AX520" s="76"/>
      <c r="AY520" s="76"/>
      <c r="AZ520" s="76"/>
      <c r="BA520" s="76"/>
      <c r="BB520" s="76"/>
      <c r="BC520" s="76"/>
      <c r="BD520" s="76"/>
      <c r="BE520" s="76"/>
      <c r="BF520" s="76"/>
      <c r="BG520" s="76"/>
      <c r="BH520" s="76"/>
      <c r="BI520" s="76"/>
      <c r="BJ520" s="76"/>
      <c r="BK520" s="76"/>
      <c r="BL520" s="76"/>
      <c r="BM520" s="76"/>
      <c r="BN520" s="76"/>
      <c r="BO520" s="76"/>
      <c r="BP520" s="76"/>
      <c r="BQ520" s="76"/>
      <c r="BR520" s="76"/>
    </row>
    <row r="521" spans="4:70" ht="12.75" customHeight="1" x14ac:dyDescent="0.15">
      <c r="D521" s="76"/>
      <c r="E521" s="76"/>
      <c r="F521" s="76"/>
      <c r="G521" s="76"/>
      <c r="H521" s="76"/>
      <c r="I521" s="76"/>
      <c r="J521" s="76"/>
      <c r="K521" s="76"/>
      <c r="L521" s="76"/>
      <c r="M521" s="76"/>
      <c r="N521" s="76"/>
      <c r="O521" s="76"/>
      <c r="P521" s="76"/>
      <c r="Q521" s="76"/>
      <c r="R521" s="76"/>
      <c r="S521" s="76"/>
      <c r="T521" s="76"/>
      <c r="U521" s="76"/>
      <c r="V521" s="76"/>
      <c r="W521" s="76"/>
      <c r="X521" s="76"/>
      <c r="Y521" s="76"/>
      <c r="Z521" s="76"/>
      <c r="AA521" s="76"/>
      <c r="AB521" s="76"/>
      <c r="AC521" s="76"/>
      <c r="AD521" s="76"/>
      <c r="AE521" s="76"/>
      <c r="AF521" s="76"/>
      <c r="AG521" s="76"/>
      <c r="AH521" s="76"/>
      <c r="AI521" s="76"/>
      <c r="AJ521" s="76"/>
      <c r="AK521" s="76"/>
      <c r="AL521" s="76"/>
      <c r="AM521" s="76"/>
      <c r="AN521" s="76"/>
      <c r="AO521" s="76"/>
      <c r="AP521" s="76"/>
      <c r="AQ521" s="76"/>
      <c r="AR521" s="76"/>
      <c r="AS521" s="76"/>
      <c r="AT521" s="76"/>
      <c r="AU521" s="76"/>
      <c r="AV521" s="76"/>
      <c r="AW521" s="76"/>
      <c r="AX521" s="76"/>
      <c r="AY521" s="76"/>
      <c r="AZ521" s="76"/>
      <c r="BA521" s="76"/>
      <c r="BB521" s="76"/>
      <c r="BC521" s="76"/>
      <c r="BD521" s="76"/>
      <c r="BE521" s="76"/>
      <c r="BF521" s="76"/>
      <c r="BG521" s="76"/>
      <c r="BH521" s="76"/>
      <c r="BI521" s="76"/>
      <c r="BJ521" s="76"/>
      <c r="BK521" s="76"/>
      <c r="BL521" s="76"/>
      <c r="BM521" s="76"/>
      <c r="BN521" s="76"/>
      <c r="BO521" s="76"/>
      <c r="BP521" s="76"/>
      <c r="BQ521" s="76"/>
      <c r="BR521" s="76"/>
    </row>
    <row r="522" spans="4:70" ht="12.75" customHeight="1" x14ac:dyDescent="0.15">
      <c r="D522" s="76"/>
      <c r="E522" s="76"/>
      <c r="F522" s="76"/>
      <c r="G522" s="76"/>
      <c r="H522" s="76"/>
      <c r="I522" s="76"/>
      <c r="J522" s="76"/>
      <c r="K522" s="76"/>
      <c r="L522" s="76"/>
      <c r="M522" s="76"/>
      <c r="N522" s="76"/>
      <c r="O522" s="76"/>
      <c r="P522" s="76"/>
      <c r="Q522" s="76"/>
      <c r="R522" s="76"/>
      <c r="S522" s="76"/>
      <c r="T522" s="76"/>
      <c r="U522" s="76"/>
      <c r="V522" s="76"/>
      <c r="W522" s="76"/>
      <c r="X522" s="76"/>
      <c r="Y522" s="76"/>
      <c r="Z522" s="76"/>
      <c r="AA522" s="76"/>
      <c r="AB522" s="76"/>
      <c r="AC522" s="76"/>
      <c r="AD522" s="76"/>
      <c r="AE522" s="76"/>
      <c r="AF522" s="76"/>
      <c r="AG522" s="76"/>
      <c r="AH522" s="76"/>
      <c r="AI522" s="76"/>
      <c r="AJ522" s="76"/>
      <c r="AK522" s="76"/>
      <c r="AL522" s="76"/>
      <c r="AM522" s="76"/>
      <c r="AN522" s="76"/>
      <c r="AO522" s="76"/>
      <c r="AP522" s="76"/>
      <c r="AQ522" s="76"/>
      <c r="AR522" s="76"/>
      <c r="AS522" s="76"/>
      <c r="AT522" s="76"/>
      <c r="AU522" s="76"/>
      <c r="AV522" s="76"/>
      <c r="AW522" s="76"/>
      <c r="AX522" s="76"/>
      <c r="AY522" s="76"/>
      <c r="AZ522" s="76"/>
      <c r="BA522" s="76"/>
      <c r="BB522" s="76"/>
      <c r="BC522" s="76"/>
      <c r="BD522" s="76"/>
      <c r="BE522" s="76"/>
      <c r="BF522" s="76"/>
      <c r="BG522" s="76"/>
      <c r="BH522" s="76"/>
      <c r="BI522" s="76"/>
      <c r="BJ522" s="76"/>
      <c r="BK522" s="76"/>
      <c r="BL522" s="76"/>
      <c r="BM522" s="76"/>
      <c r="BN522" s="76"/>
      <c r="BO522" s="76"/>
      <c r="BP522" s="76"/>
      <c r="BQ522" s="76"/>
      <c r="BR522" s="76"/>
    </row>
    <row r="523" spans="4:70" ht="12.75" customHeight="1" x14ac:dyDescent="0.15">
      <c r="D523" s="76"/>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c r="AC523" s="76"/>
      <c r="AD523" s="76"/>
      <c r="AE523" s="76"/>
      <c r="AF523" s="76"/>
      <c r="AG523" s="76"/>
      <c r="AH523" s="76"/>
      <c r="AI523" s="76"/>
      <c r="AJ523" s="76"/>
      <c r="AK523" s="76"/>
      <c r="AL523" s="76"/>
      <c r="AM523" s="76"/>
      <c r="AN523" s="76"/>
      <c r="AO523" s="76"/>
      <c r="AP523" s="76"/>
      <c r="AQ523" s="76"/>
      <c r="AR523" s="76"/>
      <c r="AS523" s="76"/>
      <c r="AT523" s="76"/>
      <c r="AU523" s="76"/>
      <c r="AV523" s="76"/>
      <c r="AW523" s="76"/>
      <c r="AX523" s="76"/>
      <c r="AY523" s="76"/>
      <c r="AZ523" s="76"/>
      <c r="BA523" s="76"/>
      <c r="BB523" s="76"/>
      <c r="BC523" s="76"/>
      <c r="BD523" s="76"/>
      <c r="BE523" s="76"/>
      <c r="BF523" s="76"/>
      <c r="BG523" s="76"/>
      <c r="BH523" s="76"/>
      <c r="BI523" s="76"/>
      <c r="BJ523" s="76"/>
      <c r="BK523" s="76"/>
      <c r="BL523" s="76"/>
      <c r="BM523" s="76"/>
      <c r="BN523" s="76"/>
      <c r="BO523" s="76"/>
      <c r="BP523" s="76"/>
      <c r="BQ523" s="76"/>
      <c r="BR523" s="76"/>
    </row>
    <row r="524" spans="4:70" ht="12.75" customHeight="1" x14ac:dyDescent="0.15">
      <c r="D524" s="76"/>
      <c r="E524" s="76"/>
      <c r="F524" s="76"/>
      <c r="G524" s="76"/>
      <c r="H524" s="76"/>
      <c r="I524" s="76"/>
      <c r="J524" s="76"/>
      <c r="K524" s="76"/>
      <c r="L524" s="76"/>
      <c r="M524" s="76"/>
      <c r="N524" s="76"/>
      <c r="O524" s="76"/>
      <c r="P524" s="76"/>
      <c r="Q524" s="76"/>
      <c r="R524" s="76"/>
      <c r="S524" s="76"/>
      <c r="T524" s="76"/>
      <c r="U524" s="76"/>
      <c r="V524" s="76"/>
      <c r="W524" s="76"/>
      <c r="X524" s="76"/>
      <c r="Y524" s="76"/>
      <c r="Z524" s="76"/>
      <c r="AA524" s="76"/>
      <c r="AB524" s="76"/>
      <c r="AC524" s="76"/>
      <c r="AD524" s="76"/>
      <c r="AE524" s="76"/>
      <c r="AF524" s="76"/>
      <c r="AG524" s="76"/>
      <c r="AH524" s="76"/>
      <c r="AI524" s="76"/>
      <c r="AJ524" s="76"/>
      <c r="AK524" s="76"/>
      <c r="AL524" s="76"/>
      <c r="AM524" s="76"/>
      <c r="AN524" s="76"/>
      <c r="AO524" s="76"/>
      <c r="AP524" s="76"/>
      <c r="AQ524" s="76"/>
      <c r="AR524" s="76"/>
      <c r="AS524" s="76"/>
      <c r="AT524" s="76"/>
      <c r="AU524" s="76"/>
      <c r="AV524" s="76"/>
      <c r="AW524" s="76"/>
      <c r="AX524" s="76"/>
      <c r="AY524" s="76"/>
      <c r="AZ524" s="76"/>
      <c r="BA524" s="76"/>
      <c r="BB524" s="76"/>
      <c r="BC524" s="76"/>
      <c r="BD524" s="76"/>
      <c r="BE524" s="76"/>
      <c r="BF524" s="76"/>
      <c r="BG524" s="76"/>
      <c r="BH524" s="76"/>
      <c r="BI524" s="76"/>
      <c r="BJ524" s="76"/>
      <c r="BK524" s="76"/>
      <c r="BL524" s="76"/>
      <c r="BM524" s="76"/>
      <c r="BN524" s="76"/>
      <c r="BO524" s="76"/>
      <c r="BP524" s="76"/>
      <c r="BQ524" s="76"/>
      <c r="BR524" s="76"/>
    </row>
    <row r="525" spans="4:70" ht="12.75" customHeight="1" x14ac:dyDescent="0.15">
      <c r="D525" s="76"/>
      <c r="E525" s="76"/>
      <c r="F525" s="76"/>
      <c r="G525" s="76"/>
      <c r="H525" s="76"/>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76"/>
      <c r="AG525" s="76"/>
      <c r="AH525" s="76"/>
      <c r="AI525" s="76"/>
      <c r="AJ525" s="76"/>
      <c r="AK525" s="76"/>
      <c r="AL525" s="76"/>
      <c r="AM525" s="76"/>
      <c r="AN525" s="76"/>
      <c r="AO525" s="76"/>
      <c r="AP525" s="76"/>
      <c r="AQ525" s="76"/>
      <c r="AR525" s="76"/>
      <c r="AS525" s="76"/>
      <c r="AT525" s="76"/>
      <c r="AU525" s="76"/>
      <c r="AV525" s="76"/>
      <c r="AW525" s="76"/>
      <c r="AX525" s="76"/>
      <c r="AY525" s="76"/>
      <c r="AZ525" s="76"/>
      <c r="BA525" s="76"/>
      <c r="BB525" s="76"/>
      <c r="BC525" s="76"/>
      <c r="BD525" s="76"/>
      <c r="BE525" s="76"/>
      <c r="BF525" s="76"/>
      <c r="BG525" s="76"/>
      <c r="BH525" s="76"/>
      <c r="BI525" s="76"/>
      <c r="BJ525" s="76"/>
      <c r="BK525" s="76"/>
      <c r="BL525" s="76"/>
      <c r="BM525" s="76"/>
      <c r="BN525" s="76"/>
      <c r="BO525" s="76"/>
      <c r="BP525" s="76"/>
      <c r="BQ525" s="76"/>
      <c r="BR525" s="76"/>
    </row>
    <row r="526" spans="4:70" ht="12.75" customHeight="1" x14ac:dyDescent="0.15">
      <c r="D526" s="76"/>
      <c r="E526" s="76"/>
      <c r="F526" s="76"/>
      <c r="G526" s="76"/>
      <c r="H526" s="76"/>
      <c r="I526" s="76"/>
      <c r="J526" s="76"/>
      <c r="K526" s="76"/>
      <c r="L526" s="76"/>
      <c r="M526" s="76"/>
      <c r="N526" s="76"/>
      <c r="O526" s="76"/>
      <c r="P526" s="76"/>
      <c r="Q526" s="76"/>
      <c r="R526" s="76"/>
      <c r="S526" s="76"/>
      <c r="T526" s="76"/>
      <c r="U526" s="76"/>
      <c r="V526" s="76"/>
      <c r="W526" s="76"/>
      <c r="X526" s="76"/>
      <c r="Y526" s="76"/>
      <c r="Z526" s="76"/>
      <c r="AA526" s="76"/>
      <c r="AB526" s="76"/>
      <c r="AC526" s="76"/>
      <c r="AD526" s="76"/>
      <c r="AE526" s="76"/>
      <c r="AF526" s="76"/>
      <c r="AG526" s="76"/>
      <c r="AH526" s="76"/>
      <c r="AI526" s="76"/>
      <c r="AJ526" s="76"/>
      <c r="AK526" s="76"/>
      <c r="AL526" s="76"/>
      <c r="AM526" s="76"/>
      <c r="AN526" s="76"/>
      <c r="AO526" s="76"/>
      <c r="AP526" s="76"/>
      <c r="AQ526" s="76"/>
      <c r="AR526" s="76"/>
      <c r="AS526" s="76"/>
      <c r="AT526" s="76"/>
      <c r="AU526" s="76"/>
      <c r="AV526" s="76"/>
      <c r="AW526" s="76"/>
      <c r="AX526" s="76"/>
      <c r="AY526" s="76"/>
      <c r="AZ526" s="76"/>
      <c r="BA526" s="76"/>
      <c r="BB526" s="76"/>
      <c r="BC526" s="76"/>
      <c r="BD526" s="76"/>
      <c r="BE526" s="76"/>
      <c r="BF526" s="76"/>
      <c r="BG526" s="76"/>
      <c r="BH526" s="76"/>
      <c r="BI526" s="76"/>
      <c r="BJ526" s="76"/>
      <c r="BK526" s="76"/>
      <c r="BL526" s="76"/>
      <c r="BM526" s="76"/>
      <c r="BN526" s="76"/>
      <c r="BO526" s="76"/>
      <c r="BP526" s="76"/>
      <c r="BQ526" s="76"/>
      <c r="BR526" s="76"/>
    </row>
    <row r="527" spans="4:70" ht="12.75" customHeight="1" x14ac:dyDescent="0.15">
      <c r="D527" s="76"/>
      <c r="E527" s="76"/>
      <c r="F527" s="76"/>
      <c r="G527" s="76"/>
      <c r="H527" s="76"/>
      <c r="I527" s="76"/>
      <c r="J527" s="76"/>
      <c r="K527" s="76"/>
      <c r="L527" s="76"/>
      <c r="M527" s="76"/>
      <c r="N527" s="76"/>
      <c r="O527" s="76"/>
      <c r="P527" s="76"/>
      <c r="Q527" s="76"/>
      <c r="R527" s="76"/>
      <c r="S527" s="76"/>
      <c r="T527" s="76"/>
      <c r="U527" s="76"/>
      <c r="V527" s="76"/>
      <c r="W527" s="76"/>
      <c r="X527" s="76"/>
      <c r="Y527" s="76"/>
      <c r="Z527" s="76"/>
      <c r="AA527" s="76"/>
      <c r="AB527" s="76"/>
      <c r="AC527" s="76"/>
      <c r="AD527" s="76"/>
      <c r="AE527" s="76"/>
      <c r="AF527" s="76"/>
      <c r="AG527" s="76"/>
      <c r="AH527" s="76"/>
      <c r="AI527" s="76"/>
      <c r="AJ527" s="76"/>
      <c r="AK527" s="76"/>
      <c r="AL527" s="76"/>
      <c r="AM527" s="76"/>
      <c r="AN527" s="76"/>
      <c r="AO527" s="76"/>
      <c r="AP527" s="76"/>
      <c r="AQ527" s="76"/>
      <c r="AR527" s="76"/>
      <c r="AS527" s="76"/>
      <c r="AT527" s="76"/>
      <c r="AU527" s="76"/>
      <c r="AV527" s="76"/>
      <c r="AW527" s="76"/>
      <c r="AX527" s="76"/>
      <c r="AY527" s="76"/>
      <c r="AZ527" s="76"/>
      <c r="BA527" s="76"/>
      <c r="BB527" s="76"/>
      <c r="BC527" s="76"/>
      <c r="BD527" s="76"/>
      <c r="BE527" s="76"/>
      <c r="BF527" s="76"/>
      <c r="BG527" s="76"/>
      <c r="BH527" s="76"/>
      <c r="BI527" s="76"/>
      <c r="BJ527" s="76"/>
      <c r="BK527" s="76"/>
      <c r="BL527" s="76"/>
      <c r="BM527" s="76"/>
      <c r="BN527" s="76"/>
      <c r="BO527" s="76"/>
      <c r="BP527" s="76"/>
      <c r="BQ527" s="76"/>
      <c r="BR527" s="76"/>
    </row>
    <row r="528" spans="4:70" ht="12.75" customHeight="1" x14ac:dyDescent="0.15">
      <c r="D528" s="76"/>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c r="AG528" s="76"/>
      <c r="AH528" s="76"/>
      <c r="AI528" s="76"/>
      <c r="AJ528" s="76"/>
      <c r="AK528" s="76"/>
      <c r="AL528" s="76"/>
      <c r="AM528" s="76"/>
      <c r="AN528" s="76"/>
      <c r="AO528" s="76"/>
      <c r="AP528" s="76"/>
      <c r="AQ528" s="76"/>
      <c r="AR528" s="76"/>
      <c r="AS528" s="76"/>
      <c r="AT528" s="76"/>
      <c r="AU528" s="76"/>
      <c r="AV528" s="76"/>
      <c r="AW528" s="76"/>
      <c r="AX528" s="76"/>
      <c r="AY528" s="76"/>
      <c r="AZ528" s="76"/>
      <c r="BA528" s="76"/>
      <c r="BB528" s="76"/>
      <c r="BC528" s="76"/>
      <c r="BD528" s="76"/>
      <c r="BE528" s="76"/>
      <c r="BF528" s="76"/>
      <c r="BG528" s="76"/>
      <c r="BH528" s="76"/>
      <c r="BI528" s="76"/>
      <c r="BJ528" s="76"/>
      <c r="BK528" s="76"/>
      <c r="BL528" s="76"/>
      <c r="BM528" s="76"/>
      <c r="BN528" s="76"/>
      <c r="BO528" s="76"/>
      <c r="BP528" s="76"/>
      <c r="BQ528" s="76"/>
      <c r="BR528" s="76"/>
    </row>
    <row r="529" spans="4:70" ht="12.75" customHeight="1" x14ac:dyDescent="0.15">
      <c r="D529" s="76"/>
      <c r="E529" s="76"/>
      <c r="F529" s="76"/>
      <c r="G529" s="76"/>
      <c r="H529" s="76"/>
      <c r="I529" s="76"/>
      <c r="J529" s="76"/>
      <c r="K529" s="76"/>
      <c r="L529" s="76"/>
      <c r="M529" s="76"/>
      <c r="N529" s="76"/>
      <c r="O529" s="76"/>
      <c r="P529" s="76"/>
      <c r="Q529" s="76"/>
      <c r="R529" s="76"/>
      <c r="S529" s="76"/>
      <c r="T529" s="76"/>
      <c r="U529" s="76"/>
      <c r="V529" s="76"/>
      <c r="W529" s="76"/>
      <c r="X529" s="76"/>
      <c r="Y529" s="76"/>
      <c r="Z529" s="76"/>
      <c r="AA529" s="76"/>
      <c r="AB529" s="76"/>
      <c r="AC529" s="76"/>
      <c r="AD529" s="76"/>
      <c r="AE529" s="76"/>
      <c r="AF529" s="76"/>
      <c r="AG529" s="76"/>
      <c r="AH529" s="76"/>
      <c r="AI529" s="76"/>
      <c r="AJ529" s="76"/>
      <c r="AK529" s="76"/>
      <c r="AL529" s="76"/>
      <c r="AM529" s="76"/>
      <c r="AN529" s="76"/>
      <c r="AO529" s="76"/>
      <c r="AP529" s="76"/>
      <c r="AQ529" s="76"/>
      <c r="AR529" s="76"/>
      <c r="AS529" s="76"/>
      <c r="AT529" s="76"/>
      <c r="AU529" s="76"/>
      <c r="AV529" s="76"/>
      <c r="AW529" s="76"/>
      <c r="AX529" s="76"/>
      <c r="AY529" s="76"/>
      <c r="AZ529" s="76"/>
      <c r="BA529" s="76"/>
      <c r="BB529" s="76"/>
      <c r="BC529" s="76"/>
      <c r="BD529" s="76"/>
      <c r="BE529" s="76"/>
      <c r="BF529" s="76"/>
      <c r="BG529" s="76"/>
      <c r="BH529" s="76"/>
      <c r="BI529" s="76"/>
      <c r="BJ529" s="76"/>
      <c r="BK529" s="76"/>
      <c r="BL529" s="76"/>
      <c r="BM529" s="76"/>
      <c r="BN529" s="76"/>
      <c r="BO529" s="76"/>
      <c r="BP529" s="76"/>
      <c r="BQ529" s="76"/>
      <c r="BR529" s="76"/>
    </row>
    <row r="530" spans="4:70" ht="12.75" customHeight="1" x14ac:dyDescent="0.15">
      <c r="D530" s="76"/>
      <c r="E530" s="76"/>
      <c r="F530" s="76"/>
      <c r="G530" s="76"/>
      <c r="H530" s="76"/>
      <c r="I530" s="76"/>
      <c r="J530" s="76"/>
      <c r="K530" s="76"/>
      <c r="L530" s="76"/>
      <c r="M530" s="76"/>
      <c r="N530" s="76"/>
      <c r="O530" s="76"/>
      <c r="P530" s="76"/>
      <c r="Q530" s="76"/>
      <c r="R530" s="76"/>
      <c r="S530" s="76"/>
      <c r="T530" s="76"/>
      <c r="U530" s="76"/>
      <c r="V530" s="76"/>
      <c r="W530" s="76"/>
      <c r="X530" s="76"/>
      <c r="Y530" s="76"/>
      <c r="Z530" s="76"/>
      <c r="AA530" s="76"/>
      <c r="AB530" s="76"/>
      <c r="AC530" s="76"/>
      <c r="AD530" s="76"/>
      <c r="AE530" s="76"/>
      <c r="AF530" s="76"/>
      <c r="AG530" s="76"/>
      <c r="AH530" s="76"/>
      <c r="AI530" s="76"/>
      <c r="AJ530" s="76"/>
      <c r="AK530" s="76"/>
      <c r="AL530" s="76"/>
      <c r="AM530" s="76"/>
      <c r="AN530" s="76"/>
      <c r="AO530" s="76"/>
      <c r="AP530" s="76"/>
      <c r="AQ530" s="76"/>
      <c r="AR530" s="76"/>
      <c r="AS530" s="76"/>
      <c r="AT530" s="76"/>
      <c r="AU530" s="76"/>
      <c r="AV530" s="76"/>
      <c r="AW530" s="76"/>
      <c r="AX530" s="76"/>
      <c r="AY530" s="76"/>
      <c r="AZ530" s="76"/>
      <c r="BA530" s="76"/>
      <c r="BB530" s="76"/>
      <c r="BC530" s="76"/>
      <c r="BD530" s="76"/>
      <c r="BE530" s="76"/>
      <c r="BF530" s="76"/>
      <c r="BG530" s="76"/>
      <c r="BH530" s="76"/>
      <c r="BI530" s="76"/>
      <c r="BJ530" s="76"/>
      <c r="BK530" s="76"/>
      <c r="BL530" s="76"/>
      <c r="BM530" s="76"/>
      <c r="BN530" s="76"/>
      <c r="BO530" s="76"/>
      <c r="BP530" s="76"/>
      <c r="BQ530" s="76"/>
      <c r="BR530" s="76"/>
    </row>
    <row r="531" spans="4:70" ht="12.75" customHeight="1" x14ac:dyDescent="0.15">
      <c r="D531" s="76"/>
      <c r="E531" s="76"/>
      <c r="F531" s="76"/>
      <c r="G531" s="76"/>
      <c r="H531" s="76"/>
      <c r="I531" s="76"/>
      <c r="J531" s="76"/>
      <c r="K531" s="76"/>
      <c r="L531" s="76"/>
      <c r="M531" s="76"/>
      <c r="N531" s="76"/>
      <c r="O531" s="76"/>
      <c r="P531" s="76"/>
      <c r="Q531" s="76"/>
      <c r="R531" s="76"/>
      <c r="S531" s="76"/>
      <c r="T531" s="76"/>
      <c r="U531" s="76"/>
      <c r="V531" s="76"/>
      <c r="W531" s="76"/>
      <c r="X531" s="76"/>
      <c r="Y531" s="76"/>
      <c r="Z531" s="76"/>
      <c r="AA531" s="76"/>
      <c r="AB531" s="76"/>
      <c r="AC531" s="76"/>
      <c r="AD531" s="76"/>
      <c r="AE531" s="76"/>
      <c r="AF531" s="76"/>
      <c r="AG531" s="76"/>
      <c r="AH531" s="76"/>
      <c r="AI531" s="76"/>
      <c r="AJ531" s="76"/>
      <c r="AK531" s="76"/>
      <c r="AL531" s="76"/>
      <c r="AM531" s="76"/>
      <c r="AN531" s="76"/>
      <c r="AO531" s="76"/>
      <c r="AP531" s="76"/>
      <c r="AQ531" s="76"/>
      <c r="AR531" s="76"/>
      <c r="AS531" s="76"/>
      <c r="AT531" s="76"/>
      <c r="AU531" s="76"/>
      <c r="AV531" s="76"/>
      <c r="AW531" s="76"/>
      <c r="AX531" s="76"/>
      <c r="AY531" s="76"/>
      <c r="AZ531" s="76"/>
      <c r="BA531" s="76"/>
      <c r="BB531" s="76"/>
      <c r="BC531" s="76"/>
      <c r="BD531" s="76"/>
      <c r="BE531" s="76"/>
      <c r="BF531" s="76"/>
      <c r="BG531" s="76"/>
      <c r="BH531" s="76"/>
      <c r="BI531" s="76"/>
      <c r="BJ531" s="76"/>
      <c r="BK531" s="76"/>
      <c r="BL531" s="76"/>
      <c r="BM531" s="76"/>
      <c r="BN531" s="76"/>
      <c r="BO531" s="76"/>
      <c r="BP531" s="76"/>
      <c r="BQ531" s="76"/>
      <c r="BR531" s="76"/>
    </row>
    <row r="532" spans="4:70" ht="12.75" customHeight="1" x14ac:dyDescent="0.15">
      <c r="D532" s="76"/>
      <c r="E532" s="76"/>
      <c r="F532" s="76"/>
      <c r="G532" s="76"/>
      <c r="H532" s="76"/>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76"/>
      <c r="AG532" s="76"/>
      <c r="AH532" s="76"/>
      <c r="AI532" s="76"/>
      <c r="AJ532" s="76"/>
      <c r="AK532" s="76"/>
      <c r="AL532" s="76"/>
      <c r="AM532" s="76"/>
      <c r="AN532" s="76"/>
      <c r="AO532" s="76"/>
      <c r="AP532" s="76"/>
      <c r="AQ532" s="76"/>
      <c r="AR532" s="76"/>
      <c r="AS532" s="76"/>
      <c r="AT532" s="76"/>
      <c r="AU532" s="76"/>
      <c r="AV532" s="76"/>
      <c r="AW532" s="76"/>
      <c r="AX532" s="76"/>
      <c r="AY532" s="76"/>
      <c r="AZ532" s="76"/>
      <c r="BA532" s="76"/>
      <c r="BB532" s="76"/>
      <c r="BC532" s="76"/>
      <c r="BD532" s="76"/>
      <c r="BE532" s="76"/>
      <c r="BF532" s="76"/>
      <c r="BG532" s="76"/>
      <c r="BH532" s="76"/>
      <c r="BI532" s="76"/>
      <c r="BJ532" s="76"/>
      <c r="BK532" s="76"/>
      <c r="BL532" s="76"/>
      <c r="BM532" s="76"/>
      <c r="BN532" s="76"/>
      <c r="BO532" s="76"/>
      <c r="BP532" s="76"/>
      <c r="BQ532" s="76"/>
      <c r="BR532" s="76"/>
    </row>
    <row r="533" spans="4:70" ht="12.75" customHeight="1" x14ac:dyDescent="0.15">
      <c r="D533" s="76"/>
      <c r="E533" s="76"/>
      <c r="F533" s="76"/>
      <c r="G533" s="76"/>
      <c r="H533" s="76"/>
      <c r="I533" s="76"/>
      <c r="J533" s="76"/>
      <c r="K533" s="76"/>
      <c r="L533" s="76"/>
      <c r="M533" s="76"/>
      <c r="N533" s="76"/>
      <c r="O533" s="76"/>
      <c r="P533" s="76"/>
      <c r="Q533" s="76"/>
      <c r="R533" s="76"/>
      <c r="S533" s="76"/>
      <c r="T533" s="76"/>
      <c r="U533" s="76"/>
      <c r="V533" s="76"/>
      <c r="W533" s="76"/>
      <c r="X533" s="76"/>
      <c r="Y533" s="76"/>
      <c r="Z533" s="76"/>
      <c r="AA533" s="76"/>
      <c r="AB533" s="76"/>
      <c r="AC533" s="76"/>
      <c r="AD533" s="76"/>
      <c r="AE533" s="76"/>
      <c r="AF533" s="76"/>
      <c r="AG533" s="76"/>
      <c r="AH533" s="76"/>
      <c r="AI533" s="76"/>
      <c r="AJ533" s="76"/>
      <c r="AK533" s="76"/>
      <c r="AL533" s="76"/>
      <c r="AM533" s="76"/>
      <c r="AN533" s="76"/>
      <c r="AO533" s="76"/>
      <c r="AP533" s="76"/>
      <c r="AQ533" s="76"/>
      <c r="AR533" s="76"/>
      <c r="AS533" s="76"/>
      <c r="AT533" s="76"/>
      <c r="AU533" s="76"/>
      <c r="AV533" s="76"/>
      <c r="AW533" s="76"/>
      <c r="AX533" s="76"/>
      <c r="AY533" s="76"/>
      <c r="AZ533" s="76"/>
      <c r="BA533" s="76"/>
      <c r="BB533" s="76"/>
      <c r="BC533" s="76"/>
      <c r="BD533" s="76"/>
      <c r="BE533" s="76"/>
      <c r="BF533" s="76"/>
      <c r="BG533" s="76"/>
      <c r="BH533" s="76"/>
      <c r="BI533" s="76"/>
      <c r="BJ533" s="76"/>
      <c r="BK533" s="76"/>
      <c r="BL533" s="76"/>
      <c r="BM533" s="76"/>
      <c r="BN533" s="76"/>
      <c r="BO533" s="76"/>
      <c r="BP533" s="76"/>
      <c r="BQ533" s="76"/>
      <c r="BR533" s="76"/>
    </row>
    <row r="534" spans="4:70" ht="12.75" customHeight="1" x14ac:dyDescent="0.15">
      <c r="D534" s="76"/>
      <c r="E534" s="76"/>
      <c r="F534" s="76"/>
      <c r="G534" s="76"/>
      <c r="H534" s="76"/>
      <c r="I534" s="76"/>
      <c r="J534" s="76"/>
      <c r="K534" s="76"/>
      <c r="L534" s="76"/>
      <c r="M534" s="76"/>
      <c r="N534" s="76"/>
      <c r="O534" s="76"/>
      <c r="P534" s="76"/>
      <c r="Q534" s="76"/>
      <c r="R534" s="76"/>
      <c r="S534" s="76"/>
      <c r="T534" s="76"/>
      <c r="U534" s="76"/>
      <c r="V534" s="76"/>
      <c r="W534" s="76"/>
      <c r="X534" s="76"/>
      <c r="Y534" s="76"/>
      <c r="Z534" s="76"/>
      <c r="AA534" s="76"/>
      <c r="AB534" s="76"/>
      <c r="AC534" s="76"/>
      <c r="AD534" s="76"/>
      <c r="AE534" s="76"/>
      <c r="AF534" s="76"/>
      <c r="AG534" s="76"/>
      <c r="AH534" s="76"/>
      <c r="AI534" s="76"/>
      <c r="AJ534" s="76"/>
      <c r="AK534" s="76"/>
      <c r="AL534" s="76"/>
      <c r="AM534" s="76"/>
      <c r="AN534" s="76"/>
      <c r="AO534" s="76"/>
      <c r="AP534" s="76"/>
      <c r="AQ534" s="76"/>
      <c r="AR534" s="76"/>
      <c r="AS534" s="76"/>
      <c r="AT534" s="76"/>
      <c r="AU534" s="76"/>
      <c r="AV534" s="76"/>
      <c r="AW534" s="76"/>
      <c r="AX534" s="76"/>
      <c r="AY534" s="76"/>
      <c r="AZ534" s="76"/>
      <c r="BA534" s="76"/>
      <c r="BB534" s="76"/>
      <c r="BC534" s="76"/>
      <c r="BD534" s="76"/>
      <c r="BE534" s="76"/>
      <c r="BF534" s="76"/>
      <c r="BG534" s="76"/>
      <c r="BH534" s="76"/>
      <c r="BI534" s="76"/>
      <c r="BJ534" s="76"/>
      <c r="BK534" s="76"/>
      <c r="BL534" s="76"/>
      <c r="BM534" s="76"/>
      <c r="BN534" s="76"/>
      <c r="BO534" s="76"/>
      <c r="BP534" s="76"/>
      <c r="BQ534" s="76"/>
      <c r="BR534" s="76"/>
    </row>
    <row r="535" spans="4:70" ht="12.75" customHeight="1" x14ac:dyDescent="0.15">
      <c r="D535" s="76"/>
      <c r="E535" s="76"/>
      <c r="F535" s="76"/>
      <c r="G535" s="76"/>
      <c r="H535" s="76"/>
      <c r="I535" s="76"/>
      <c r="J535" s="76"/>
      <c r="K535" s="76"/>
      <c r="L535" s="76"/>
      <c r="M535" s="76"/>
      <c r="N535" s="76"/>
      <c r="O535" s="76"/>
      <c r="P535" s="76"/>
      <c r="Q535" s="76"/>
      <c r="R535" s="76"/>
      <c r="S535" s="76"/>
      <c r="T535" s="76"/>
      <c r="U535" s="76"/>
      <c r="V535" s="76"/>
      <c r="W535" s="76"/>
      <c r="X535" s="76"/>
      <c r="Y535" s="76"/>
      <c r="Z535" s="76"/>
      <c r="AA535" s="76"/>
      <c r="AB535" s="76"/>
      <c r="AC535" s="76"/>
      <c r="AD535" s="76"/>
      <c r="AE535" s="76"/>
      <c r="AF535" s="76"/>
      <c r="AG535" s="76"/>
      <c r="AH535" s="76"/>
      <c r="AI535" s="76"/>
      <c r="AJ535" s="76"/>
      <c r="AK535" s="76"/>
      <c r="AL535" s="76"/>
      <c r="AM535" s="76"/>
      <c r="AN535" s="76"/>
      <c r="AO535" s="76"/>
      <c r="AP535" s="76"/>
      <c r="AQ535" s="76"/>
      <c r="AR535" s="76"/>
      <c r="AS535" s="76"/>
      <c r="AT535" s="76"/>
      <c r="AU535" s="76"/>
      <c r="AV535" s="76"/>
      <c r="AW535" s="76"/>
      <c r="AX535" s="76"/>
      <c r="AY535" s="76"/>
      <c r="AZ535" s="76"/>
      <c r="BA535" s="76"/>
      <c r="BB535" s="76"/>
      <c r="BC535" s="76"/>
      <c r="BD535" s="76"/>
      <c r="BE535" s="76"/>
      <c r="BF535" s="76"/>
      <c r="BG535" s="76"/>
      <c r="BH535" s="76"/>
      <c r="BI535" s="76"/>
      <c r="BJ535" s="76"/>
      <c r="BK535" s="76"/>
      <c r="BL535" s="76"/>
      <c r="BM535" s="76"/>
      <c r="BN535" s="76"/>
      <c r="BO535" s="76"/>
      <c r="BP535" s="76"/>
      <c r="BQ535" s="76"/>
      <c r="BR535" s="76"/>
    </row>
    <row r="536" spans="4:70" ht="12.75" customHeight="1" x14ac:dyDescent="0.15">
      <c r="D536" s="76"/>
      <c r="E536" s="76"/>
      <c r="F536" s="76"/>
      <c r="G536" s="76"/>
      <c r="H536" s="76"/>
      <c r="I536" s="76"/>
      <c r="J536" s="76"/>
      <c r="K536" s="76"/>
      <c r="L536" s="76"/>
      <c r="M536" s="76"/>
      <c r="N536" s="76"/>
      <c r="O536" s="76"/>
      <c r="P536" s="76"/>
      <c r="Q536" s="76"/>
      <c r="R536" s="76"/>
      <c r="S536" s="76"/>
      <c r="T536" s="76"/>
      <c r="U536" s="76"/>
      <c r="V536" s="76"/>
      <c r="W536" s="76"/>
      <c r="X536" s="76"/>
      <c r="Y536" s="76"/>
      <c r="Z536" s="76"/>
      <c r="AA536" s="76"/>
      <c r="AB536" s="76"/>
      <c r="AC536" s="76"/>
      <c r="AD536" s="76"/>
      <c r="AE536" s="76"/>
      <c r="AF536" s="76"/>
      <c r="AG536" s="76"/>
      <c r="AH536" s="76"/>
      <c r="AI536" s="76"/>
      <c r="AJ536" s="76"/>
      <c r="AK536" s="76"/>
      <c r="AL536" s="76"/>
      <c r="AM536" s="76"/>
      <c r="AN536" s="76"/>
      <c r="AO536" s="76"/>
      <c r="AP536" s="76"/>
      <c r="AQ536" s="76"/>
      <c r="AR536" s="76"/>
      <c r="AS536" s="76"/>
      <c r="AT536" s="76"/>
      <c r="AU536" s="76"/>
      <c r="AV536" s="76"/>
      <c r="AW536" s="76"/>
      <c r="AX536" s="76"/>
      <c r="AY536" s="76"/>
      <c r="AZ536" s="76"/>
      <c r="BA536" s="76"/>
      <c r="BB536" s="76"/>
      <c r="BC536" s="76"/>
      <c r="BD536" s="76"/>
      <c r="BE536" s="76"/>
      <c r="BF536" s="76"/>
      <c r="BG536" s="76"/>
      <c r="BH536" s="76"/>
      <c r="BI536" s="76"/>
      <c r="BJ536" s="76"/>
      <c r="BK536" s="76"/>
      <c r="BL536" s="76"/>
      <c r="BM536" s="76"/>
      <c r="BN536" s="76"/>
      <c r="BO536" s="76"/>
      <c r="BP536" s="76"/>
      <c r="BQ536" s="76"/>
      <c r="BR536" s="76"/>
    </row>
    <row r="537" spans="4:70" ht="12.75" customHeight="1" x14ac:dyDescent="0.15">
      <c r="D537" s="76"/>
      <c r="E537" s="76"/>
      <c r="F537" s="76"/>
      <c r="G537" s="76"/>
      <c r="H537" s="76"/>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76"/>
      <c r="AG537" s="76"/>
      <c r="AH537" s="76"/>
      <c r="AI537" s="76"/>
      <c r="AJ537" s="76"/>
      <c r="AK537" s="76"/>
      <c r="AL537" s="76"/>
      <c r="AM537" s="76"/>
      <c r="AN537" s="76"/>
      <c r="AO537" s="76"/>
      <c r="AP537" s="76"/>
      <c r="AQ537" s="76"/>
      <c r="AR537" s="76"/>
      <c r="AS537" s="76"/>
      <c r="AT537" s="76"/>
      <c r="AU537" s="76"/>
      <c r="AV537" s="76"/>
      <c r="AW537" s="76"/>
      <c r="AX537" s="76"/>
      <c r="AY537" s="76"/>
      <c r="AZ537" s="76"/>
      <c r="BA537" s="76"/>
      <c r="BB537" s="76"/>
      <c r="BC537" s="76"/>
      <c r="BD537" s="76"/>
      <c r="BE537" s="76"/>
      <c r="BF537" s="76"/>
      <c r="BG537" s="76"/>
      <c r="BH537" s="76"/>
      <c r="BI537" s="76"/>
      <c r="BJ537" s="76"/>
      <c r="BK537" s="76"/>
      <c r="BL537" s="76"/>
      <c r="BM537" s="76"/>
      <c r="BN537" s="76"/>
      <c r="BO537" s="76"/>
      <c r="BP537" s="76"/>
      <c r="BQ537" s="76"/>
      <c r="BR537" s="76"/>
    </row>
    <row r="538" spans="4:70" ht="12.75" customHeight="1" x14ac:dyDescent="0.15">
      <c r="D538" s="76"/>
      <c r="E538" s="76"/>
      <c r="F538" s="76"/>
      <c r="G538" s="76"/>
      <c r="H538" s="76"/>
      <c r="I538" s="76"/>
      <c r="J538" s="76"/>
      <c r="K538" s="76"/>
      <c r="L538" s="76"/>
      <c r="M538" s="76"/>
      <c r="N538" s="76"/>
      <c r="O538" s="76"/>
      <c r="P538" s="76"/>
      <c r="Q538" s="76"/>
      <c r="R538" s="76"/>
      <c r="S538" s="76"/>
      <c r="T538" s="76"/>
      <c r="U538" s="76"/>
      <c r="V538" s="76"/>
      <c r="W538" s="76"/>
      <c r="X538" s="76"/>
      <c r="Y538" s="76"/>
      <c r="Z538" s="76"/>
      <c r="AA538" s="76"/>
      <c r="AB538" s="76"/>
      <c r="AC538" s="76"/>
      <c r="AD538" s="76"/>
      <c r="AE538" s="76"/>
      <c r="AF538" s="76"/>
      <c r="AG538" s="76"/>
      <c r="AH538" s="76"/>
      <c r="AI538" s="76"/>
      <c r="AJ538" s="76"/>
      <c r="AK538" s="76"/>
      <c r="AL538" s="76"/>
      <c r="AM538" s="76"/>
      <c r="AN538" s="76"/>
      <c r="AO538" s="76"/>
      <c r="AP538" s="76"/>
      <c r="AQ538" s="76"/>
      <c r="AR538" s="76"/>
      <c r="AS538" s="76"/>
      <c r="AT538" s="76"/>
      <c r="AU538" s="76"/>
      <c r="AV538" s="76"/>
      <c r="AW538" s="76"/>
      <c r="AX538" s="76"/>
      <c r="AY538" s="76"/>
      <c r="AZ538" s="76"/>
      <c r="BA538" s="76"/>
      <c r="BB538" s="76"/>
      <c r="BC538" s="76"/>
      <c r="BD538" s="76"/>
      <c r="BE538" s="76"/>
      <c r="BF538" s="76"/>
      <c r="BG538" s="76"/>
      <c r="BH538" s="76"/>
      <c r="BI538" s="76"/>
      <c r="BJ538" s="76"/>
      <c r="BK538" s="76"/>
      <c r="BL538" s="76"/>
      <c r="BM538" s="76"/>
      <c r="BN538" s="76"/>
      <c r="BO538" s="76"/>
      <c r="BP538" s="76"/>
      <c r="BQ538" s="76"/>
      <c r="BR538" s="76"/>
    </row>
    <row r="539" spans="4:70" ht="12.75" customHeight="1" x14ac:dyDescent="0.15">
      <c r="D539" s="76"/>
      <c r="E539" s="76"/>
      <c r="F539" s="76"/>
      <c r="G539" s="76"/>
      <c r="H539" s="76"/>
      <c r="I539" s="76"/>
      <c r="J539" s="76"/>
      <c r="K539" s="76"/>
      <c r="L539" s="76"/>
      <c r="M539" s="76"/>
      <c r="N539" s="76"/>
      <c r="O539" s="76"/>
      <c r="P539" s="76"/>
      <c r="Q539" s="76"/>
      <c r="R539" s="76"/>
      <c r="S539" s="76"/>
      <c r="T539" s="76"/>
      <c r="U539" s="76"/>
      <c r="V539" s="76"/>
      <c r="W539" s="76"/>
      <c r="X539" s="76"/>
      <c r="Y539" s="76"/>
      <c r="Z539" s="76"/>
      <c r="AA539" s="76"/>
      <c r="AB539" s="76"/>
      <c r="AC539" s="76"/>
      <c r="AD539" s="76"/>
      <c r="AE539" s="76"/>
      <c r="AF539" s="76"/>
      <c r="AG539" s="76"/>
      <c r="AH539" s="76"/>
      <c r="AI539" s="76"/>
      <c r="AJ539" s="76"/>
      <c r="AK539" s="76"/>
      <c r="AL539" s="76"/>
      <c r="AM539" s="76"/>
      <c r="AN539" s="76"/>
      <c r="AO539" s="76"/>
      <c r="AP539" s="76"/>
      <c r="AQ539" s="76"/>
      <c r="AR539" s="76"/>
      <c r="AS539" s="76"/>
      <c r="AT539" s="76"/>
      <c r="AU539" s="76"/>
      <c r="AV539" s="76"/>
      <c r="AW539" s="76"/>
      <c r="AX539" s="76"/>
      <c r="AY539" s="76"/>
      <c r="AZ539" s="76"/>
      <c r="BA539" s="76"/>
      <c r="BB539" s="76"/>
      <c r="BC539" s="76"/>
      <c r="BD539" s="76"/>
      <c r="BE539" s="76"/>
      <c r="BF539" s="76"/>
      <c r="BG539" s="76"/>
      <c r="BH539" s="76"/>
      <c r="BI539" s="76"/>
      <c r="BJ539" s="76"/>
      <c r="BK539" s="76"/>
      <c r="BL539" s="76"/>
      <c r="BM539" s="76"/>
      <c r="BN539" s="76"/>
      <c r="BO539" s="76"/>
      <c r="BP539" s="76"/>
      <c r="BQ539" s="76"/>
      <c r="BR539" s="76"/>
    </row>
    <row r="540" spans="4:70" ht="12.75" customHeight="1" x14ac:dyDescent="0.15">
      <c r="D540" s="76"/>
      <c r="E540" s="76"/>
      <c r="F540" s="76"/>
      <c r="G540" s="76"/>
      <c r="H540" s="76"/>
      <c r="I540" s="76"/>
      <c r="J540" s="76"/>
      <c r="K540" s="76"/>
      <c r="L540" s="76"/>
      <c r="M540" s="76"/>
      <c r="N540" s="76"/>
      <c r="O540" s="76"/>
      <c r="P540" s="76"/>
      <c r="Q540" s="76"/>
      <c r="R540" s="76"/>
      <c r="S540" s="76"/>
      <c r="T540" s="76"/>
      <c r="U540" s="76"/>
      <c r="V540" s="76"/>
      <c r="W540" s="76"/>
      <c r="X540" s="76"/>
      <c r="Y540" s="76"/>
      <c r="Z540" s="76"/>
      <c r="AA540" s="76"/>
      <c r="AB540" s="76"/>
      <c r="AC540" s="76"/>
      <c r="AD540" s="76"/>
      <c r="AE540" s="76"/>
      <c r="AF540" s="76"/>
      <c r="AG540" s="76"/>
      <c r="AH540" s="76"/>
      <c r="AI540" s="76"/>
      <c r="AJ540" s="76"/>
      <c r="AK540" s="76"/>
      <c r="AL540" s="76"/>
      <c r="AM540" s="76"/>
      <c r="AN540" s="76"/>
      <c r="AO540" s="76"/>
      <c r="AP540" s="76"/>
      <c r="AQ540" s="76"/>
      <c r="AR540" s="76"/>
      <c r="AS540" s="76"/>
      <c r="AT540" s="76"/>
      <c r="AU540" s="76"/>
      <c r="AV540" s="76"/>
      <c r="AW540" s="76"/>
      <c r="AX540" s="76"/>
      <c r="AY540" s="76"/>
      <c r="AZ540" s="76"/>
      <c r="BA540" s="76"/>
      <c r="BB540" s="76"/>
      <c r="BC540" s="76"/>
      <c r="BD540" s="76"/>
      <c r="BE540" s="76"/>
      <c r="BF540" s="76"/>
      <c r="BG540" s="76"/>
      <c r="BH540" s="76"/>
      <c r="BI540" s="76"/>
      <c r="BJ540" s="76"/>
      <c r="BK540" s="76"/>
      <c r="BL540" s="76"/>
      <c r="BM540" s="76"/>
      <c r="BN540" s="76"/>
      <c r="BO540" s="76"/>
      <c r="BP540" s="76"/>
      <c r="BQ540" s="76"/>
      <c r="BR540" s="76"/>
    </row>
    <row r="541" spans="4:70" ht="12.75" customHeight="1" x14ac:dyDescent="0.15">
      <c r="D541" s="76"/>
      <c r="E541" s="76"/>
      <c r="F541" s="76"/>
      <c r="G541" s="76"/>
      <c r="H541" s="76"/>
      <c r="I541" s="76"/>
      <c r="J541" s="76"/>
      <c r="K541" s="76"/>
      <c r="L541" s="76"/>
      <c r="M541" s="76"/>
      <c r="N541" s="76"/>
      <c r="O541" s="76"/>
      <c r="P541" s="76"/>
      <c r="Q541" s="76"/>
      <c r="R541" s="76"/>
      <c r="S541" s="76"/>
      <c r="T541" s="76"/>
      <c r="U541" s="76"/>
      <c r="V541" s="76"/>
      <c r="W541" s="76"/>
      <c r="X541" s="76"/>
      <c r="Y541" s="76"/>
      <c r="Z541" s="76"/>
      <c r="AA541" s="76"/>
      <c r="AB541" s="76"/>
      <c r="AC541" s="76"/>
      <c r="AD541" s="76"/>
      <c r="AE541" s="76"/>
      <c r="AF541" s="76"/>
      <c r="AG541" s="76"/>
      <c r="AH541" s="76"/>
      <c r="AI541" s="76"/>
      <c r="AJ541" s="76"/>
      <c r="AK541" s="76"/>
      <c r="AL541" s="76"/>
      <c r="AM541" s="76"/>
      <c r="AN541" s="76"/>
      <c r="AO541" s="76"/>
      <c r="AP541" s="76"/>
      <c r="AQ541" s="76"/>
      <c r="AR541" s="76"/>
      <c r="AS541" s="76"/>
      <c r="AT541" s="76"/>
      <c r="AU541" s="76"/>
      <c r="AV541" s="76"/>
      <c r="AW541" s="76"/>
      <c r="AX541" s="76"/>
      <c r="AY541" s="76"/>
      <c r="AZ541" s="76"/>
      <c r="BA541" s="76"/>
      <c r="BB541" s="76"/>
      <c r="BC541" s="76"/>
      <c r="BD541" s="76"/>
      <c r="BE541" s="76"/>
      <c r="BF541" s="76"/>
      <c r="BG541" s="76"/>
      <c r="BH541" s="76"/>
      <c r="BI541" s="76"/>
      <c r="BJ541" s="76"/>
      <c r="BK541" s="76"/>
      <c r="BL541" s="76"/>
      <c r="BM541" s="76"/>
      <c r="BN541" s="76"/>
      <c r="BO541" s="76"/>
      <c r="BP541" s="76"/>
      <c r="BQ541" s="76"/>
      <c r="BR541" s="76"/>
    </row>
    <row r="542" spans="4:70" ht="12.75" customHeight="1" x14ac:dyDescent="0.15">
      <c r="D542" s="76"/>
      <c r="E542" s="76"/>
      <c r="F542" s="76"/>
      <c r="G542" s="76"/>
      <c r="H542" s="76"/>
      <c r="I542" s="76"/>
      <c r="J542" s="76"/>
      <c r="K542" s="76"/>
      <c r="L542" s="76"/>
      <c r="M542" s="76"/>
      <c r="N542" s="76"/>
      <c r="O542" s="76"/>
      <c r="P542" s="76"/>
      <c r="Q542" s="76"/>
      <c r="R542" s="76"/>
      <c r="S542" s="76"/>
      <c r="T542" s="76"/>
      <c r="U542" s="76"/>
      <c r="V542" s="76"/>
      <c r="W542" s="76"/>
      <c r="X542" s="76"/>
      <c r="Y542" s="76"/>
      <c r="Z542" s="76"/>
      <c r="AA542" s="76"/>
      <c r="AB542" s="76"/>
      <c r="AC542" s="76"/>
      <c r="AD542" s="76"/>
      <c r="AE542" s="76"/>
      <c r="AF542" s="76"/>
      <c r="AG542" s="76"/>
      <c r="AH542" s="76"/>
      <c r="AI542" s="76"/>
      <c r="AJ542" s="76"/>
      <c r="AK542" s="76"/>
      <c r="AL542" s="76"/>
      <c r="AM542" s="76"/>
      <c r="AN542" s="76"/>
      <c r="AO542" s="76"/>
      <c r="AP542" s="76"/>
      <c r="AQ542" s="76"/>
      <c r="AR542" s="76"/>
      <c r="AS542" s="76"/>
      <c r="AT542" s="76"/>
      <c r="AU542" s="76"/>
      <c r="AV542" s="76"/>
      <c r="AW542" s="76"/>
      <c r="AX542" s="76"/>
      <c r="AY542" s="76"/>
      <c r="AZ542" s="76"/>
      <c r="BA542" s="76"/>
      <c r="BB542" s="76"/>
      <c r="BC542" s="76"/>
      <c r="BD542" s="76"/>
      <c r="BE542" s="76"/>
      <c r="BF542" s="76"/>
      <c r="BG542" s="76"/>
      <c r="BH542" s="76"/>
      <c r="BI542" s="76"/>
      <c r="BJ542" s="76"/>
      <c r="BK542" s="76"/>
      <c r="BL542" s="76"/>
      <c r="BM542" s="76"/>
      <c r="BN542" s="76"/>
      <c r="BO542" s="76"/>
      <c r="BP542" s="76"/>
      <c r="BQ542" s="76"/>
      <c r="BR542" s="76"/>
    </row>
    <row r="543" spans="4:70" ht="12.75" customHeight="1" x14ac:dyDescent="0.15">
      <c r="D543" s="76"/>
      <c r="E543" s="76"/>
      <c r="F543" s="76"/>
      <c r="G543" s="76"/>
      <c r="H543" s="76"/>
      <c r="I543" s="76"/>
      <c r="J543" s="76"/>
      <c r="K543" s="76"/>
      <c r="L543" s="76"/>
      <c r="M543" s="76"/>
      <c r="N543" s="76"/>
      <c r="O543" s="76"/>
      <c r="P543" s="76"/>
      <c r="Q543" s="76"/>
      <c r="R543" s="76"/>
      <c r="S543" s="76"/>
      <c r="T543" s="76"/>
      <c r="U543" s="76"/>
      <c r="V543" s="76"/>
      <c r="W543" s="76"/>
      <c r="X543" s="76"/>
      <c r="Y543" s="76"/>
      <c r="Z543" s="76"/>
      <c r="AA543" s="76"/>
      <c r="AB543" s="76"/>
      <c r="AC543" s="76"/>
      <c r="AD543" s="76"/>
      <c r="AE543" s="76"/>
      <c r="AF543" s="76"/>
      <c r="AG543" s="76"/>
      <c r="AH543" s="76"/>
      <c r="AI543" s="76"/>
      <c r="AJ543" s="76"/>
      <c r="AK543" s="76"/>
      <c r="AL543" s="76"/>
      <c r="AM543" s="76"/>
      <c r="AN543" s="76"/>
      <c r="AO543" s="76"/>
      <c r="AP543" s="76"/>
      <c r="AQ543" s="76"/>
      <c r="AR543" s="76"/>
      <c r="AS543" s="76"/>
      <c r="AT543" s="76"/>
      <c r="AU543" s="76"/>
      <c r="AV543" s="76"/>
      <c r="AW543" s="76"/>
      <c r="AX543" s="76"/>
      <c r="AY543" s="76"/>
      <c r="AZ543" s="76"/>
      <c r="BA543" s="76"/>
      <c r="BB543" s="76"/>
      <c r="BC543" s="76"/>
      <c r="BD543" s="76"/>
      <c r="BE543" s="76"/>
      <c r="BF543" s="76"/>
      <c r="BG543" s="76"/>
      <c r="BH543" s="76"/>
      <c r="BI543" s="76"/>
      <c r="BJ543" s="76"/>
      <c r="BK543" s="76"/>
      <c r="BL543" s="76"/>
      <c r="BM543" s="76"/>
      <c r="BN543" s="76"/>
      <c r="BO543" s="76"/>
      <c r="BP543" s="76"/>
      <c r="BQ543" s="76"/>
      <c r="BR543" s="76"/>
    </row>
    <row r="544" spans="4:70" ht="12.75" customHeight="1" x14ac:dyDescent="0.15">
      <c r="D544" s="76"/>
      <c r="E544" s="76"/>
      <c r="F544" s="76"/>
      <c r="G544" s="76"/>
      <c r="H544" s="76"/>
      <c r="I544" s="76"/>
      <c r="J544" s="76"/>
      <c r="K544" s="76"/>
      <c r="L544" s="76"/>
      <c r="M544" s="76"/>
      <c r="N544" s="76"/>
      <c r="O544" s="76"/>
      <c r="P544" s="76"/>
      <c r="Q544" s="76"/>
      <c r="R544" s="76"/>
      <c r="S544" s="76"/>
      <c r="T544" s="76"/>
      <c r="U544" s="76"/>
      <c r="V544" s="76"/>
      <c r="W544" s="76"/>
      <c r="X544" s="76"/>
      <c r="Y544" s="76"/>
      <c r="Z544" s="76"/>
      <c r="AA544" s="76"/>
      <c r="AB544" s="76"/>
      <c r="AC544" s="76"/>
      <c r="AD544" s="76"/>
      <c r="AE544" s="76"/>
      <c r="AF544" s="76"/>
      <c r="AG544" s="76"/>
      <c r="AH544" s="76"/>
      <c r="AI544" s="76"/>
      <c r="AJ544" s="76"/>
      <c r="AK544" s="76"/>
      <c r="AL544" s="76"/>
      <c r="AM544" s="76"/>
      <c r="AN544" s="76"/>
      <c r="AO544" s="76"/>
      <c r="AP544" s="76"/>
      <c r="AQ544" s="76"/>
      <c r="AR544" s="76"/>
      <c r="AS544" s="76"/>
      <c r="AT544" s="76"/>
      <c r="AU544" s="76"/>
      <c r="AV544" s="76"/>
      <c r="AW544" s="76"/>
      <c r="AX544" s="76"/>
      <c r="AY544" s="76"/>
      <c r="AZ544" s="76"/>
      <c r="BA544" s="76"/>
      <c r="BB544" s="76"/>
      <c r="BC544" s="76"/>
      <c r="BD544" s="76"/>
      <c r="BE544" s="76"/>
      <c r="BF544" s="76"/>
      <c r="BG544" s="76"/>
      <c r="BH544" s="76"/>
      <c r="BI544" s="76"/>
      <c r="BJ544" s="76"/>
      <c r="BK544" s="76"/>
      <c r="BL544" s="76"/>
      <c r="BM544" s="76"/>
      <c r="BN544" s="76"/>
      <c r="BO544" s="76"/>
      <c r="BP544" s="76"/>
      <c r="BQ544" s="76"/>
      <c r="BR544" s="76"/>
    </row>
    <row r="545" spans="4:70" ht="12.75" customHeight="1" x14ac:dyDescent="0.15">
      <c r="D545" s="76"/>
      <c r="E545" s="76"/>
      <c r="F545" s="76"/>
      <c r="G545" s="76"/>
      <c r="H545" s="76"/>
      <c r="I545" s="76"/>
      <c r="J545" s="76"/>
      <c r="K545" s="76"/>
      <c r="L545" s="76"/>
      <c r="M545" s="76"/>
      <c r="N545" s="76"/>
      <c r="O545" s="76"/>
      <c r="P545" s="76"/>
      <c r="Q545" s="76"/>
      <c r="R545" s="76"/>
      <c r="S545" s="76"/>
      <c r="T545" s="76"/>
      <c r="U545" s="76"/>
      <c r="V545" s="76"/>
      <c r="W545" s="76"/>
      <c r="X545" s="76"/>
      <c r="Y545" s="76"/>
      <c r="Z545" s="76"/>
      <c r="AA545" s="76"/>
      <c r="AB545" s="76"/>
      <c r="AC545" s="76"/>
      <c r="AD545" s="76"/>
      <c r="AE545" s="76"/>
      <c r="AF545" s="76"/>
      <c r="AG545" s="76"/>
      <c r="AH545" s="76"/>
      <c r="AI545" s="76"/>
      <c r="AJ545" s="76"/>
      <c r="AK545" s="76"/>
      <c r="AL545" s="76"/>
      <c r="AM545" s="76"/>
      <c r="AN545" s="76"/>
      <c r="AO545" s="76"/>
      <c r="AP545" s="76"/>
      <c r="AQ545" s="76"/>
      <c r="AR545" s="76"/>
      <c r="AS545" s="76"/>
      <c r="AT545" s="76"/>
      <c r="AU545" s="76"/>
      <c r="AV545" s="76"/>
      <c r="AW545" s="76"/>
      <c r="AX545" s="76"/>
      <c r="AY545" s="76"/>
      <c r="AZ545" s="76"/>
      <c r="BA545" s="76"/>
      <c r="BB545" s="76"/>
      <c r="BC545" s="76"/>
      <c r="BD545" s="76"/>
      <c r="BE545" s="76"/>
      <c r="BF545" s="76"/>
      <c r="BG545" s="76"/>
      <c r="BH545" s="76"/>
      <c r="BI545" s="76"/>
      <c r="BJ545" s="76"/>
      <c r="BK545" s="76"/>
      <c r="BL545" s="76"/>
      <c r="BM545" s="76"/>
      <c r="BN545" s="76"/>
      <c r="BO545" s="76"/>
      <c r="BP545" s="76"/>
      <c r="BQ545" s="76"/>
      <c r="BR545" s="76"/>
    </row>
    <row r="546" spans="4:70" ht="12.75" customHeight="1" x14ac:dyDescent="0.15">
      <c r="D546" s="76"/>
      <c r="E546" s="76"/>
      <c r="F546" s="76"/>
      <c r="G546" s="76"/>
      <c r="H546" s="76"/>
      <c r="I546" s="76"/>
      <c r="J546" s="76"/>
      <c r="K546" s="76"/>
      <c r="L546" s="76"/>
      <c r="M546" s="76"/>
      <c r="N546" s="76"/>
      <c r="O546" s="76"/>
      <c r="P546" s="76"/>
      <c r="Q546" s="76"/>
      <c r="R546" s="76"/>
      <c r="S546" s="76"/>
      <c r="T546" s="76"/>
      <c r="U546" s="76"/>
      <c r="V546" s="76"/>
      <c r="W546" s="76"/>
      <c r="X546" s="76"/>
      <c r="Y546" s="76"/>
      <c r="Z546" s="76"/>
      <c r="AA546" s="76"/>
      <c r="AB546" s="76"/>
      <c r="AC546" s="76"/>
      <c r="AD546" s="76"/>
      <c r="AE546" s="76"/>
      <c r="AF546" s="76"/>
      <c r="AG546" s="76"/>
      <c r="AH546" s="76"/>
      <c r="AI546" s="76"/>
      <c r="AJ546" s="76"/>
      <c r="AK546" s="76"/>
      <c r="AL546" s="76"/>
      <c r="AM546" s="76"/>
      <c r="AN546" s="76"/>
      <c r="AO546" s="76"/>
      <c r="AP546" s="76"/>
      <c r="AQ546" s="76"/>
      <c r="AR546" s="76"/>
      <c r="AS546" s="76"/>
      <c r="AT546" s="76"/>
      <c r="AU546" s="76"/>
      <c r="AV546" s="76"/>
      <c r="AW546" s="76"/>
      <c r="AX546" s="76"/>
      <c r="AY546" s="76"/>
      <c r="AZ546" s="76"/>
      <c r="BA546" s="76"/>
      <c r="BB546" s="76"/>
      <c r="BC546" s="76"/>
      <c r="BD546" s="76"/>
      <c r="BE546" s="76"/>
      <c r="BF546" s="76"/>
      <c r="BG546" s="76"/>
      <c r="BH546" s="76"/>
      <c r="BI546" s="76"/>
      <c r="BJ546" s="76"/>
      <c r="BK546" s="76"/>
      <c r="BL546" s="76"/>
      <c r="BM546" s="76"/>
      <c r="BN546" s="76"/>
      <c r="BO546" s="76"/>
      <c r="BP546" s="76"/>
      <c r="BQ546" s="76"/>
      <c r="BR546" s="76"/>
    </row>
    <row r="547" spans="4:70" ht="12.75" customHeight="1" x14ac:dyDescent="0.15">
      <c r="D547" s="76"/>
      <c r="E547" s="76"/>
      <c r="F547" s="76"/>
      <c r="G547" s="76"/>
      <c r="H547" s="76"/>
      <c r="I547" s="76"/>
      <c r="J547" s="76"/>
      <c r="K547" s="76"/>
      <c r="L547" s="76"/>
      <c r="M547" s="76"/>
      <c r="N547" s="76"/>
      <c r="O547" s="76"/>
      <c r="P547" s="76"/>
      <c r="Q547" s="76"/>
      <c r="R547" s="76"/>
      <c r="S547" s="76"/>
      <c r="T547" s="76"/>
      <c r="U547" s="76"/>
      <c r="V547" s="76"/>
      <c r="W547" s="76"/>
      <c r="X547" s="76"/>
      <c r="Y547" s="76"/>
      <c r="Z547" s="76"/>
      <c r="AA547" s="76"/>
      <c r="AB547" s="76"/>
      <c r="AC547" s="76"/>
      <c r="AD547" s="76"/>
      <c r="AE547" s="76"/>
      <c r="AF547" s="76"/>
      <c r="AG547" s="76"/>
      <c r="AH547" s="76"/>
      <c r="AI547" s="76"/>
      <c r="AJ547" s="76"/>
      <c r="AK547" s="76"/>
      <c r="AL547" s="76"/>
      <c r="AM547" s="76"/>
      <c r="AN547" s="76"/>
      <c r="AO547" s="76"/>
      <c r="AP547" s="76"/>
      <c r="AQ547" s="76"/>
      <c r="AR547" s="76"/>
      <c r="AS547" s="76"/>
      <c r="AT547" s="76"/>
      <c r="AU547" s="76"/>
      <c r="AV547" s="76"/>
      <c r="AW547" s="76"/>
      <c r="AX547" s="76"/>
      <c r="AY547" s="76"/>
      <c r="AZ547" s="76"/>
      <c r="BA547" s="76"/>
      <c r="BB547" s="76"/>
      <c r="BC547" s="76"/>
      <c r="BD547" s="76"/>
      <c r="BE547" s="76"/>
      <c r="BF547" s="76"/>
      <c r="BG547" s="76"/>
      <c r="BH547" s="76"/>
      <c r="BI547" s="76"/>
      <c r="BJ547" s="76"/>
      <c r="BK547" s="76"/>
      <c r="BL547" s="76"/>
      <c r="BM547" s="76"/>
      <c r="BN547" s="76"/>
      <c r="BO547" s="76"/>
      <c r="BP547" s="76"/>
      <c r="BQ547" s="76"/>
      <c r="BR547" s="76"/>
    </row>
    <row r="548" spans="4:70" ht="12.75" customHeight="1" x14ac:dyDescent="0.15">
      <c r="D548" s="76"/>
      <c r="E548" s="76"/>
      <c r="F548" s="76"/>
      <c r="G548" s="76"/>
      <c r="H548" s="76"/>
      <c r="I548" s="76"/>
      <c r="J548" s="76"/>
      <c r="K548" s="76"/>
      <c r="L548" s="76"/>
      <c r="M548" s="76"/>
      <c r="N548" s="76"/>
      <c r="O548" s="76"/>
      <c r="P548" s="76"/>
      <c r="Q548" s="76"/>
      <c r="R548" s="76"/>
      <c r="S548" s="76"/>
      <c r="T548" s="76"/>
      <c r="U548" s="76"/>
      <c r="V548" s="76"/>
      <c r="W548" s="76"/>
      <c r="X548" s="76"/>
      <c r="Y548" s="76"/>
      <c r="Z548" s="76"/>
      <c r="AA548" s="76"/>
      <c r="AB548" s="76"/>
      <c r="AC548" s="76"/>
      <c r="AD548" s="76"/>
      <c r="AE548" s="76"/>
      <c r="AF548" s="76"/>
      <c r="AG548" s="76"/>
      <c r="AH548" s="76"/>
      <c r="AI548" s="76"/>
      <c r="AJ548" s="76"/>
      <c r="AK548" s="76"/>
      <c r="AL548" s="76"/>
      <c r="AM548" s="76"/>
      <c r="AN548" s="76"/>
      <c r="AO548" s="76"/>
      <c r="AP548" s="76"/>
      <c r="AQ548" s="76"/>
      <c r="AR548" s="76"/>
      <c r="AS548" s="76"/>
      <c r="AT548" s="76"/>
      <c r="AU548" s="76"/>
      <c r="AV548" s="76"/>
      <c r="AW548" s="76"/>
      <c r="AX548" s="76"/>
      <c r="AY548" s="76"/>
      <c r="AZ548" s="76"/>
      <c r="BA548" s="76"/>
      <c r="BB548" s="76"/>
      <c r="BC548" s="76"/>
      <c r="BD548" s="76"/>
      <c r="BE548" s="76"/>
      <c r="BF548" s="76"/>
      <c r="BG548" s="76"/>
      <c r="BH548" s="76"/>
      <c r="BI548" s="76"/>
      <c r="BJ548" s="76"/>
      <c r="BK548" s="76"/>
      <c r="BL548" s="76"/>
      <c r="BM548" s="76"/>
      <c r="BN548" s="76"/>
      <c r="BO548" s="76"/>
      <c r="BP548" s="76"/>
      <c r="BQ548" s="76"/>
      <c r="BR548" s="76"/>
    </row>
    <row r="549" spans="4:70" ht="12.75" customHeight="1" x14ac:dyDescent="0.15">
      <c r="D549" s="76"/>
      <c r="E549" s="76"/>
      <c r="F549" s="76"/>
      <c r="G549" s="76"/>
      <c r="H549" s="76"/>
      <c r="I549" s="76"/>
      <c r="J549" s="76"/>
      <c r="K549" s="76"/>
      <c r="L549" s="76"/>
      <c r="M549" s="76"/>
      <c r="N549" s="76"/>
      <c r="O549" s="76"/>
      <c r="P549" s="76"/>
      <c r="Q549" s="76"/>
      <c r="R549" s="76"/>
      <c r="S549" s="76"/>
      <c r="T549" s="76"/>
      <c r="U549" s="76"/>
      <c r="V549" s="76"/>
      <c r="W549" s="76"/>
      <c r="X549" s="76"/>
      <c r="Y549" s="76"/>
      <c r="Z549" s="76"/>
      <c r="AA549" s="76"/>
      <c r="AB549" s="76"/>
      <c r="AC549" s="76"/>
      <c r="AD549" s="76"/>
      <c r="AE549" s="76"/>
      <c r="AF549" s="76"/>
      <c r="AG549" s="76"/>
      <c r="AH549" s="76"/>
      <c r="AI549" s="76"/>
      <c r="AJ549" s="76"/>
      <c r="AK549" s="76"/>
      <c r="AL549" s="76"/>
      <c r="AM549" s="76"/>
      <c r="AN549" s="76"/>
      <c r="AO549" s="76"/>
      <c r="AP549" s="76"/>
      <c r="AQ549" s="76"/>
      <c r="AR549" s="76"/>
      <c r="AS549" s="76"/>
      <c r="AT549" s="76"/>
      <c r="AU549" s="76"/>
      <c r="AV549" s="76"/>
      <c r="AW549" s="76"/>
      <c r="AX549" s="76"/>
      <c r="AY549" s="76"/>
      <c r="AZ549" s="76"/>
      <c r="BA549" s="76"/>
      <c r="BB549" s="76"/>
      <c r="BC549" s="76"/>
      <c r="BD549" s="76"/>
      <c r="BE549" s="76"/>
      <c r="BF549" s="76"/>
      <c r="BG549" s="76"/>
      <c r="BH549" s="76"/>
      <c r="BI549" s="76"/>
      <c r="BJ549" s="76"/>
      <c r="BK549" s="76"/>
      <c r="BL549" s="76"/>
      <c r="BM549" s="76"/>
      <c r="BN549" s="76"/>
      <c r="BO549" s="76"/>
      <c r="BP549" s="76"/>
      <c r="BQ549" s="76"/>
      <c r="BR549" s="76"/>
    </row>
    <row r="550" spans="4:70" ht="12.75" customHeight="1" x14ac:dyDescent="0.15">
      <c r="D550" s="76"/>
      <c r="E550" s="76"/>
      <c r="F550" s="76"/>
      <c r="G550" s="76"/>
      <c r="H550" s="76"/>
      <c r="I550" s="76"/>
      <c r="J550" s="76"/>
      <c r="K550" s="76"/>
      <c r="L550" s="76"/>
      <c r="M550" s="76"/>
      <c r="N550" s="76"/>
      <c r="O550" s="76"/>
      <c r="P550" s="76"/>
      <c r="Q550" s="76"/>
      <c r="R550" s="76"/>
      <c r="S550" s="76"/>
      <c r="T550" s="76"/>
      <c r="U550" s="76"/>
      <c r="V550" s="76"/>
      <c r="W550" s="76"/>
      <c r="X550" s="76"/>
      <c r="Y550" s="76"/>
      <c r="Z550" s="76"/>
      <c r="AA550" s="76"/>
      <c r="AB550" s="76"/>
      <c r="AC550" s="76"/>
      <c r="AD550" s="76"/>
      <c r="AE550" s="76"/>
      <c r="AF550" s="76"/>
      <c r="AG550" s="76"/>
      <c r="AH550" s="76"/>
      <c r="AI550" s="76"/>
      <c r="AJ550" s="76"/>
      <c r="AK550" s="76"/>
      <c r="AL550" s="76"/>
      <c r="AM550" s="76"/>
      <c r="AN550" s="76"/>
      <c r="AO550" s="76"/>
      <c r="AP550" s="76"/>
      <c r="AQ550" s="76"/>
      <c r="AR550" s="76"/>
      <c r="AS550" s="76"/>
      <c r="AT550" s="76"/>
      <c r="AU550" s="76"/>
      <c r="AV550" s="76"/>
      <c r="AW550" s="76"/>
      <c r="AX550" s="76"/>
      <c r="AY550" s="76"/>
      <c r="AZ550" s="76"/>
      <c r="BA550" s="76"/>
      <c r="BB550" s="76"/>
      <c r="BC550" s="76"/>
      <c r="BD550" s="76"/>
      <c r="BE550" s="76"/>
      <c r="BF550" s="76"/>
      <c r="BG550" s="76"/>
      <c r="BH550" s="76"/>
      <c r="BI550" s="76"/>
      <c r="BJ550" s="76"/>
      <c r="BK550" s="76"/>
      <c r="BL550" s="76"/>
      <c r="BM550" s="76"/>
      <c r="BN550" s="76"/>
      <c r="BO550" s="76"/>
      <c r="BP550" s="76"/>
      <c r="BQ550" s="76"/>
      <c r="BR550" s="76"/>
    </row>
    <row r="551" spans="4:70" ht="12.75" customHeight="1" x14ac:dyDescent="0.15">
      <c r="D551" s="76"/>
      <c r="E551" s="76"/>
      <c r="F551" s="76"/>
      <c r="G551" s="76"/>
      <c r="H551" s="76"/>
      <c r="I551" s="76"/>
      <c r="J551" s="76"/>
      <c r="K551" s="76"/>
      <c r="L551" s="76"/>
      <c r="M551" s="76"/>
      <c r="N551" s="76"/>
      <c r="O551" s="76"/>
      <c r="P551" s="76"/>
      <c r="Q551" s="76"/>
      <c r="R551" s="76"/>
      <c r="S551" s="76"/>
      <c r="T551" s="76"/>
      <c r="U551" s="76"/>
      <c r="V551" s="76"/>
      <c r="W551" s="76"/>
      <c r="X551" s="76"/>
      <c r="Y551" s="76"/>
      <c r="Z551" s="76"/>
      <c r="AA551" s="76"/>
      <c r="AB551" s="76"/>
      <c r="AC551" s="76"/>
      <c r="AD551" s="76"/>
      <c r="AE551" s="76"/>
      <c r="AF551" s="76"/>
      <c r="AG551" s="76"/>
      <c r="AH551" s="76"/>
      <c r="AI551" s="76"/>
      <c r="AJ551" s="76"/>
      <c r="AK551" s="76"/>
      <c r="AL551" s="76"/>
      <c r="AM551" s="76"/>
      <c r="AN551" s="76"/>
      <c r="AO551" s="76"/>
      <c r="AP551" s="76"/>
      <c r="AQ551" s="76"/>
      <c r="AR551" s="76"/>
      <c r="AS551" s="76"/>
      <c r="AT551" s="76"/>
      <c r="AU551" s="76"/>
      <c r="AV551" s="76"/>
      <c r="AW551" s="76"/>
      <c r="AX551" s="76"/>
      <c r="AY551" s="76"/>
      <c r="AZ551" s="76"/>
      <c r="BA551" s="76"/>
      <c r="BB551" s="76"/>
      <c r="BC551" s="76"/>
      <c r="BD551" s="76"/>
      <c r="BE551" s="76"/>
      <c r="BF551" s="76"/>
      <c r="BG551" s="76"/>
      <c r="BH551" s="76"/>
      <c r="BI551" s="76"/>
      <c r="BJ551" s="76"/>
      <c r="BK551" s="76"/>
      <c r="BL551" s="76"/>
      <c r="BM551" s="76"/>
      <c r="BN551" s="76"/>
      <c r="BO551" s="76"/>
      <c r="BP551" s="76"/>
      <c r="BQ551" s="76"/>
      <c r="BR551" s="76"/>
    </row>
    <row r="552" spans="4:70" ht="12.75" customHeight="1" x14ac:dyDescent="0.15">
      <c r="D552" s="76"/>
      <c r="E552" s="76"/>
      <c r="F552" s="76"/>
      <c r="G552" s="76"/>
      <c r="H552" s="76"/>
      <c r="I552" s="76"/>
      <c r="J552" s="76"/>
      <c r="K552" s="76"/>
      <c r="L552" s="76"/>
      <c r="M552" s="76"/>
      <c r="N552" s="76"/>
      <c r="O552" s="76"/>
      <c r="P552" s="76"/>
      <c r="Q552" s="76"/>
      <c r="R552" s="76"/>
      <c r="S552" s="76"/>
      <c r="T552" s="76"/>
      <c r="U552" s="76"/>
      <c r="V552" s="76"/>
      <c r="W552" s="76"/>
      <c r="X552" s="76"/>
      <c r="Y552" s="76"/>
      <c r="Z552" s="76"/>
      <c r="AA552" s="76"/>
      <c r="AB552" s="76"/>
      <c r="AC552" s="76"/>
      <c r="AD552" s="76"/>
      <c r="AE552" s="76"/>
      <c r="AF552" s="76"/>
      <c r="AG552" s="76"/>
      <c r="AH552" s="76"/>
      <c r="AI552" s="76"/>
      <c r="AJ552" s="76"/>
      <c r="AK552" s="76"/>
      <c r="AL552" s="76"/>
      <c r="AM552" s="76"/>
      <c r="AN552" s="76"/>
      <c r="AO552" s="76"/>
      <c r="AP552" s="76"/>
      <c r="AQ552" s="76"/>
      <c r="AR552" s="76"/>
      <c r="AS552" s="76"/>
      <c r="AT552" s="76"/>
      <c r="AU552" s="76"/>
      <c r="AV552" s="76"/>
      <c r="AW552" s="76"/>
      <c r="AX552" s="76"/>
      <c r="AY552" s="76"/>
      <c r="AZ552" s="76"/>
      <c r="BA552" s="76"/>
      <c r="BB552" s="76"/>
      <c r="BC552" s="76"/>
      <c r="BD552" s="76"/>
      <c r="BE552" s="76"/>
      <c r="BF552" s="76"/>
      <c r="BG552" s="76"/>
      <c r="BH552" s="76"/>
      <c r="BI552" s="76"/>
      <c r="BJ552" s="76"/>
      <c r="BK552" s="76"/>
      <c r="BL552" s="76"/>
      <c r="BM552" s="76"/>
      <c r="BN552" s="76"/>
      <c r="BO552" s="76"/>
      <c r="BP552" s="76"/>
      <c r="BQ552" s="76"/>
      <c r="BR552" s="76"/>
    </row>
    <row r="553" spans="4:70" ht="12.75" customHeight="1" x14ac:dyDescent="0.15">
      <c r="D553" s="76"/>
      <c r="E553" s="76"/>
      <c r="F553" s="76"/>
      <c r="G553" s="76"/>
      <c r="H553" s="76"/>
      <c r="I553" s="76"/>
      <c r="J553" s="76"/>
      <c r="K553" s="76"/>
      <c r="L553" s="76"/>
      <c r="M553" s="76"/>
      <c r="N553" s="76"/>
      <c r="O553" s="76"/>
      <c r="P553" s="76"/>
      <c r="Q553" s="76"/>
      <c r="R553" s="76"/>
      <c r="S553" s="76"/>
      <c r="T553" s="76"/>
      <c r="U553" s="76"/>
      <c r="V553" s="76"/>
      <c r="W553" s="76"/>
      <c r="X553" s="76"/>
      <c r="Y553" s="76"/>
      <c r="Z553" s="76"/>
      <c r="AA553" s="76"/>
      <c r="AB553" s="76"/>
      <c r="AC553" s="76"/>
      <c r="AD553" s="76"/>
      <c r="AE553" s="76"/>
      <c r="AF553" s="76"/>
      <c r="AG553" s="76"/>
      <c r="AH553" s="76"/>
      <c r="AI553" s="76"/>
      <c r="AJ553" s="76"/>
      <c r="AK553" s="76"/>
      <c r="AL553" s="76"/>
      <c r="AM553" s="76"/>
      <c r="AN553" s="76"/>
      <c r="AO553" s="76"/>
      <c r="AP553" s="76"/>
      <c r="AQ553" s="76"/>
      <c r="AR553" s="76"/>
      <c r="AS553" s="76"/>
      <c r="AT553" s="76"/>
      <c r="AU553" s="76"/>
      <c r="AV553" s="76"/>
      <c r="AW553" s="76"/>
      <c r="AX553" s="76"/>
      <c r="AY553" s="76"/>
      <c r="AZ553" s="76"/>
      <c r="BA553" s="76"/>
      <c r="BB553" s="76"/>
      <c r="BC553" s="76"/>
      <c r="BD553" s="76"/>
      <c r="BE553" s="76"/>
      <c r="BF553" s="76"/>
      <c r="BG553" s="76"/>
      <c r="BH553" s="76"/>
      <c r="BI553" s="76"/>
      <c r="BJ553" s="76"/>
      <c r="BK553" s="76"/>
      <c r="BL553" s="76"/>
      <c r="BM553" s="76"/>
      <c r="BN553" s="76"/>
      <c r="BO553" s="76"/>
      <c r="BP553" s="76"/>
      <c r="BQ553" s="76"/>
      <c r="BR553" s="76"/>
    </row>
    <row r="554" spans="4:70" ht="12.75" customHeight="1" x14ac:dyDescent="0.15">
      <c r="D554" s="76"/>
      <c r="E554" s="76"/>
      <c r="F554" s="76"/>
      <c r="G554" s="76"/>
      <c r="H554" s="76"/>
      <c r="I554" s="76"/>
      <c r="J554" s="76"/>
      <c r="K554" s="76"/>
      <c r="L554" s="76"/>
      <c r="M554" s="76"/>
      <c r="N554" s="76"/>
      <c r="O554" s="76"/>
      <c r="P554" s="76"/>
      <c r="Q554" s="76"/>
      <c r="R554" s="76"/>
      <c r="S554" s="76"/>
      <c r="T554" s="76"/>
      <c r="U554" s="76"/>
      <c r="V554" s="76"/>
      <c r="W554" s="76"/>
      <c r="X554" s="76"/>
      <c r="Y554" s="76"/>
      <c r="Z554" s="76"/>
      <c r="AA554" s="76"/>
      <c r="AB554" s="76"/>
      <c r="AC554" s="76"/>
      <c r="AD554" s="76"/>
      <c r="AE554" s="76"/>
      <c r="AF554" s="76"/>
      <c r="AG554" s="76"/>
      <c r="AH554" s="76"/>
      <c r="AI554" s="76"/>
      <c r="AJ554" s="76"/>
      <c r="AK554" s="76"/>
      <c r="AL554" s="76"/>
      <c r="AM554" s="76"/>
      <c r="AN554" s="76"/>
      <c r="AO554" s="76"/>
      <c r="AP554" s="76"/>
      <c r="AQ554" s="76"/>
      <c r="AR554" s="76"/>
      <c r="AS554" s="76"/>
      <c r="AT554" s="76"/>
      <c r="AU554" s="76"/>
      <c r="AV554" s="76"/>
      <c r="AW554" s="76"/>
      <c r="AX554" s="76"/>
      <c r="AY554" s="76"/>
      <c r="AZ554" s="76"/>
      <c r="BA554" s="76"/>
      <c r="BB554" s="76"/>
      <c r="BC554" s="76"/>
      <c r="BD554" s="76"/>
      <c r="BE554" s="76"/>
      <c r="BF554" s="76"/>
      <c r="BG554" s="76"/>
      <c r="BH554" s="76"/>
      <c r="BI554" s="76"/>
      <c r="BJ554" s="76"/>
      <c r="BK554" s="76"/>
      <c r="BL554" s="76"/>
      <c r="BM554" s="76"/>
      <c r="BN554" s="76"/>
      <c r="BO554" s="76"/>
      <c r="BP554" s="76"/>
      <c r="BQ554" s="76"/>
      <c r="BR554" s="76"/>
    </row>
    <row r="555" spans="4:70" ht="12.75" customHeight="1" x14ac:dyDescent="0.15">
      <c r="D555" s="76"/>
      <c r="E555" s="76"/>
      <c r="F555" s="76"/>
      <c r="G555" s="76"/>
      <c r="H555" s="76"/>
      <c r="I555" s="76"/>
      <c r="J555" s="76"/>
      <c r="K555" s="76"/>
      <c r="L555" s="76"/>
      <c r="M555" s="76"/>
      <c r="N555" s="76"/>
      <c r="O555" s="76"/>
      <c r="P555" s="76"/>
      <c r="Q555" s="76"/>
      <c r="R555" s="76"/>
      <c r="S555" s="76"/>
      <c r="T555" s="76"/>
      <c r="U555" s="76"/>
      <c r="V555" s="76"/>
      <c r="W555" s="76"/>
      <c r="X555" s="76"/>
      <c r="Y555" s="76"/>
      <c r="Z555" s="76"/>
      <c r="AA555" s="76"/>
      <c r="AB555" s="76"/>
      <c r="AC555" s="76"/>
      <c r="AD555" s="76"/>
      <c r="AE555" s="76"/>
      <c r="AF555" s="76"/>
      <c r="AG555" s="76"/>
      <c r="AH555" s="76"/>
      <c r="AI555" s="76"/>
      <c r="AJ555" s="76"/>
      <c r="AK555" s="76"/>
      <c r="AL555" s="76"/>
      <c r="AM555" s="76"/>
      <c r="AN555" s="76"/>
      <c r="AO555" s="76"/>
      <c r="AP555" s="76"/>
      <c r="AQ555" s="76"/>
      <c r="AR555" s="76"/>
      <c r="AS555" s="76"/>
      <c r="AT555" s="76"/>
      <c r="AU555" s="76"/>
      <c r="AV555" s="76"/>
      <c r="AW555" s="76"/>
      <c r="AX555" s="76"/>
      <c r="AY555" s="76"/>
      <c r="AZ555" s="76"/>
      <c r="BA555" s="76"/>
      <c r="BB555" s="76"/>
      <c r="BC555" s="76"/>
      <c r="BD555" s="76"/>
      <c r="BE555" s="76"/>
      <c r="BF555" s="76"/>
      <c r="BG555" s="76"/>
      <c r="BH555" s="76"/>
      <c r="BI555" s="76"/>
      <c r="BJ555" s="76"/>
      <c r="BK555" s="76"/>
      <c r="BL555" s="76"/>
      <c r="BM555" s="76"/>
      <c r="BN555" s="76"/>
      <c r="BO555" s="76"/>
      <c r="BP555" s="76"/>
      <c r="BQ555" s="76"/>
      <c r="BR555" s="76"/>
    </row>
    <row r="556" spans="4:70" ht="12.75" customHeight="1" x14ac:dyDescent="0.15">
      <c r="D556" s="76"/>
      <c r="E556" s="76"/>
      <c r="F556" s="76"/>
      <c r="G556" s="76"/>
      <c r="H556" s="76"/>
      <c r="I556" s="76"/>
      <c r="J556" s="76"/>
      <c r="K556" s="76"/>
      <c r="L556" s="76"/>
      <c r="M556" s="76"/>
      <c r="N556" s="76"/>
      <c r="O556" s="76"/>
      <c r="P556" s="76"/>
      <c r="Q556" s="76"/>
      <c r="R556" s="76"/>
      <c r="S556" s="76"/>
      <c r="T556" s="76"/>
      <c r="U556" s="76"/>
      <c r="V556" s="76"/>
      <c r="W556" s="76"/>
      <c r="X556" s="76"/>
      <c r="Y556" s="76"/>
      <c r="Z556" s="76"/>
      <c r="AA556" s="76"/>
      <c r="AB556" s="76"/>
      <c r="AC556" s="76"/>
      <c r="AD556" s="76"/>
      <c r="AE556" s="76"/>
      <c r="AF556" s="76"/>
      <c r="AG556" s="76"/>
      <c r="AH556" s="76"/>
      <c r="AI556" s="76"/>
      <c r="AJ556" s="76"/>
      <c r="AK556" s="76"/>
      <c r="AL556" s="76"/>
      <c r="AM556" s="76"/>
      <c r="AN556" s="76"/>
      <c r="AO556" s="76"/>
      <c r="AP556" s="76"/>
      <c r="AQ556" s="76"/>
      <c r="AR556" s="76"/>
      <c r="AS556" s="76"/>
      <c r="AT556" s="76"/>
      <c r="AU556" s="76"/>
      <c r="AV556" s="76"/>
      <c r="AW556" s="76"/>
      <c r="AX556" s="76"/>
      <c r="AY556" s="76"/>
      <c r="AZ556" s="76"/>
      <c r="BA556" s="76"/>
      <c r="BB556" s="76"/>
      <c r="BC556" s="76"/>
      <c r="BD556" s="76"/>
      <c r="BE556" s="76"/>
      <c r="BF556" s="76"/>
      <c r="BG556" s="76"/>
      <c r="BH556" s="76"/>
      <c r="BI556" s="76"/>
      <c r="BJ556" s="76"/>
      <c r="BK556" s="76"/>
      <c r="BL556" s="76"/>
      <c r="BM556" s="76"/>
      <c r="BN556" s="76"/>
      <c r="BO556" s="76"/>
      <c r="BP556" s="76"/>
      <c r="BQ556" s="76"/>
      <c r="BR556" s="76"/>
    </row>
    <row r="557" spans="4:70" ht="12.75" customHeight="1" x14ac:dyDescent="0.15">
      <c r="D557" s="76"/>
      <c r="E557" s="76"/>
      <c r="F557" s="76"/>
      <c r="G557" s="76"/>
      <c r="H557" s="76"/>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76"/>
      <c r="AG557" s="76"/>
      <c r="AH557" s="76"/>
      <c r="AI557" s="76"/>
      <c r="AJ557" s="76"/>
      <c r="AK557" s="76"/>
      <c r="AL557" s="76"/>
      <c r="AM557" s="76"/>
      <c r="AN557" s="76"/>
      <c r="AO557" s="76"/>
      <c r="AP557" s="76"/>
      <c r="AQ557" s="76"/>
      <c r="AR557" s="76"/>
      <c r="AS557" s="76"/>
      <c r="AT557" s="76"/>
      <c r="AU557" s="76"/>
      <c r="AV557" s="76"/>
      <c r="AW557" s="76"/>
      <c r="AX557" s="76"/>
      <c r="AY557" s="76"/>
      <c r="AZ557" s="76"/>
      <c r="BA557" s="76"/>
      <c r="BB557" s="76"/>
      <c r="BC557" s="76"/>
      <c r="BD557" s="76"/>
      <c r="BE557" s="76"/>
      <c r="BF557" s="76"/>
      <c r="BG557" s="76"/>
      <c r="BH557" s="76"/>
      <c r="BI557" s="76"/>
      <c r="BJ557" s="76"/>
      <c r="BK557" s="76"/>
      <c r="BL557" s="76"/>
      <c r="BM557" s="76"/>
      <c r="BN557" s="76"/>
      <c r="BO557" s="76"/>
      <c r="BP557" s="76"/>
      <c r="BQ557" s="76"/>
      <c r="BR557" s="76"/>
    </row>
    <row r="558" spans="4:70" ht="12.75" customHeight="1" x14ac:dyDescent="0.15">
      <c r="D558" s="76"/>
      <c r="E558" s="76"/>
      <c r="F558" s="76"/>
      <c r="G558" s="76"/>
      <c r="H558" s="76"/>
      <c r="I558" s="76"/>
      <c r="J558" s="76"/>
      <c r="K558" s="76"/>
      <c r="L558" s="76"/>
      <c r="M558" s="76"/>
      <c r="N558" s="76"/>
      <c r="O558" s="76"/>
      <c r="P558" s="76"/>
      <c r="Q558" s="76"/>
      <c r="R558" s="76"/>
      <c r="S558" s="76"/>
      <c r="T558" s="76"/>
      <c r="U558" s="76"/>
      <c r="V558" s="76"/>
      <c r="W558" s="76"/>
      <c r="X558" s="76"/>
      <c r="Y558" s="76"/>
      <c r="Z558" s="76"/>
      <c r="AA558" s="76"/>
      <c r="AB558" s="76"/>
      <c r="AC558" s="76"/>
      <c r="AD558" s="76"/>
      <c r="AE558" s="76"/>
      <c r="AF558" s="76"/>
      <c r="AG558" s="76"/>
      <c r="AH558" s="76"/>
      <c r="AI558" s="76"/>
      <c r="AJ558" s="76"/>
      <c r="AK558" s="76"/>
      <c r="AL558" s="76"/>
      <c r="AM558" s="76"/>
      <c r="AN558" s="76"/>
      <c r="AO558" s="76"/>
      <c r="AP558" s="76"/>
      <c r="AQ558" s="76"/>
      <c r="AR558" s="76"/>
      <c r="AS558" s="76"/>
      <c r="AT558" s="76"/>
      <c r="AU558" s="76"/>
      <c r="AV558" s="76"/>
      <c r="AW558" s="76"/>
      <c r="AX558" s="76"/>
      <c r="AY558" s="76"/>
      <c r="AZ558" s="76"/>
      <c r="BA558" s="76"/>
      <c r="BB558" s="76"/>
      <c r="BC558" s="76"/>
      <c r="BD558" s="76"/>
      <c r="BE558" s="76"/>
      <c r="BF558" s="76"/>
      <c r="BG558" s="76"/>
      <c r="BH558" s="76"/>
      <c r="BI558" s="76"/>
      <c r="BJ558" s="76"/>
      <c r="BK558" s="76"/>
      <c r="BL558" s="76"/>
      <c r="BM558" s="76"/>
      <c r="BN558" s="76"/>
      <c r="BO558" s="76"/>
      <c r="BP558" s="76"/>
      <c r="BQ558" s="76"/>
      <c r="BR558" s="76"/>
    </row>
    <row r="559" spans="4:70" ht="12.75" customHeight="1" x14ac:dyDescent="0.15">
      <c r="D559" s="76"/>
      <c r="E559" s="76"/>
      <c r="F559" s="76"/>
      <c r="G559" s="76"/>
      <c r="H559" s="76"/>
      <c r="I559" s="76"/>
      <c r="J559" s="76"/>
      <c r="K559" s="76"/>
      <c r="L559" s="76"/>
      <c r="M559" s="76"/>
      <c r="N559" s="76"/>
      <c r="O559" s="76"/>
      <c r="P559" s="76"/>
      <c r="Q559" s="76"/>
      <c r="R559" s="76"/>
      <c r="S559" s="76"/>
      <c r="T559" s="76"/>
      <c r="U559" s="76"/>
      <c r="V559" s="76"/>
      <c r="W559" s="76"/>
      <c r="X559" s="76"/>
      <c r="Y559" s="76"/>
      <c r="Z559" s="76"/>
      <c r="AA559" s="76"/>
      <c r="AB559" s="76"/>
      <c r="AC559" s="76"/>
      <c r="AD559" s="76"/>
      <c r="AE559" s="76"/>
      <c r="AF559" s="76"/>
      <c r="AG559" s="76"/>
      <c r="AH559" s="76"/>
      <c r="AI559" s="76"/>
      <c r="AJ559" s="76"/>
      <c r="AK559" s="76"/>
      <c r="AL559" s="76"/>
      <c r="AM559" s="76"/>
      <c r="AN559" s="76"/>
      <c r="AO559" s="76"/>
      <c r="AP559" s="76"/>
      <c r="AQ559" s="76"/>
      <c r="AR559" s="76"/>
      <c r="AS559" s="76"/>
      <c r="AT559" s="76"/>
      <c r="AU559" s="76"/>
      <c r="AV559" s="76"/>
      <c r="AW559" s="76"/>
      <c r="AX559" s="76"/>
      <c r="AY559" s="76"/>
      <c r="AZ559" s="76"/>
      <c r="BA559" s="76"/>
      <c r="BB559" s="76"/>
      <c r="BC559" s="76"/>
      <c r="BD559" s="76"/>
      <c r="BE559" s="76"/>
      <c r="BF559" s="76"/>
      <c r="BG559" s="76"/>
      <c r="BH559" s="76"/>
      <c r="BI559" s="76"/>
      <c r="BJ559" s="76"/>
      <c r="BK559" s="76"/>
      <c r="BL559" s="76"/>
      <c r="BM559" s="76"/>
      <c r="BN559" s="76"/>
      <c r="BO559" s="76"/>
      <c r="BP559" s="76"/>
      <c r="BQ559" s="76"/>
      <c r="BR559" s="76"/>
    </row>
    <row r="560" spans="4:70" ht="12.75" customHeight="1" x14ac:dyDescent="0.15">
      <c r="D560" s="76"/>
      <c r="E560" s="76"/>
      <c r="F560" s="76"/>
      <c r="G560" s="76"/>
      <c r="H560" s="76"/>
      <c r="I560" s="76"/>
      <c r="J560" s="76"/>
      <c r="K560" s="76"/>
      <c r="L560" s="76"/>
      <c r="M560" s="76"/>
      <c r="N560" s="76"/>
      <c r="O560" s="76"/>
      <c r="P560" s="76"/>
      <c r="Q560" s="76"/>
      <c r="R560" s="76"/>
      <c r="S560" s="76"/>
      <c r="T560" s="76"/>
      <c r="U560" s="76"/>
      <c r="V560" s="76"/>
      <c r="W560" s="76"/>
      <c r="X560" s="76"/>
      <c r="Y560" s="76"/>
      <c r="Z560" s="76"/>
      <c r="AA560" s="76"/>
      <c r="AB560" s="76"/>
      <c r="AC560" s="76"/>
      <c r="AD560" s="76"/>
      <c r="AE560" s="76"/>
      <c r="AF560" s="76"/>
      <c r="AG560" s="76"/>
      <c r="AH560" s="76"/>
      <c r="AI560" s="76"/>
      <c r="AJ560" s="76"/>
      <c r="AK560" s="76"/>
      <c r="AL560" s="76"/>
      <c r="AM560" s="76"/>
      <c r="AN560" s="76"/>
      <c r="AO560" s="76"/>
      <c r="AP560" s="76"/>
      <c r="AQ560" s="76"/>
      <c r="AR560" s="76"/>
      <c r="AS560" s="76"/>
      <c r="AT560" s="76"/>
      <c r="AU560" s="76"/>
      <c r="AV560" s="76"/>
      <c r="AW560" s="76"/>
      <c r="AX560" s="76"/>
      <c r="AY560" s="76"/>
      <c r="AZ560" s="76"/>
      <c r="BA560" s="76"/>
      <c r="BB560" s="76"/>
      <c r="BC560" s="76"/>
      <c r="BD560" s="76"/>
      <c r="BE560" s="76"/>
      <c r="BF560" s="76"/>
      <c r="BG560" s="76"/>
      <c r="BH560" s="76"/>
      <c r="BI560" s="76"/>
      <c r="BJ560" s="76"/>
      <c r="BK560" s="76"/>
      <c r="BL560" s="76"/>
      <c r="BM560" s="76"/>
      <c r="BN560" s="76"/>
      <c r="BO560" s="76"/>
      <c r="BP560" s="76"/>
      <c r="BQ560" s="76"/>
      <c r="BR560" s="76"/>
    </row>
    <row r="561" spans="4:70" ht="12.75" customHeight="1" x14ac:dyDescent="0.15">
      <c r="D561" s="76"/>
      <c r="E561" s="76"/>
      <c r="F561" s="76"/>
      <c r="G561" s="76"/>
      <c r="H561" s="76"/>
      <c r="I561" s="76"/>
      <c r="J561" s="76"/>
      <c r="K561" s="76"/>
      <c r="L561" s="76"/>
      <c r="M561" s="76"/>
      <c r="N561" s="76"/>
      <c r="O561" s="76"/>
      <c r="P561" s="76"/>
      <c r="Q561" s="76"/>
      <c r="R561" s="76"/>
      <c r="S561" s="76"/>
      <c r="T561" s="76"/>
      <c r="U561" s="76"/>
      <c r="V561" s="76"/>
      <c r="W561" s="76"/>
      <c r="X561" s="76"/>
      <c r="Y561" s="76"/>
      <c r="Z561" s="76"/>
      <c r="AA561" s="76"/>
      <c r="AB561" s="76"/>
      <c r="AC561" s="76"/>
      <c r="AD561" s="76"/>
      <c r="AE561" s="76"/>
      <c r="AF561" s="76"/>
      <c r="AG561" s="76"/>
      <c r="AH561" s="76"/>
      <c r="AI561" s="76"/>
      <c r="AJ561" s="76"/>
      <c r="AK561" s="76"/>
      <c r="AL561" s="76"/>
      <c r="AM561" s="76"/>
      <c r="AN561" s="76"/>
      <c r="AO561" s="76"/>
      <c r="AP561" s="76"/>
      <c r="AQ561" s="76"/>
      <c r="AR561" s="76"/>
      <c r="AS561" s="76"/>
      <c r="AT561" s="76"/>
      <c r="AU561" s="76"/>
      <c r="AV561" s="76"/>
      <c r="AW561" s="76"/>
      <c r="AX561" s="76"/>
      <c r="AY561" s="76"/>
      <c r="AZ561" s="76"/>
      <c r="BA561" s="76"/>
      <c r="BB561" s="76"/>
      <c r="BC561" s="76"/>
      <c r="BD561" s="76"/>
      <c r="BE561" s="76"/>
      <c r="BF561" s="76"/>
      <c r="BG561" s="76"/>
      <c r="BH561" s="76"/>
      <c r="BI561" s="76"/>
      <c r="BJ561" s="76"/>
      <c r="BK561" s="76"/>
      <c r="BL561" s="76"/>
      <c r="BM561" s="76"/>
      <c r="BN561" s="76"/>
      <c r="BO561" s="76"/>
      <c r="BP561" s="76"/>
      <c r="BQ561" s="76"/>
      <c r="BR561" s="76"/>
    </row>
    <row r="562" spans="4:70" ht="12.75" customHeight="1" x14ac:dyDescent="0.15">
      <c r="D562" s="76"/>
      <c r="E562" s="76"/>
      <c r="F562" s="76"/>
      <c r="G562" s="76"/>
      <c r="H562" s="76"/>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76"/>
      <c r="AG562" s="76"/>
      <c r="AH562" s="76"/>
      <c r="AI562" s="76"/>
      <c r="AJ562" s="76"/>
      <c r="AK562" s="76"/>
      <c r="AL562" s="76"/>
      <c r="AM562" s="76"/>
      <c r="AN562" s="76"/>
      <c r="AO562" s="76"/>
      <c r="AP562" s="76"/>
      <c r="AQ562" s="76"/>
      <c r="AR562" s="76"/>
      <c r="AS562" s="76"/>
      <c r="AT562" s="76"/>
      <c r="AU562" s="76"/>
      <c r="AV562" s="76"/>
      <c r="AW562" s="76"/>
      <c r="AX562" s="76"/>
      <c r="AY562" s="76"/>
      <c r="AZ562" s="76"/>
      <c r="BA562" s="76"/>
      <c r="BB562" s="76"/>
      <c r="BC562" s="76"/>
      <c r="BD562" s="76"/>
      <c r="BE562" s="76"/>
      <c r="BF562" s="76"/>
      <c r="BG562" s="76"/>
      <c r="BH562" s="76"/>
      <c r="BI562" s="76"/>
      <c r="BJ562" s="76"/>
      <c r="BK562" s="76"/>
      <c r="BL562" s="76"/>
      <c r="BM562" s="76"/>
      <c r="BN562" s="76"/>
      <c r="BO562" s="76"/>
      <c r="BP562" s="76"/>
      <c r="BQ562" s="76"/>
      <c r="BR562" s="76"/>
    </row>
    <row r="563" spans="4:70" ht="12.75" customHeight="1" x14ac:dyDescent="0.15">
      <c r="D563" s="76"/>
      <c r="E563" s="76"/>
      <c r="F563" s="76"/>
      <c r="G563" s="76"/>
      <c r="H563" s="76"/>
      <c r="I563" s="76"/>
      <c r="J563" s="76"/>
      <c r="K563" s="76"/>
      <c r="L563" s="76"/>
      <c r="M563" s="76"/>
      <c r="N563" s="76"/>
      <c r="O563" s="76"/>
      <c r="P563" s="76"/>
      <c r="Q563" s="76"/>
      <c r="R563" s="76"/>
      <c r="S563" s="76"/>
      <c r="T563" s="76"/>
      <c r="U563" s="76"/>
      <c r="V563" s="76"/>
      <c r="W563" s="76"/>
      <c r="X563" s="76"/>
      <c r="Y563" s="76"/>
      <c r="Z563" s="76"/>
      <c r="AA563" s="76"/>
      <c r="AB563" s="76"/>
      <c r="AC563" s="76"/>
      <c r="AD563" s="76"/>
      <c r="AE563" s="76"/>
      <c r="AF563" s="76"/>
      <c r="AG563" s="76"/>
      <c r="AH563" s="76"/>
      <c r="AI563" s="76"/>
      <c r="AJ563" s="76"/>
      <c r="AK563" s="76"/>
      <c r="AL563" s="76"/>
      <c r="AM563" s="76"/>
      <c r="AN563" s="76"/>
      <c r="AO563" s="76"/>
      <c r="AP563" s="76"/>
      <c r="AQ563" s="76"/>
      <c r="AR563" s="76"/>
      <c r="AS563" s="76"/>
      <c r="AT563" s="76"/>
      <c r="AU563" s="76"/>
      <c r="AV563" s="76"/>
      <c r="AW563" s="76"/>
      <c r="AX563" s="76"/>
      <c r="AY563" s="76"/>
      <c r="AZ563" s="76"/>
      <c r="BA563" s="76"/>
      <c r="BB563" s="76"/>
      <c r="BC563" s="76"/>
      <c r="BD563" s="76"/>
      <c r="BE563" s="76"/>
      <c r="BF563" s="76"/>
      <c r="BG563" s="76"/>
      <c r="BH563" s="76"/>
      <c r="BI563" s="76"/>
      <c r="BJ563" s="76"/>
      <c r="BK563" s="76"/>
      <c r="BL563" s="76"/>
      <c r="BM563" s="76"/>
      <c r="BN563" s="76"/>
      <c r="BO563" s="76"/>
      <c r="BP563" s="76"/>
      <c r="BQ563" s="76"/>
      <c r="BR563" s="76"/>
    </row>
    <row r="564" spans="4:70" ht="12.75" customHeight="1" x14ac:dyDescent="0.15">
      <c r="D564" s="76"/>
      <c r="E564" s="76"/>
      <c r="F564" s="76"/>
      <c r="G564" s="76"/>
      <c r="H564" s="76"/>
      <c r="I564" s="76"/>
      <c r="J564" s="76"/>
      <c r="K564" s="76"/>
      <c r="L564" s="76"/>
      <c r="M564" s="76"/>
      <c r="N564" s="76"/>
      <c r="O564" s="76"/>
      <c r="P564" s="76"/>
      <c r="Q564" s="76"/>
      <c r="R564" s="76"/>
      <c r="S564" s="76"/>
      <c r="T564" s="76"/>
      <c r="U564" s="76"/>
      <c r="V564" s="76"/>
      <c r="W564" s="76"/>
      <c r="X564" s="76"/>
      <c r="Y564" s="76"/>
      <c r="Z564" s="76"/>
      <c r="AA564" s="76"/>
      <c r="AB564" s="76"/>
      <c r="AC564" s="76"/>
      <c r="AD564" s="76"/>
      <c r="AE564" s="76"/>
      <c r="AF564" s="76"/>
      <c r="AG564" s="76"/>
      <c r="AH564" s="76"/>
      <c r="AI564" s="76"/>
      <c r="AJ564" s="76"/>
      <c r="AK564" s="76"/>
      <c r="AL564" s="76"/>
      <c r="AM564" s="76"/>
      <c r="AN564" s="76"/>
      <c r="AO564" s="76"/>
      <c r="AP564" s="76"/>
      <c r="AQ564" s="76"/>
      <c r="AR564" s="76"/>
      <c r="AS564" s="76"/>
      <c r="AT564" s="76"/>
      <c r="AU564" s="76"/>
      <c r="AV564" s="76"/>
      <c r="AW564" s="76"/>
      <c r="AX564" s="76"/>
      <c r="AY564" s="76"/>
      <c r="AZ564" s="76"/>
      <c r="BA564" s="76"/>
      <c r="BB564" s="76"/>
      <c r="BC564" s="76"/>
      <c r="BD564" s="76"/>
      <c r="BE564" s="76"/>
      <c r="BF564" s="76"/>
      <c r="BG564" s="76"/>
      <c r="BH564" s="76"/>
      <c r="BI564" s="76"/>
      <c r="BJ564" s="76"/>
      <c r="BK564" s="76"/>
      <c r="BL564" s="76"/>
      <c r="BM564" s="76"/>
      <c r="BN564" s="76"/>
      <c r="BO564" s="76"/>
      <c r="BP564" s="76"/>
      <c r="BQ564" s="76"/>
      <c r="BR564" s="76"/>
    </row>
    <row r="565" spans="4:70" ht="12.75" customHeight="1" x14ac:dyDescent="0.15">
      <c r="D565" s="76"/>
      <c r="E565" s="76"/>
      <c r="F565" s="76"/>
      <c r="G565" s="76"/>
      <c r="H565" s="76"/>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76"/>
      <c r="AG565" s="76"/>
      <c r="AH565" s="76"/>
      <c r="AI565" s="76"/>
      <c r="AJ565" s="76"/>
      <c r="AK565" s="76"/>
      <c r="AL565" s="76"/>
      <c r="AM565" s="76"/>
      <c r="AN565" s="76"/>
      <c r="AO565" s="76"/>
      <c r="AP565" s="76"/>
      <c r="AQ565" s="76"/>
      <c r="AR565" s="76"/>
      <c r="AS565" s="76"/>
      <c r="AT565" s="76"/>
      <c r="AU565" s="76"/>
      <c r="AV565" s="76"/>
      <c r="AW565" s="76"/>
      <c r="AX565" s="76"/>
      <c r="AY565" s="76"/>
      <c r="AZ565" s="76"/>
      <c r="BA565" s="76"/>
      <c r="BB565" s="76"/>
      <c r="BC565" s="76"/>
      <c r="BD565" s="76"/>
      <c r="BE565" s="76"/>
      <c r="BF565" s="76"/>
      <c r="BG565" s="76"/>
      <c r="BH565" s="76"/>
      <c r="BI565" s="76"/>
      <c r="BJ565" s="76"/>
      <c r="BK565" s="76"/>
      <c r="BL565" s="76"/>
      <c r="BM565" s="76"/>
      <c r="BN565" s="76"/>
      <c r="BO565" s="76"/>
      <c r="BP565" s="76"/>
      <c r="BQ565" s="76"/>
      <c r="BR565" s="76"/>
    </row>
    <row r="566" spans="4:70" ht="12.75" customHeight="1" x14ac:dyDescent="0.15">
      <c r="D566" s="76"/>
      <c r="E566" s="76"/>
      <c r="F566" s="76"/>
      <c r="G566" s="76"/>
      <c r="H566" s="76"/>
      <c r="I566" s="76"/>
      <c r="J566" s="76"/>
      <c r="K566" s="76"/>
      <c r="L566" s="76"/>
      <c r="M566" s="76"/>
      <c r="N566" s="76"/>
      <c r="O566" s="76"/>
      <c r="P566" s="76"/>
      <c r="Q566" s="76"/>
      <c r="R566" s="76"/>
      <c r="S566" s="76"/>
      <c r="T566" s="76"/>
      <c r="U566" s="76"/>
      <c r="V566" s="76"/>
      <c r="W566" s="76"/>
      <c r="X566" s="76"/>
      <c r="Y566" s="76"/>
      <c r="Z566" s="76"/>
      <c r="AA566" s="76"/>
      <c r="AB566" s="76"/>
      <c r="AC566" s="76"/>
      <c r="AD566" s="76"/>
      <c r="AE566" s="76"/>
      <c r="AF566" s="76"/>
      <c r="AG566" s="76"/>
      <c r="AH566" s="76"/>
      <c r="AI566" s="76"/>
      <c r="AJ566" s="76"/>
      <c r="AK566" s="76"/>
      <c r="AL566" s="76"/>
      <c r="AM566" s="76"/>
      <c r="AN566" s="76"/>
      <c r="AO566" s="76"/>
      <c r="AP566" s="76"/>
      <c r="AQ566" s="76"/>
      <c r="AR566" s="76"/>
      <c r="AS566" s="76"/>
      <c r="AT566" s="76"/>
      <c r="AU566" s="76"/>
      <c r="AV566" s="76"/>
      <c r="AW566" s="76"/>
      <c r="AX566" s="76"/>
      <c r="AY566" s="76"/>
      <c r="AZ566" s="76"/>
      <c r="BA566" s="76"/>
      <c r="BB566" s="76"/>
      <c r="BC566" s="76"/>
      <c r="BD566" s="76"/>
      <c r="BE566" s="76"/>
      <c r="BF566" s="76"/>
      <c r="BG566" s="76"/>
      <c r="BH566" s="76"/>
      <c r="BI566" s="76"/>
      <c r="BJ566" s="76"/>
      <c r="BK566" s="76"/>
      <c r="BL566" s="76"/>
      <c r="BM566" s="76"/>
      <c r="BN566" s="76"/>
      <c r="BO566" s="76"/>
      <c r="BP566" s="76"/>
      <c r="BQ566" s="76"/>
      <c r="BR566" s="76"/>
    </row>
    <row r="567" spans="4:70" ht="12.75" customHeight="1" x14ac:dyDescent="0.15">
      <c r="D567" s="76"/>
      <c r="E567" s="76"/>
      <c r="F567" s="76"/>
      <c r="G567" s="76"/>
      <c r="H567" s="76"/>
      <c r="I567" s="76"/>
      <c r="J567" s="76"/>
      <c r="K567" s="76"/>
      <c r="L567" s="76"/>
      <c r="M567" s="76"/>
      <c r="N567" s="76"/>
      <c r="O567" s="76"/>
      <c r="P567" s="76"/>
      <c r="Q567" s="76"/>
      <c r="R567" s="76"/>
      <c r="S567" s="76"/>
      <c r="T567" s="76"/>
      <c r="U567" s="76"/>
      <c r="V567" s="76"/>
      <c r="W567" s="76"/>
      <c r="X567" s="76"/>
      <c r="Y567" s="76"/>
      <c r="Z567" s="76"/>
      <c r="AA567" s="76"/>
      <c r="AB567" s="76"/>
      <c r="AC567" s="76"/>
      <c r="AD567" s="76"/>
      <c r="AE567" s="76"/>
      <c r="AF567" s="76"/>
      <c r="AG567" s="76"/>
      <c r="AH567" s="76"/>
      <c r="AI567" s="76"/>
      <c r="AJ567" s="76"/>
      <c r="AK567" s="76"/>
      <c r="AL567" s="76"/>
      <c r="AM567" s="76"/>
      <c r="AN567" s="76"/>
      <c r="AO567" s="76"/>
      <c r="AP567" s="76"/>
      <c r="AQ567" s="76"/>
      <c r="AR567" s="76"/>
      <c r="AS567" s="76"/>
      <c r="AT567" s="76"/>
      <c r="AU567" s="76"/>
      <c r="AV567" s="76"/>
      <c r="AW567" s="76"/>
      <c r="AX567" s="76"/>
      <c r="AY567" s="76"/>
      <c r="AZ567" s="76"/>
      <c r="BA567" s="76"/>
      <c r="BB567" s="76"/>
      <c r="BC567" s="76"/>
      <c r="BD567" s="76"/>
      <c r="BE567" s="76"/>
      <c r="BF567" s="76"/>
      <c r="BG567" s="76"/>
      <c r="BH567" s="76"/>
      <c r="BI567" s="76"/>
      <c r="BJ567" s="76"/>
      <c r="BK567" s="76"/>
      <c r="BL567" s="76"/>
      <c r="BM567" s="76"/>
      <c r="BN567" s="76"/>
      <c r="BO567" s="76"/>
      <c r="BP567" s="76"/>
      <c r="BQ567" s="76"/>
      <c r="BR567" s="76"/>
    </row>
    <row r="568" spans="4:70" ht="12.75" customHeight="1" x14ac:dyDescent="0.15">
      <c r="D568" s="76"/>
      <c r="E568" s="76"/>
      <c r="F568" s="76"/>
      <c r="G568" s="76"/>
      <c r="H568" s="76"/>
      <c r="I568" s="76"/>
      <c r="J568" s="76"/>
      <c r="K568" s="76"/>
      <c r="L568" s="76"/>
      <c r="M568" s="76"/>
      <c r="N568" s="76"/>
      <c r="O568" s="76"/>
      <c r="P568" s="76"/>
      <c r="Q568" s="76"/>
      <c r="R568" s="76"/>
      <c r="S568" s="76"/>
      <c r="T568" s="76"/>
      <c r="U568" s="76"/>
      <c r="V568" s="76"/>
      <c r="W568" s="76"/>
      <c r="X568" s="76"/>
      <c r="Y568" s="76"/>
      <c r="Z568" s="76"/>
      <c r="AA568" s="76"/>
      <c r="AB568" s="76"/>
      <c r="AC568" s="76"/>
      <c r="AD568" s="76"/>
      <c r="AE568" s="76"/>
      <c r="AF568" s="76"/>
      <c r="AG568" s="76"/>
      <c r="AH568" s="76"/>
      <c r="AI568" s="76"/>
      <c r="AJ568" s="76"/>
      <c r="AK568" s="76"/>
      <c r="AL568" s="76"/>
      <c r="AM568" s="76"/>
      <c r="AN568" s="76"/>
      <c r="AO568" s="76"/>
      <c r="AP568" s="76"/>
      <c r="AQ568" s="76"/>
      <c r="AR568" s="76"/>
      <c r="AS568" s="76"/>
      <c r="AT568" s="76"/>
      <c r="AU568" s="76"/>
      <c r="AV568" s="76"/>
      <c r="AW568" s="76"/>
      <c r="AX568" s="76"/>
      <c r="AY568" s="76"/>
      <c r="AZ568" s="76"/>
      <c r="BA568" s="76"/>
      <c r="BB568" s="76"/>
      <c r="BC568" s="76"/>
      <c r="BD568" s="76"/>
      <c r="BE568" s="76"/>
      <c r="BF568" s="76"/>
      <c r="BG568" s="76"/>
      <c r="BH568" s="76"/>
      <c r="BI568" s="76"/>
      <c r="BJ568" s="76"/>
      <c r="BK568" s="76"/>
      <c r="BL568" s="76"/>
      <c r="BM568" s="76"/>
      <c r="BN568" s="76"/>
      <c r="BO568" s="76"/>
      <c r="BP568" s="76"/>
      <c r="BQ568" s="76"/>
      <c r="BR568" s="76"/>
    </row>
    <row r="569" spans="4:70" ht="12.75" customHeight="1" x14ac:dyDescent="0.15">
      <c r="D569" s="76"/>
      <c r="E569" s="76"/>
      <c r="F569" s="76"/>
      <c r="G569" s="76"/>
      <c r="H569" s="76"/>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76"/>
      <c r="AG569" s="76"/>
      <c r="AH569" s="76"/>
      <c r="AI569" s="76"/>
      <c r="AJ569" s="76"/>
      <c r="AK569" s="76"/>
      <c r="AL569" s="76"/>
      <c r="AM569" s="76"/>
      <c r="AN569" s="76"/>
      <c r="AO569" s="76"/>
      <c r="AP569" s="76"/>
      <c r="AQ569" s="76"/>
      <c r="AR569" s="76"/>
      <c r="AS569" s="76"/>
      <c r="AT569" s="76"/>
      <c r="AU569" s="76"/>
      <c r="AV569" s="76"/>
      <c r="AW569" s="76"/>
      <c r="AX569" s="76"/>
      <c r="AY569" s="76"/>
      <c r="AZ569" s="76"/>
      <c r="BA569" s="76"/>
      <c r="BB569" s="76"/>
      <c r="BC569" s="76"/>
      <c r="BD569" s="76"/>
      <c r="BE569" s="76"/>
      <c r="BF569" s="76"/>
      <c r="BG569" s="76"/>
      <c r="BH569" s="76"/>
      <c r="BI569" s="76"/>
      <c r="BJ569" s="76"/>
      <c r="BK569" s="76"/>
      <c r="BL569" s="76"/>
      <c r="BM569" s="76"/>
      <c r="BN569" s="76"/>
      <c r="BO569" s="76"/>
      <c r="BP569" s="76"/>
      <c r="BQ569" s="76"/>
      <c r="BR569" s="76"/>
    </row>
    <row r="570" spans="4:70" ht="12.75" customHeight="1" x14ac:dyDescent="0.15">
      <c r="D570" s="76"/>
      <c r="E570" s="76"/>
      <c r="F570" s="76"/>
      <c r="G570" s="76"/>
      <c r="H570" s="76"/>
      <c r="I570" s="76"/>
      <c r="J570" s="76"/>
      <c r="K570" s="76"/>
      <c r="L570" s="76"/>
      <c r="M570" s="76"/>
      <c r="N570" s="76"/>
      <c r="O570" s="76"/>
      <c r="P570" s="76"/>
      <c r="Q570" s="76"/>
      <c r="R570" s="76"/>
      <c r="S570" s="76"/>
      <c r="T570" s="76"/>
      <c r="U570" s="76"/>
      <c r="V570" s="76"/>
      <c r="W570" s="76"/>
      <c r="X570" s="76"/>
      <c r="Y570" s="76"/>
      <c r="Z570" s="76"/>
      <c r="AA570" s="76"/>
      <c r="AB570" s="76"/>
      <c r="AC570" s="76"/>
      <c r="AD570" s="76"/>
      <c r="AE570" s="76"/>
      <c r="AF570" s="76"/>
      <c r="AG570" s="76"/>
      <c r="AH570" s="76"/>
      <c r="AI570" s="76"/>
      <c r="AJ570" s="76"/>
      <c r="AK570" s="76"/>
      <c r="AL570" s="76"/>
      <c r="AM570" s="76"/>
      <c r="AN570" s="76"/>
      <c r="AO570" s="76"/>
      <c r="AP570" s="76"/>
      <c r="AQ570" s="76"/>
      <c r="AR570" s="76"/>
      <c r="AS570" s="76"/>
      <c r="AT570" s="76"/>
      <c r="AU570" s="76"/>
      <c r="AV570" s="76"/>
      <c r="AW570" s="76"/>
      <c r="AX570" s="76"/>
      <c r="AY570" s="76"/>
      <c r="AZ570" s="76"/>
      <c r="BA570" s="76"/>
      <c r="BB570" s="76"/>
      <c r="BC570" s="76"/>
      <c r="BD570" s="76"/>
      <c r="BE570" s="76"/>
      <c r="BF570" s="76"/>
      <c r="BG570" s="76"/>
      <c r="BH570" s="76"/>
      <c r="BI570" s="76"/>
      <c r="BJ570" s="76"/>
      <c r="BK570" s="76"/>
      <c r="BL570" s="76"/>
      <c r="BM570" s="76"/>
      <c r="BN570" s="76"/>
      <c r="BO570" s="76"/>
      <c r="BP570" s="76"/>
      <c r="BQ570" s="76"/>
      <c r="BR570" s="76"/>
    </row>
    <row r="571" spans="4:70" ht="12.75" customHeight="1" x14ac:dyDescent="0.15">
      <c r="D571" s="76"/>
      <c r="E571" s="76"/>
      <c r="F571" s="76"/>
      <c r="G571" s="76"/>
      <c r="H571" s="76"/>
      <c r="I571" s="76"/>
      <c r="J571" s="76"/>
      <c r="K571" s="76"/>
      <c r="L571" s="76"/>
      <c r="M571" s="76"/>
      <c r="N571" s="76"/>
      <c r="O571" s="76"/>
      <c r="P571" s="76"/>
      <c r="Q571" s="76"/>
      <c r="R571" s="76"/>
      <c r="S571" s="76"/>
      <c r="T571" s="76"/>
      <c r="U571" s="76"/>
      <c r="V571" s="76"/>
      <c r="W571" s="76"/>
      <c r="X571" s="76"/>
      <c r="Y571" s="76"/>
      <c r="Z571" s="76"/>
      <c r="AA571" s="76"/>
      <c r="AB571" s="76"/>
      <c r="AC571" s="76"/>
      <c r="AD571" s="76"/>
      <c r="AE571" s="76"/>
      <c r="AF571" s="76"/>
      <c r="AG571" s="76"/>
      <c r="AH571" s="76"/>
      <c r="AI571" s="76"/>
      <c r="AJ571" s="76"/>
      <c r="AK571" s="76"/>
      <c r="AL571" s="76"/>
      <c r="AM571" s="76"/>
      <c r="AN571" s="76"/>
      <c r="AO571" s="76"/>
      <c r="AP571" s="76"/>
      <c r="AQ571" s="76"/>
      <c r="AR571" s="76"/>
      <c r="AS571" s="76"/>
      <c r="AT571" s="76"/>
      <c r="AU571" s="76"/>
      <c r="AV571" s="76"/>
      <c r="AW571" s="76"/>
      <c r="AX571" s="76"/>
      <c r="AY571" s="76"/>
      <c r="AZ571" s="76"/>
      <c r="BA571" s="76"/>
      <c r="BB571" s="76"/>
      <c r="BC571" s="76"/>
      <c r="BD571" s="76"/>
      <c r="BE571" s="76"/>
      <c r="BF571" s="76"/>
      <c r="BG571" s="76"/>
      <c r="BH571" s="76"/>
      <c r="BI571" s="76"/>
      <c r="BJ571" s="76"/>
      <c r="BK571" s="76"/>
      <c r="BL571" s="76"/>
      <c r="BM571" s="76"/>
      <c r="BN571" s="76"/>
      <c r="BO571" s="76"/>
      <c r="BP571" s="76"/>
      <c r="BQ571" s="76"/>
      <c r="BR571" s="76"/>
    </row>
    <row r="572" spans="4:70" ht="12.75" customHeight="1" x14ac:dyDescent="0.15">
      <c r="D572" s="76"/>
      <c r="E572" s="76"/>
      <c r="F572" s="76"/>
      <c r="G572" s="76"/>
      <c r="H572" s="76"/>
      <c r="I572" s="76"/>
      <c r="J572" s="76"/>
      <c r="K572" s="76"/>
      <c r="L572" s="76"/>
      <c r="M572" s="76"/>
      <c r="N572" s="76"/>
      <c r="O572" s="76"/>
      <c r="P572" s="76"/>
      <c r="Q572" s="76"/>
      <c r="R572" s="76"/>
      <c r="S572" s="76"/>
      <c r="T572" s="76"/>
      <c r="U572" s="76"/>
      <c r="V572" s="76"/>
      <c r="W572" s="76"/>
      <c r="X572" s="76"/>
      <c r="Y572" s="76"/>
      <c r="Z572" s="76"/>
      <c r="AA572" s="76"/>
      <c r="AB572" s="76"/>
      <c r="AC572" s="76"/>
      <c r="AD572" s="76"/>
      <c r="AE572" s="76"/>
      <c r="AF572" s="76"/>
      <c r="AG572" s="76"/>
      <c r="AH572" s="76"/>
      <c r="AI572" s="76"/>
      <c r="AJ572" s="76"/>
      <c r="AK572" s="76"/>
      <c r="AL572" s="76"/>
      <c r="AM572" s="76"/>
      <c r="AN572" s="76"/>
      <c r="AO572" s="76"/>
      <c r="AP572" s="76"/>
      <c r="AQ572" s="76"/>
      <c r="AR572" s="76"/>
      <c r="AS572" s="76"/>
      <c r="AT572" s="76"/>
      <c r="AU572" s="76"/>
      <c r="AV572" s="76"/>
      <c r="AW572" s="76"/>
      <c r="AX572" s="76"/>
      <c r="AY572" s="76"/>
      <c r="AZ572" s="76"/>
      <c r="BA572" s="76"/>
      <c r="BB572" s="76"/>
      <c r="BC572" s="76"/>
      <c r="BD572" s="76"/>
      <c r="BE572" s="76"/>
      <c r="BF572" s="76"/>
      <c r="BG572" s="76"/>
      <c r="BH572" s="76"/>
      <c r="BI572" s="76"/>
      <c r="BJ572" s="76"/>
      <c r="BK572" s="76"/>
      <c r="BL572" s="76"/>
      <c r="BM572" s="76"/>
      <c r="BN572" s="76"/>
      <c r="BO572" s="76"/>
      <c r="BP572" s="76"/>
      <c r="BQ572" s="76"/>
      <c r="BR572" s="76"/>
    </row>
    <row r="573" spans="4:70" ht="12.75" customHeight="1" x14ac:dyDescent="0.15">
      <c r="D573" s="76"/>
      <c r="E573" s="76"/>
      <c r="F573" s="76"/>
      <c r="G573" s="76"/>
      <c r="H573" s="76"/>
      <c r="I573" s="76"/>
      <c r="J573" s="76"/>
      <c r="K573" s="76"/>
      <c r="L573" s="76"/>
      <c r="M573" s="76"/>
      <c r="N573" s="76"/>
      <c r="O573" s="76"/>
      <c r="P573" s="76"/>
      <c r="Q573" s="76"/>
      <c r="R573" s="76"/>
      <c r="S573" s="76"/>
      <c r="T573" s="76"/>
      <c r="U573" s="76"/>
      <c r="V573" s="76"/>
      <c r="W573" s="76"/>
      <c r="X573" s="76"/>
      <c r="Y573" s="76"/>
      <c r="Z573" s="76"/>
      <c r="AA573" s="76"/>
      <c r="AB573" s="76"/>
      <c r="AC573" s="76"/>
      <c r="AD573" s="76"/>
      <c r="AE573" s="76"/>
      <c r="AF573" s="76"/>
      <c r="AG573" s="76"/>
      <c r="AH573" s="76"/>
      <c r="AI573" s="76"/>
      <c r="AJ573" s="76"/>
      <c r="AK573" s="76"/>
      <c r="AL573" s="76"/>
      <c r="AM573" s="76"/>
      <c r="AN573" s="76"/>
      <c r="AO573" s="76"/>
      <c r="AP573" s="76"/>
      <c r="AQ573" s="76"/>
      <c r="AR573" s="76"/>
      <c r="AS573" s="76"/>
      <c r="AT573" s="76"/>
      <c r="AU573" s="76"/>
      <c r="AV573" s="76"/>
      <c r="AW573" s="76"/>
      <c r="AX573" s="76"/>
      <c r="AY573" s="76"/>
      <c r="AZ573" s="76"/>
      <c r="BA573" s="76"/>
      <c r="BB573" s="76"/>
      <c r="BC573" s="76"/>
      <c r="BD573" s="76"/>
      <c r="BE573" s="76"/>
      <c r="BF573" s="76"/>
      <c r="BG573" s="76"/>
      <c r="BH573" s="76"/>
      <c r="BI573" s="76"/>
      <c r="BJ573" s="76"/>
      <c r="BK573" s="76"/>
      <c r="BL573" s="76"/>
      <c r="BM573" s="76"/>
      <c r="BN573" s="76"/>
      <c r="BO573" s="76"/>
      <c r="BP573" s="76"/>
      <c r="BQ573" s="76"/>
      <c r="BR573" s="76"/>
    </row>
    <row r="574" spans="4:70" ht="12.75" customHeight="1" x14ac:dyDescent="0.15">
      <c r="D574" s="76"/>
      <c r="E574" s="76"/>
      <c r="F574" s="76"/>
      <c r="G574" s="76"/>
      <c r="H574" s="76"/>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76"/>
      <c r="AG574" s="76"/>
      <c r="AH574" s="76"/>
      <c r="AI574" s="76"/>
      <c r="AJ574" s="76"/>
      <c r="AK574" s="76"/>
      <c r="AL574" s="76"/>
      <c r="AM574" s="76"/>
      <c r="AN574" s="76"/>
      <c r="AO574" s="76"/>
      <c r="AP574" s="76"/>
      <c r="AQ574" s="76"/>
      <c r="AR574" s="76"/>
      <c r="AS574" s="76"/>
      <c r="AT574" s="76"/>
      <c r="AU574" s="76"/>
      <c r="AV574" s="76"/>
      <c r="AW574" s="76"/>
      <c r="AX574" s="76"/>
      <c r="AY574" s="76"/>
      <c r="AZ574" s="76"/>
      <c r="BA574" s="76"/>
      <c r="BB574" s="76"/>
      <c r="BC574" s="76"/>
      <c r="BD574" s="76"/>
      <c r="BE574" s="76"/>
      <c r="BF574" s="76"/>
      <c r="BG574" s="76"/>
      <c r="BH574" s="76"/>
      <c r="BI574" s="76"/>
      <c r="BJ574" s="76"/>
      <c r="BK574" s="76"/>
      <c r="BL574" s="76"/>
      <c r="BM574" s="76"/>
      <c r="BN574" s="76"/>
      <c r="BO574" s="76"/>
      <c r="BP574" s="76"/>
      <c r="BQ574" s="76"/>
      <c r="BR574" s="76"/>
    </row>
    <row r="575" spans="4:70" ht="12.75" customHeight="1" x14ac:dyDescent="0.15">
      <c r="D575" s="76"/>
      <c r="E575" s="76"/>
      <c r="F575" s="76"/>
      <c r="G575" s="76"/>
      <c r="H575" s="76"/>
      <c r="I575" s="76"/>
      <c r="J575" s="76"/>
      <c r="K575" s="76"/>
      <c r="L575" s="76"/>
      <c r="M575" s="76"/>
      <c r="N575" s="76"/>
      <c r="O575" s="76"/>
      <c r="P575" s="76"/>
      <c r="Q575" s="76"/>
      <c r="R575" s="76"/>
      <c r="S575" s="76"/>
      <c r="T575" s="76"/>
      <c r="U575" s="76"/>
      <c r="V575" s="76"/>
      <c r="W575" s="76"/>
      <c r="X575" s="76"/>
      <c r="Y575" s="76"/>
      <c r="Z575" s="76"/>
      <c r="AA575" s="76"/>
      <c r="AB575" s="76"/>
      <c r="AC575" s="76"/>
      <c r="AD575" s="76"/>
      <c r="AE575" s="76"/>
      <c r="AF575" s="76"/>
      <c r="AG575" s="76"/>
      <c r="AH575" s="76"/>
      <c r="AI575" s="76"/>
      <c r="AJ575" s="76"/>
      <c r="AK575" s="76"/>
      <c r="AL575" s="76"/>
      <c r="AM575" s="76"/>
      <c r="AN575" s="76"/>
      <c r="AO575" s="76"/>
      <c r="AP575" s="76"/>
      <c r="AQ575" s="76"/>
      <c r="AR575" s="76"/>
      <c r="AS575" s="76"/>
      <c r="AT575" s="76"/>
      <c r="AU575" s="76"/>
      <c r="AV575" s="76"/>
      <c r="AW575" s="76"/>
      <c r="AX575" s="76"/>
      <c r="AY575" s="76"/>
      <c r="AZ575" s="76"/>
      <c r="BA575" s="76"/>
      <c r="BB575" s="76"/>
      <c r="BC575" s="76"/>
      <c r="BD575" s="76"/>
      <c r="BE575" s="76"/>
      <c r="BF575" s="76"/>
      <c r="BG575" s="76"/>
      <c r="BH575" s="76"/>
      <c r="BI575" s="76"/>
      <c r="BJ575" s="76"/>
      <c r="BK575" s="76"/>
      <c r="BL575" s="76"/>
      <c r="BM575" s="76"/>
      <c r="BN575" s="76"/>
      <c r="BO575" s="76"/>
      <c r="BP575" s="76"/>
      <c r="BQ575" s="76"/>
      <c r="BR575" s="76"/>
    </row>
    <row r="576" spans="4:70" ht="12.75" customHeight="1" x14ac:dyDescent="0.15">
      <c r="D576" s="76"/>
      <c r="E576" s="76"/>
      <c r="F576" s="76"/>
      <c r="G576" s="76"/>
      <c r="H576" s="76"/>
      <c r="I576" s="76"/>
      <c r="J576" s="76"/>
      <c r="K576" s="76"/>
      <c r="L576" s="76"/>
      <c r="M576" s="76"/>
      <c r="N576" s="76"/>
      <c r="O576" s="76"/>
      <c r="P576" s="76"/>
      <c r="Q576" s="76"/>
      <c r="R576" s="76"/>
      <c r="S576" s="76"/>
      <c r="T576" s="76"/>
      <c r="U576" s="76"/>
      <c r="V576" s="76"/>
      <c r="W576" s="76"/>
      <c r="X576" s="76"/>
      <c r="Y576" s="76"/>
      <c r="Z576" s="76"/>
      <c r="AA576" s="76"/>
      <c r="AB576" s="76"/>
      <c r="AC576" s="76"/>
      <c r="AD576" s="76"/>
      <c r="AE576" s="76"/>
      <c r="AF576" s="76"/>
      <c r="AG576" s="76"/>
      <c r="AH576" s="76"/>
      <c r="AI576" s="76"/>
      <c r="AJ576" s="76"/>
      <c r="AK576" s="76"/>
      <c r="AL576" s="76"/>
      <c r="AM576" s="76"/>
      <c r="AN576" s="76"/>
      <c r="AO576" s="76"/>
      <c r="AP576" s="76"/>
      <c r="AQ576" s="76"/>
      <c r="AR576" s="76"/>
      <c r="AS576" s="76"/>
      <c r="AT576" s="76"/>
      <c r="AU576" s="76"/>
      <c r="AV576" s="76"/>
      <c r="AW576" s="76"/>
      <c r="AX576" s="76"/>
      <c r="AY576" s="76"/>
      <c r="AZ576" s="76"/>
      <c r="BA576" s="76"/>
      <c r="BB576" s="76"/>
      <c r="BC576" s="76"/>
      <c r="BD576" s="76"/>
      <c r="BE576" s="76"/>
      <c r="BF576" s="76"/>
      <c r="BG576" s="76"/>
      <c r="BH576" s="76"/>
      <c r="BI576" s="76"/>
      <c r="BJ576" s="76"/>
      <c r="BK576" s="76"/>
      <c r="BL576" s="76"/>
      <c r="BM576" s="76"/>
      <c r="BN576" s="76"/>
      <c r="BO576" s="76"/>
      <c r="BP576" s="76"/>
      <c r="BQ576" s="76"/>
      <c r="BR576" s="76"/>
    </row>
    <row r="577" spans="4:70" ht="12.75" customHeight="1" x14ac:dyDescent="0.15">
      <c r="D577" s="76"/>
      <c r="E577" s="76"/>
      <c r="F577" s="76"/>
      <c r="G577" s="76"/>
      <c r="H577" s="76"/>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76"/>
      <c r="AG577" s="76"/>
      <c r="AH577" s="76"/>
      <c r="AI577" s="76"/>
      <c r="AJ577" s="76"/>
      <c r="AK577" s="76"/>
      <c r="AL577" s="76"/>
      <c r="AM577" s="76"/>
      <c r="AN577" s="76"/>
      <c r="AO577" s="76"/>
      <c r="AP577" s="76"/>
      <c r="AQ577" s="76"/>
      <c r="AR577" s="76"/>
      <c r="AS577" s="76"/>
      <c r="AT577" s="76"/>
      <c r="AU577" s="76"/>
      <c r="AV577" s="76"/>
      <c r="AW577" s="76"/>
      <c r="AX577" s="76"/>
      <c r="AY577" s="76"/>
      <c r="AZ577" s="76"/>
      <c r="BA577" s="76"/>
      <c r="BB577" s="76"/>
      <c r="BC577" s="76"/>
      <c r="BD577" s="76"/>
      <c r="BE577" s="76"/>
      <c r="BF577" s="76"/>
      <c r="BG577" s="76"/>
      <c r="BH577" s="76"/>
      <c r="BI577" s="76"/>
      <c r="BJ577" s="76"/>
      <c r="BK577" s="76"/>
      <c r="BL577" s="76"/>
      <c r="BM577" s="76"/>
      <c r="BN577" s="76"/>
      <c r="BO577" s="76"/>
      <c r="BP577" s="76"/>
      <c r="BQ577" s="76"/>
      <c r="BR577" s="76"/>
    </row>
    <row r="578" spans="4:70" ht="12.75" customHeight="1" x14ac:dyDescent="0.15">
      <c r="D578" s="76"/>
      <c r="E578" s="76"/>
      <c r="F578" s="76"/>
      <c r="G578" s="76"/>
      <c r="H578" s="76"/>
      <c r="I578" s="76"/>
      <c r="J578" s="76"/>
      <c r="K578" s="76"/>
      <c r="L578" s="76"/>
      <c r="M578" s="76"/>
      <c r="N578" s="76"/>
      <c r="O578" s="76"/>
      <c r="P578" s="76"/>
      <c r="Q578" s="76"/>
      <c r="R578" s="76"/>
      <c r="S578" s="76"/>
      <c r="T578" s="76"/>
      <c r="U578" s="76"/>
      <c r="V578" s="76"/>
      <c r="W578" s="76"/>
      <c r="X578" s="76"/>
      <c r="Y578" s="76"/>
      <c r="Z578" s="76"/>
      <c r="AA578" s="76"/>
      <c r="AB578" s="76"/>
      <c r="AC578" s="76"/>
      <c r="AD578" s="76"/>
      <c r="AE578" s="76"/>
      <c r="AF578" s="76"/>
      <c r="AG578" s="76"/>
      <c r="AH578" s="76"/>
      <c r="AI578" s="76"/>
      <c r="AJ578" s="76"/>
      <c r="AK578" s="76"/>
      <c r="AL578" s="76"/>
      <c r="AM578" s="76"/>
      <c r="AN578" s="76"/>
      <c r="AO578" s="76"/>
      <c r="AP578" s="76"/>
      <c r="AQ578" s="76"/>
      <c r="AR578" s="76"/>
      <c r="AS578" s="76"/>
      <c r="AT578" s="76"/>
      <c r="AU578" s="76"/>
      <c r="AV578" s="76"/>
      <c r="AW578" s="76"/>
      <c r="AX578" s="76"/>
      <c r="AY578" s="76"/>
      <c r="AZ578" s="76"/>
      <c r="BA578" s="76"/>
      <c r="BB578" s="76"/>
      <c r="BC578" s="76"/>
      <c r="BD578" s="76"/>
      <c r="BE578" s="76"/>
      <c r="BF578" s="76"/>
      <c r="BG578" s="76"/>
      <c r="BH578" s="76"/>
      <c r="BI578" s="76"/>
      <c r="BJ578" s="76"/>
      <c r="BK578" s="76"/>
      <c r="BL578" s="76"/>
      <c r="BM578" s="76"/>
      <c r="BN578" s="76"/>
      <c r="BO578" s="76"/>
      <c r="BP578" s="76"/>
      <c r="BQ578" s="76"/>
      <c r="BR578" s="76"/>
    </row>
    <row r="579" spans="4:70" ht="12.75" customHeight="1" x14ac:dyDescent="0.15">
      <c r="D579" s="76"/>
      <c r="E579" s="76"/>
      <c r="F579" s="76"/>
      <c r="G579" s="76"/>
      <c r="H579" s="76"/>
      <c r="I579" s="76"/>
      <c r="J579" s="76"/>
      <c r="K579" s="76"/>
      <c r="L579" s="76"/>
      <c r="M579" s="76"/>
      <c r="N579" s="76"/>
      <c r="O579" s="76"/>
      <c r="P579" s="76"/>
      <c r="Q579" s="76"/>
      <c r="R579" s="76"/>
      <c r="S579" s="76"/>
      <c r="T579" s="76"/>
      <c r="U579" s="76"/>
      <c r="V579" s="76"/>
      <c r="W579" s="76"/>
      <c r="X579" s="76"/>
      <c r="Y579" s="76"/>
      <c r="Z579" s="76"/>
      <c r="AA579" s="76"/>
      <c r="AB579" s="76"/>
      <c r="AC579" s="76"/>
      <c r="AD579" s="76"/>
      <c r="AE579" s="76"/>
      <c r="AF579" s="76"/>
      <c r="AG579" s="76"/>
      <c r="AH579" s="76"/>
      <c r="AI579" s="76"/>
      <c r="AJ579" s="76"/>
      <c r="AK579" s="76"/>
      <c r="AL579" s="76"/>
      <c r="AM579" s="76"/>
      <c r="AN579" s="76"/>
      <c r="AO579" s="76"/>
      <c r="AP579" s="76"/>
      <c r="AQ579" s="76"/>
      <c r="AR579" s="76"/>
      <c r="AS579" s="76"/>
      <c r="AT579" s="76"/>
      <c r="AU579" s="76"/>
      <c r="AV579" s="76"/>
      <c r="AW579" s="76"/>
      <c r="AX579" s="76"/>
      <c r="AY579" s="76"/>
      <c r="AZ579" s="76"/>
      <c r="BA579" s="76"/>
      <c r="BB579" s="76"/>
      <c r="BC579" s="76"/>
      <c r="BD579" s="76"/>
      <c r="BE579" s="76"/>
      <c r="BF579" s="76"/>
      <c r="BG579" s="76"/>
      <c r="BH579" s="76"/>
      <c r="BI579" s="76"/>
      <c r="BJ579" s="76"/>
      <c r="BK579" s="76"/>
      <c r="BL579" s="76"/>
      <c r="BM579" s="76"/>
      <c r="BN579" s="76"/>
      <c r="BO579" s="76"/>
      <c r="BP579" s="76"/>
      <c r="BQ579" s="76"/>
      <c r="BR579" s="76"/>
    </row>
    <row r="580" spans="4:70" ht="12.75" customHeight="1" x14ac:dyDescent="0.15">
      <c r="D580" s="76"/>
      <c r="E580" s="76"/>
      <c r="F580" s="76"/>
      <c r="G580" s="76"/>
      <c r="H580" s="76"/>
      <c r="I580" s="76"/>
      <c r="J580" s="76"/>
      <c r="K580" s="76"/>
      <c r="L580" s="76"/>
      <c r="M580" s="76"/>
      <c r="N580" s="76"/>
      <c r="O580" s="76"/>
      <c r="P580" s="76"/>
      <c r="Q580" s="76"/>
      <c r="R580" s="76"/>
      <c r="S580" s="76"/>
      <c r="T580" s="76"/>
      <c r="U580" s="76"/>
      <c r="V580" s="76"/>
      <c r="W580" s="76"/>
      <c r="X580" s="76"/>
      <c r="Y580" s="76"/>
      <c r="Z580" s="76"/>
      <c r="AA580" s="76"/>
      <c r="AB580" s="76"/>
      <c r="AC580" s="76"/>
      <c r="AD580" s="76"/>
      <c r="AE580" s="76"/>
      <c r="AF580" s="76"/>
      <c r="AG580" s="76"/>
      <c r="AH580" s="76"/>
      <c r="AI580" s="76"/>
      <c r="AJ580" s="76"/>
      <c r="AK580" s="76"/>
      <c r="AL580" s="76"/>
      <c r="AM580" s="76"/>
      <c r="AN580" s="76"/>
      <c r="AO580" s="76"/>
      <c r="AP580" s="76"/>
      <c r="AQ580" s="76"/>
      <c r="AR580" s="76"/>
      <c r="AS580" s="76"/>
      <c r="AT580" s="76"/>
      <c r="AU580" s="76"/>
      <c r="AV580" s="76"/>
      <c r="AW580" s="76"/>
      <c r="AX580" s="76"/>
      <c r="AY580" s="76"/>
      <c r="AZ580" s="76"/>
      <c r="BA580" s="76"/>
      <c r="BB580" s="76"/>
      <c r="BC580" s="76"/>
      <c r="BD580" s="76"/>
      <c r="BE580" s="76"/>
      <c r="BF580" s="76"/>
      <c r="BG580" s="76"/>
      <c r="BH580" s="76"/>
      <c r="BI580" s="76"/>
      <c r="BJ580" s="76"/>
      <c r="BK580" s="76"/>
      <c r="BL580" s="76"/>
      <c r="BM580" s="76"/>
      <c r="BN580" s="76"/>
      <c r="BO580" s="76"/>
      <c r="BP580" s="76"/>
      <c r="BQ580" s="76"/>
      <c r="BR580" s="76"/>
    </row>
    <row r="581" spans="4:70" ht="12.75" customHeight="1" x14ac:dyDescent="0.15">
      <c r="D581" s="76"/>
      <c r="E581" s="76"/>
      <c r="F581" s="76"/>
      <c r="G581" s="76"/>
      <c r="H581" s="76"/>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76"/>
      <c r="AG581" s="76"/>
      <c r="AH581" s="76"/>
      <c r="AI581" s="76"/>
      <c r="AJ581" s="76"/>
      <c r="AK581" s="76"/>
      <c r="AL581" s="76"/>
      <c r="AM581" s="76"/>
      <c r="AN581" s="76"/>
      <c r="AO581" s="76"/>
      <c r="AP581" s="76"/>
      <c r="AQ581" s="76"/>
      <c r="AR581" s="76"/>
      <c r="AS581" s="76"/>
      <c r="AT581" s="76"/>
      <c r="AU581" s="76"/>
      <c r="AV581" s="76"/>
      <c r="AW581" s="76"/>
      <c r="AX581" s="76"/>
      <c r="AY581" s="76"/>
      <c r="AZ581" s="76"/>
      <c r="BA581" s="76"/>
      <c r="BB581" s="76"/>
      <c r="BC581" s="76"/>
      <c r="BD581" s="76"/>
      <c r="BE581" s="76"/>
      <c r="BF581" s="76"/>
      <c r="BG581" s="76"/>
      <c r="BH581" s="76"/>
      <c r="BI581" s="76"/>
      <c r="BJ581" s="76"/>
      <c r="BK581" s="76"/>
      <c r="BL581" s="76"/>
      <c r="BM581" s="76"/>
      <c r="BN581" s="76"/>
      <c r="BO581" s="76"/>
      <c r="BP581" s="76"/>
      <c r="BQ581" s="76"/>
      <c r="BR581" s="76"/>
    </row>
    <row r="582" spans="4:70" ht="12.75" customHeight="1" x14ac:dyDescent="0.15">
      <c r="D582" s="76"/>
      <c r="E582" s="76"/>
      <c r="F582" s="76"/>
      <c r="G582" s="76"/>
      <c r="H582" s="76"/>
      <c r="I582" s="76"/>
      <c r="J582" s="76"/>
      <c r="K582" s="76"/>
      <c r="L582" s="76"/>
      <c r="M582" s="76"/>
      <c r="N582" s="76"/>
      <c r="O582" s="76"/>
      <c r="P582" s="76"/>
      <c r="Q582" s="76"/>
      <c r="R582" s="76"/>
      <c r="S582" s="76"/>
      <c r="T582" s="76"/>
      <c r="U582" s="76"/>
      <c r="V582" s="76"/>
      <c r="W582" s="76"/>
      <c r="X582" s="76"/>
      <c r="Y582" s="76"/>
      <c r="Z582" s="76"/>
      <c r="AA582" s="76"/>
      <c r="AB582" s="76"/>
      <c r="AC582" s="76"/>
      <c r="AD582" s="76"/>
      <c r="AE582" s="76"/>
      <c r="AF582" s="76"/>
      <c r="AG582" s="76"/>
      <c r="AH582" s="76"/>
      <c r="AI582" s="76"/>
      <c r="AJ582" s="76"/>
      <c r="AK582" s="76"/>
      <c r="AL582" s="76"/>
      <c r="AM582" s="76"/>
      <c r="AN582" s="76"/>
      <c r="AO582" s="76"/>
      <c r="AP582" s="76"/>
      <c r="AQ582" s="76"/>
      <c r="AR582" s="76"/>
      <c r="AS582" s="76"/>
      <c r="AT582" s="76"/>
      <c r="AU582" s="76"/>
      <c r="AV582" s="76"/>
      <c r="AW582" s="76"/>
      <c r="AX582" s="76"/>
      <c r="AY582" s="76"/>
      <c r="AZ582" s="76"/>
      <c r="BA582" s="76"/>
      <c r="BB582" s="76"/>
      <c r="BC582" s="76"/>
      <c r="BD582" s="76"/>
      <c r="BE582" s="76"/>
      <c r="BF582" s="76"/>
      <c r="BG582" s="76"/>
      <c r="BH582" s="76"/>
      <c r="BI582" s="76"/>
      <c r="BJ582" s="76"/>
      <c r="BK582" s="76"/>
      <c r="BL582" s="76"/>
      <c r="BM582" s="76"/>
      <c r="BN582" s="76"/>
      <c r="BO582" s="76"/>
      <c r="BP582" s="76"/>
      <c r="BQ582" s="76"/>
      <c r="BR582" s="76"/>
    </row>
    <row r="583" spans="4:70" ht="12.75" customHeight="1" x14ac:dyDescent="0.15">
      <c r="D583" s="76"/>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G583" s="76"/>
      <c r="AH583" s="76"/>
      <c r="AI583" s="76"/>
      <c r="AJ583" s="76"/>
      <c r="AK583" s="76"/>
      <c r="AL583" s="76"/>
      <c r="AM583" s="76"/>
      <c r="AN583" s="76"/>
      <c r="AO583" s="76"/>
      <c r="AP583" s="76"/>
      <c r="AQ583" s="76"/>
      <c r="AR583" s="76"/>
      <c r="AS583" s="76"/>
      <c r="AT583" s="76"/>
      <c r="AU583" s="76"/>
      <c r="AV583" s="76"/>
      <c r="AW583" s="76"/>
      <c r="AX583" s="76"/>
      <c r="AY583" s="76"/>
      <c r="AZ583" s="76"/>
      <c r="BA583" s="76"/>
      <c r="BB583" s="76"/>
      <c r="BC583" s="76"/>
      <c r="BD583" s="76"/>
      <c r="BE583" s="76"/>
      <c r="BF583" s="76"/>
      <c r="BG583" s="76"/>
      <c r="BH583" s="76"/>
      <c r="BI583" s="76"/>
      <c r="BJ583" s="76"/>
      <c r="BK583" s="76"/>
      <c r="BL583" s="76"/>
      <c r="BM583" s="76"/>
      <c r="BN583" s="76"/>
      <c r="BO583" s="76"/>
      <c r="BP583" s="76"/>
      <c r="BQ583" s="76"/>
      <c r="BR583" s="76"/>
    </row>
    <row r="584" spans="4:70" ht="12.75" customHeight="1" x14ac:dyDescent="0.15">
      <c r="D584" s="76"/>
      <c r="E584" s="76"/>
      <c r="F584" s="76"/>
      <c r="G584" s="76"/>
      <c r="H584" s="76"/>
      <c r="I584" s="76"/>
      <c r="J584" s="76"/>
      <c r="K584" s="76"/>
      <c r="L584" s="76"/>
      <c r="M584" s="76"/>
      <c r="N584" s="76"/>
      <c r="O584" s="76"/>
      <c r="P584" s="76"/>
      <c r="Q584" s="76"/>
      <c r="R584" s="76"/>
      <c r="S584" s="76"/>
      <c r="T584" s="76"/>
      <c r="U584" s="76"/>
      <c r="V584" s="76"/>
      <c r="W584" s="76"/>
      <c r="X584" s="76"/>
      <c r="Y584" s="76"/>
      <c r="Z584" s="76"/>
      <c r="AA584" s="76"/>
      <c r="AB584" s="76"/>
      <c r="AC584" s="76"/>
      <c r="AD584" s="76"/>
      <c r="AE584" s="76"/>
      <c r="AF584" s="76"/>
      <c r="AG584" s="76"/>
      <c r="AH584" s="76"/>
      <c r="AI584" s="76"/>
      <c r="AJ584" s="76"/>
      <c r="AK584" s="76"/>
      <c r="AL584" s="76"/>
      <c r="AM584" s="76"/>
      <c r="AN584" s="76"/>
      <c r="AO584" s="76"/>
      <c r="AP584" s="76"/>
      <c r="AQ584" s="76"/>
      <c r="AR584" s="76"/>
      <c r="AS584" s="76"/>
      <c r="AT584" s="76"/>
      <c r="AU584" s="76"/>
      <c r="AV584" s="76"/>
      <c r="AW584" s="76"/>
      <c r="AX584" s="76"/>
      <c r="AY584" s="76"/>
      <c r="AZ584" s="76"/>
      <c r="BA584" s="76"/>
      <c r="BB584" s="76"/>
      <c r="BC584" s="76"/>
      <c r="BD584" s="76"/>
      <c r="BE584" s="76"/>
      <c r="BF584" s="76"/>
      <c r="BG584" s="76"/>
      <c r="BH584" s="76"/>
      <c r="BI584" s="76"/>
      <c r="BJ584" s="76"/>
      <c r="BK584" s="76"/>
      <c r="BL584" s="76"/>
      <c r="BM584" s="76"/>
      <c r="BN584" s="76"/>
      <c r="BO584" s="76"/>
      <c r="BP584" s="76"/>
      <c r="BQ584" s="76"/>
      <c r="BR584" s="76"/>
    </row>
    <row r="585" spans="4:70" ht="12.75" customHeight="1" x14ac:dyDescent="0.15">
      <c r="D585" s="76"/>
      <c r="E585" s="76"/>
      <c r="F585" s="76"/>
      <c r="G585" s="76"/>
      <c r="H585" s="76"/>
      <c r="I585" s="76"/>
      <c r="J585" s="76"/>
      <c r="K585" s="76"/>
      <c r="L585" s="76"/>
      <c r="M585" s="76"/>
      <c r="N585" s="76"/>
      <c r="O585" s="76"/>
      <c r="P585" s="76"/>
      <c r="Q585" s="76"/>
      <c r="R585" s="76"/>
      <c r="S585" s="76"/>
      <c r="T585" s="76"/>
      <c r="U585" s="76"/>
      <c r="V585" s="76"/>
      <c r="W585" s="76"/>
      <c r="X585" s="76"/>
      <c r="Y585" s="76"/>
      <c r="Z585" s="76"/>
      <c r="AA585" s="76"/>
      <c r="AB585" s="76"/>
      <c r="AC585" s="76"/>
      <c r="AD585" s="76"/>
      <c r="AE585" s="76"/>
      <c r="AF585" s="76"/>
      <c r="AG585" s="76"/>
      <c r="AH585" s="76"/>
      <c r="AI585" s="76"/>
      <c r="AJ585" s="76"/>
      <c r="AK585" s="76"/>
      <c r="AL585" s="76"/>
      <c r="AM585" s="76"/>
      <c r="AN585" s="76"/>
      <c r="AO585" s="76"/>
      <c r="AP585" s="76"/>
      <c r="AQ585" s="76"/>
      <c r="AR585" s="76"/>
      <c r="AS585" s="76"/>
      <c r="AT585" s="76"/>
      <c r="AU585" s="76"/>
      <c r="AV585" s="76"/>
      <c r="AW585" s="76"/>
      <c r="AX585" s="76"/>
      <c r="AY585" s="76"/>
      <c r="AZ585" s="76"/>
      <c r="BA585" s="76"/>
      <c r="BB585" s="76"/>
      <c r="BC585" s="76"/>
      <c r="BD585" s="76"/>
      <c r="BE585" s="76"/>
      <c r="BF585" s="76"/>
      <c r="BG585" s="76"/>
      <c r="BH585" s="76"/>
      <c r="BI585" s="76"/>
      <c r="BJ585" s="76"/>
      <c r="BK585" s="76"/>
      <c r="BL585" s="76"/>
      <c r="BM585" s="76"/>
      <c r="BN585" s="76"/>
      <c r="BO585" s="76"/>
      <c r="BP585" s="76"/>
      <c r="BQ585" s="76"/>
      <c r="BR585" s="76"/>
    </row>
    <row r="586" spans="4:70" ht="12.75" customHeight="1" x14ac:dyDescent="0.15">
      <c r="D586" s="76"/>
      <c r="E586" s="76"/>
      <c r="F586" s="76"/>
      <c r="G586" s="76"/>
      <c r="H586" s="76"/>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76"/>
      <c r="AG586" s="76"/>
      <c r="AH586" s="76"/>
      <c r="AI586" s="76"/>
      <c r="AJ586" s="76"/>
      <c r="AK586" s="76"/>
      <c r="AL586" s="76"/>
      <c r="AM586" s="76"/>
      <c r="AN586" s="76"/>
      <c r="AO586" s="76"/>
      <c r="AP586" s="76"/>
      <c r="AQ586" s="76"/>
      <c r="AR586" s="76"/>
      <c r="AS586" s="76"/>
      <c r="AT586" s="76"/>
      <c r="AU586" s="76"/>
      <c r="AV586" s="76"/>
      <c r="AW586" s="76"/>
      <c r="AX586" s="76"/>
      <c r="AY586" s="76"/>
      <c r="AZ586" s="76"/>
      <c r="BA586" s="76"/>
      <c r="BB586" s="76"/>
      <c r="BC586" s="76"/>
      <c r="BD586" s="76"/>
      <c r="BE586" s="76"/>
      <c r="BF586" s="76"/>
      <c r="BG586" s="76"/>
      <c r="BH586" s="76"/>
      <c r="BI586" s="76"/>
      <c r="BJ586" s="76"/>
      <c r="BK586" s="76"/>
      <c r="BL586" s="76"/>
      <c r="BM586" s="76"/>
      <c r="BN586" s="76"/>
      <c r="BO586" s="76"/>
      <c r="BP586" s="76"/>
      <c r="BQ586" s="76"/>
      <c r="BR586" s="76"/>
    </row>
    <row r="587" spans="4:70" ht="12.75" customHeight="1" x14ac:dyDescent="0.15">
      <c r="D587" s="76"/>
      <c r="E587" s="76"/>
      <c r="F587" s="76"/>
      <c r="G587" s="76"/>
      <c r="H587" s="76"/>
      <c r="I587" s="76"/>
      <c r="J587" s="76"/>
      <c r="K587" s="76"/>
      <c r="L587" s="76"/>
      <c r="M587" s="76"/>
      <c r="N587" s="76"/>
      <c r="O587" s="76"/>
      <c r="P587" s="76"/>
      <c r="Q587" s="76"/>
      <c r="R587" s="76"/>
      <c r="S587" s="76"/>
      <c r="T587" s="76"/>
      <c r="U587" s="76"/>
      <c r="V587" s="76"/>
      <c r="W587" s="76"/>
      <c r="X587" s="76"/>
      <c r="Y587" s="76"/>
      <c r="Z587" s="76"/>
      <c r="AA587" s="76"/>
      <c r="AB587" s="76"/>
      <c r="AC587" s="76"/>
      <c r="AD587" s="76"/>
      <c r="AE587" s="76"/>
      <c r="AF587" s="76"/>
      <c r="AG587" s="76"/>
      <c r="AH587" s="76"/>
      <c r="AI587" s="76"/>
      <c r="AJ587" s="76"/>
      <c r="AK587" s="76"/>
      <c r="AL587" s="76"/>
      <c r="AM587" s="76"/>
      <c r="AN587" s="76"/>
      <c r="AO587" s="76"/>
      <c r="AP587" s="76"/>
      <c r="AQ587" s="76"/>
      <c r="AR587" s="76"/>
      <c r="AS587" s="76"/>
      <c r="AT587" s="76"/>
      <c r="AU587" s="76"/>
      <c r="AV587" s="76"/>
      <c r="AW587" s="76"/>
      <c r="AX587" s="76"/>
      <c r="AY587" s="76"/>
      <c r="AZ587" s="76"/>
      <c r="BA587" s="76"/>
      <c r="BB587" s="76"/>
      <c r="BC587" s="76"/>
      <c r="BD587" s="76"/>
      <c r="BE587" s="76"/>
      <c r="BF587" s="76"/>
      <c r="BG587" s="76"/>
      <c r="BH587" s="76"/>
      <c r="BI587" s="76"/>
      <c r="BJ587" s="76"/>
      <c r="BK587" s="76"/>
      <c r="BL587" s="76"/>
      <c r="BM587" s="76"/>
      <c r="BN587" s="76"/>
      <c r="BO587" s="76"/>
      <c r="BP587" s="76"/>
      <c r="BQ587" s="76"/>
      <c r="BR587" s="76"/>
    </row>
    <row r="588" spans="4:70" ht="12.75" customHeight="1" x14ac:dyDescent="0.15">
      <c r="D588" s="76"/>
      <c r="E588" s="76"/>
      <c r="F588" s="76"/>
      <c r="G588" s="76"/>
      <c r="H588" s="76"/>
      <c r="I588" s="76"/>
      <c r="J588" s="76"/>
      <c r="K588" s="76"/>
      <c r="L588" s="76"/>
      <c r="M588" s="76"/>
      <c r="N588" s="76"/>
      <c r="O588" s="76"/>
      <c r="P588" s="76"/>
      <c r="Q588" s="76"/>
      <c r="R588" s="76"/>
      <c r="S588" s="76"/>
      <c r="T588" s="76"/>
      <c r="U588" s="76"/>
      <c r="V588" s="76"/>
      <c r="W588" s="76"/>
      <c r="X588" s="76"/>
      <c r="Y588" s="76"/>
      <c r="Z588" s="76"/>
      <c r="AA588" s="76"/>
      <c r="AB588" s="76"/>
      <c r="AC588" s="76"/>
      <c r="AD588" s="76"/>
      <c r="AE588" s="76"/>
      <c r="AF588" s="76"/>
      <c r="AG588" s="76"/>
      <c r="AH588" s="76"/>
      <c r="AI588" s="76"/>
      <c r="AJ588" s="76"/>
      <c r="AK588" s="76"/>
      <c r="AL588" s="76"/>
      <c r="AM588" s="76"/>
      <c r="AN588" s="76"/>
      <c r="AO588" s="76"/>
      <c r="AP588" s="76"/>
      <c r="AQ588" s="76"/>
      <c r="AR588" s="76"/>
      <c r="AS588" s="76"/>
      <c r="AT588" s="76"/>
      <c r="AU588" s="76"/>
      <c r="AV588" s="76"/>
      <c r="AW588" s="76"/>
      <c r="AX588" s="76"/>
      <c r="AY588" s="76"/>
      <c r="AZ588" s="76"/>
      <c r="BA588" s="76"/>
      <c r="BB588" s="76"/>
      <c r="BC588" s="76"/>
      <c r="BD588" s="76"/>
      <c r="BE588" s="76"/>
      <c r="BF588" s="76"/>
      <c r="BG588" s="76"/>
      <c r="BH588" s="76"/>
      <c r="BI588" s="76"/>
      <c r="BJ588" s="76"/>
      <c r="BK588" s="76"/>
      <c r="BL588" s="76"/>
      <c r="BM588" s="76"/>
      <c r="BN588" s="76"/>
      <c r="BO588" s="76"/>
      <c r="BP588" s="76"/>
      <c r="BQ588" s="76"/>
      <c r="BR588" s="76"/>
    </row>
    <row r="589" spans="4:70" ht="12.75" customHeight="1" x14ac:dyDescent="0.15">
      <c r="D589" s="76"/>
      <c r="E589" s="76"/>
      <c r="F589" s="76"/>
      <c r="G589" s="76"/>
      <c r="H589" s="76"/>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76"/>
      <c r="AG589" s="76"/>
      <c r="AH589" s="76"/>
      <c r="AI589" s="76"/>
      <c r="AJ589" s="76"/>
      <c r="AK589" s="76"/>
      <c r="AL589" s="76"/>
      <c r="AM589" s="76"/>
      <c r="AN589" s="76"/>
      <c r="AO589" s="76"/>
      <c r="AP589" s="76"/>
      <c r="AQ589" s="76"/>
      <c r="AR589" s="76"/>
      <c r="AS589" s="76"/>
      <c r="AT589" s="76"/>
      <c r="AU589" s="76"/>
      <c r="AV589" s="76"/>
      <c r="AW589" s="76"/>
      <c r="AX589" s="76"/>
      <c r="AY589" s="76"/>
      <c r="AZ589" s="76"/>
      <c r="BA589" s="76"/>
      <c r="BB589" s="76"/>
      <c r="BC589" s="76"/>
      <c r="BD589" s="76"/>
      <c r="BE589" s="76"/>
      <c r="BF589" s="76"/>
      <c r="BG589" s="76"/>
      <c r="BH589" s="76"/>
      <c r="BI589" s="76"/>
      <c r="BJ589" s="76"/>
      <c r="BK589" s="76"/>
      <c r="BL589" s="76"/>
      <c r="BM589" s="76"/>
      <c r="BN589" s="76"/>
      <c r="BO589" s="76"/>
      <c r="BP589" s="76"/>
      <c r="BQ589" s="76"/>
      <c r="BR589" s="76"/>
    </row>
    <row r="590" spans="4:70" ht="12.75" customHeight="1" x14ac:dyDescent="0.15">
      <c r="D590" s="76"/>
      <c r="E590" s="76"/>
      <c r="F590" s="76"/>
      <c r="G590" s="76"/>
      <c r="H590" s="76"/>
      <c r="I590" s="76"/>
      <c r="J590" s="76"/>
      <c r="K590" s="76"/>
      <c r="L590" s="76"/>
      <c r="M590" s="76"/>
      <c r="N590" s="76"/>
      <c r="O590" s="76"/>
      <c r="P590" s="76"/>
      <c r="Q590" s="76"/>
      <c r="R590" s="76"/>
      <c r="S590" s="76"/>
      <c r="T590" s="76"/>
      <c r="U590" s="76"/>
      <c r="V590" s="76"/>
      <c r="W590" s="76"/>
      <c r="X590" s="76"/>
      <c r="Y590" s="76"/>
      <c r="Z590" s="76"/>
      <c r="AA590" s="76"/>
      <c r="AB590" s="76"/>
      <c r="AC590" s="76"/>
      <c r="AD590" s="76"/>
      <c r="AE590" s="76"/>
      <c r="AF590" s="76"/>
      <c r="AG590" s="76"/>
      <c r="AH590" s="76"/>
      <c r="AI590" s="76"/>
      <c r="AJ590" s="76"/>
      <c r="AK590" s="76"/>
      <c r="AL590" s="76"/>
      <c r="AM590" s="76"/>
      <c r="AN590" s="76"/>
      <c r="AO590" s="76"/>
      <c r="AP590" s="76"/>
      <c r="AQ590" s="76"/>
      <c r="AR590" s="76"/>
      <c r="AS590" s="76"/>
      <c r="AT590" s="76"/>
      <c r="AU590" s="76"/>
      <c r="AV590" s="76"/>
      <c r="AW590" s="76"/>
      <c r="AX590" s="76"/>
      <c r="AY590" s="76"/>
      <c r="AZ590" s="76"/>
      <c r="BA590" s="76"/>
      <c r="BB590" s="76"/>
      <c r="BC590" s="76"/>
      <c r="BD590" s="76"/>
      <c r="BE590" s="76"/>
      <c r="BF590" s="76"/>
      <c r="BG590" s="76"/>
      <c r="BH590" s="76"/>
      <c r="BI590" s="76"/>
      <c r="BJ590" s="76"/>
      <c r="BK590" s="76"/>
      <c r="BL590" s="76"/>
      <c r="BM590" s="76"/>
      <c r="BN590" s="76"/>
      <c r="BO590" s="76"/>
      <c r="BP590" s="76"/>
      <c r="BQ590" s="76"/>
      <c r="BR590" s="76"/>
    </row>
    <row r="591" spans="4:70" ht="12.75" customHeight="1" x14ac:dyDescent="0.15">
      <c r="D591" s="76"/>
      <c r="E591" s="76"/>
      <c r="F591" s="76"/>
      <c r="G591" s="76"/>
      <c r="H591" s="76"/>
      <c r="I591" s="76"/>
      <c r="J591" s="76"/>
      <c r="K591" s="76"/>
      <c r="L591" s="76"/>
      <c r="M591" s="76"/>
      <c r="N591" s="76"/>
      <c r="O591" s="76"/>
      <c r="P591" s="76"/>
      <c r="Q591" s="76"/>
      <c r="R591" s="76"/>
      <c r="S591" s="76"/>
      <c r="T591" s="76"/>
      <c r="U591" s="76"/>
      <c r="V591" s="76"/>
      <c r="W591" s="76"/>
      <c r="X591" s="76"/>
      <c r="Y591" s="76"/>
      <c r="Z591" s="76"/>
      <c r="AA591" s="76"/>
      <c r="AB591" s="76"/>
      <c r="AC591" s="76"/>
      <c r="AD591" s="76"/>
      <c r="AE591" s="76"/>
      <c r="AF591" s="76"/>
      <c r="AG591" s="76"/>
      <c r="AH591" s="76"/>
      <c r="AI591" s="76"/>
      <c r="AJ591" s="76"/>
      <c r="AK591" s="76"/>
      <c r="AL591" s="76"/>
      <c r="AM591" s="76"/>
      <c r="AN591" s="76"/>
      <c r="AO591" s="76"/>
      <c r="AP591" s="76"/>
      <c r="AQ591" s="76"/>
      <c r="AR591" s="76"/>
      <c r="AS591" s="76"/>
      <c r="AT591" s="76"/>
      <c r="AU591" s="76"/>
      <c r="AV591" s="76"/>
      <c r="AW591" s="76"/>
      <c r="AX591" s="76"/>
      <c r="AY591" s="76"/>
      <c r="AZ591" s="76"/>
      <c r="BA591" s="76"/>
      <c r="BB591" s="76"/>
      <c r="BC591" s="76"/>
      <c r="BD591" s="76"/>
      <c r="BE591" s="76"/>
      <c r="BF591" s="76"/>
      <c r="BG591" s="76"/>
      <c r="BH591" s="76"/>
      <c r="BI591" s="76"/>
      <c r="BJ591" s="76"/>
      <c r="BK591" s="76"/>
      <c r="BL591" s="76"/>
      <c r="BM591" s="76"/>
      <c r="BN591" s="76"/>
      <c r="BO591" s="76"/>
      <c r="BP591" s="76"/>
      <c r="BQ591" s="76"/>
      <c r="BR591" s="76"/>
    </row>
    <row r="592" spans="4:70" ht="12.75" customHeight="1" x14ac:dyDescent="0.15">
      <c r="D592" s="76"/>
      <c r="E592" s="76"/>
      <c r="F592" s="76"/>
      <c r="G592" s="76"/>
      <c r="H592" s="76"/>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c r="AG592" s="76"/>
      <c r="AH592" s="76"/>
      <c r="AI592" s="76"/>
      <c r="AJ592" s="76"/>
      <c r="AK592" s="76"/>
      <c r="AL592" s="76"/>
      <c r="AM592" s="76"/>
      <c r="AN592" s="76"/>
      <c r="AO592" s="76"/>
      <c r="AP592" s="76"/>
      <c r="AQ592" s="76"/>
      <c r="AR592" s="76"/>
      <c r="AS592" s="76"/>
      <c r="AT592" s="76"/>
      <c r="AU592" s="76"/>
      <c r="AV592" s="76"/>
      <c r="AW592" s="76"/>
      <c r="AX592" s="76"/>
      <c r="AY592" s="76"/>
      <c r="AZ592" s="76"/>
      <c r="BA592" s="76"/>
      <c r="BB592" s="76"/>
      <c r="BC592" s="76"/>
      <c r="BD592" s="76"/>
      <c r="BE592" s="76"/>
      <c r="BF592" s="76"/>
      <c r="BG592" s="76"/>
      <c r="BH592" s="76"/>
      <c r="BI592" s="76"/>
      <c r="BJ592" s="76"/>
      <c r="BK592" s="76"/>
      <c r="BL592" s="76"/>
      <c r="BM592" s="76"/>
      <c r="BN592" s="76"/>
      <c r="BO592" s="76"/>
      <c r="BP592" s="76"/>
      <c r="BQ592" s="76"/>
      <c r="BR592" s="76"/>
    </row>
    <row r="593" spans="4:70" ht="12.75" customHeight="1" x14ac:dyDescent="0.15">
      <c r="D593" s="76"/>
      <c r="E593" s="76"/>
      <c r="F593" s="76"/>
      <c r="G593" s="76"/>
      <c r="H593" s="76"/>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76"/>
      <c r="AG593" s="76"/>
      <c r="AH593" s="76"/>
      <c r="AI593" s="76"/>
      <c r="AJ593" s="76"/>
      <c r="AK593" s="76"/>
      <c r="AL593" s="76"/>
      <c r="AM593" s="76"/>
      <c r="AN593" s="76"/>
      <c r="AO593" s="76"/>
      <c r="AP593" s="76"/>
      <c r="AQ593" s="76"/>
      <c r="AR593" s="76"/>
      <c r="AS593" s="76"/>
      <c r="AT593" s="76"/>
      <c r="AU593" s="76"/>
      <c r="AV593" s="76"/>
      <c r="AW593" s="76"/>
      <c r="AX593" s="76"/>
      <c r="AY593" s="76"/>
      <c r="AZ593" s="76"/>
      <c r="BA593" s="76"/>
      <c r="BB593" s="76"/>
      <c r="BC593" s="76"/>
      <c r="BD593" s="76"/>
      <c r="BE593" s="76"/>
      <c r="BF593" s="76"/>
      <c r="BG593" s="76"/>
      <c r="BH593" s="76"/>
      <c r="BI593" s="76"/>
      <c r="BJ593" s="76"/>
      <c r="BK593" s="76"/>
      <c r="BL593" s="76"/>
      <c r="BM593" s="76"/>
      <c r="BN593" s="76"/>
      <c r="BO593" s="76"/>
      <c r="BP593" s="76"/>
      <c r="BQ593" s="76"/>
      <c r="BR593" s="76"/>
    </row>
    <row r="594" spans="4:70" ht="12.75" customHeight="1" x14ac:dyDescent="0.15">
      <c r="D594" s="76"/>
      <c r="E594" s="76"/>
      <c r="F594" s="76"/>
      <c r="G594" s="76"/>
      <c r="H594" s="76"/>
      <c r="I594" s="76"/>
      <c r="J594" s="76"/>
      <c r="K594" s="76"/>
      <c r="L594" s="76"/>
      <c r="M594" s="76"/>
      <c r="N594" s="76"/>
      <c r="O594" s="76"/>
      <c r="P594" s="76"/>
      <c r="Q594" s="76"/>
      <c r="R594" s="76"/>
      <c r="S594" s="76"/>
      <c r="T594" s="76"/>
      <c r="U594" s="76"/>
      <c r="V594" s="76"/>
      <c r="W594" s="76"/>
      <c r="X594" s="76"/>
      <c r="Y594" s="76"/>
      <c r="Z594" s="76"/>
      <c r="AA594" s="76"/>
      <c r="AB594" s="76"/>
      <c r="AC594" s="76"/>
      <c r="AD594" s="76"/>
      <c r="AE594" s="76"/>
      <c r="AF594" s="76"/>
      <c r="AG594" s="76"/>
      <c r="AH594" s="76"/>
      <c r="AI594" s="76"/>
      <c r="AJ594" s="76"/>
      <c r="AK594" s="76"/>
      <c r="AL594" s="76"/>
      <c r="AM594" s="76"/>
      <c r="AN594" s="76"/>
      <c r="AO594" s="76"/>
      <c r="AP594" s="76"/>
      <c r="AQ594" s="76"/>
      <c r="AR594" s="76"/>
      <c r="AS594" s="76"/>
      <c r="AT594" s="76"/>
      <c r="AU594" s="76"/>
      <c r="AV594" s="76"/>
      <c r="AW594" s="76"/>
      <c r="AX594" s="76"/>
      <c r="AY594" s="76"/>
      <c r="AZ594" s="76"/>
      <c r="BA594" s="76"/>
      <c r="BB594" s="76"/>
      <c r="BC594" s="76"/>
      <c r="BD594" s="76"/>
      <c r="BE594" s="76"/>
      <c r="BF594" s="76"/>
      <c r="BG594" s="76"/>
      <c r="BH594" s="76"/>
      <c r="BI594" s="76"/>
      <c r="BJ594" s="76"/>
      <c r="BK594" s="76"/>
      <c r="BL594" s="76"/>
      <c r="BM594" s="76"/>
      <c r="BN594" s="76"/>
      <c r="BO594" s="76"/>
      <c r="BP594" s="76"/>
      <c r="BQ594" s="76"/>
      <c r="BR594" s="76"/>
    </row>
    <row r="595" spans="4:70" ht="12.75" customHeight="1" x14ac:dyDescent="0.15">
      <c r="D595" s="76"/>
      <c r="E595" s="76"/>
      <c r="F595" s="76"/>
      <c r="G595" s="76"/>
      <c r="H595" s="76"/>
      <c r="I595" s="76"/>
      <c r="J595" s="76"/>
      <c r="K595" s="76"/>
      <c r="L595" s="76"/>
      <c r="M595" s="76"/>
      <c r="N595" s="76"/>
      <c r="O595" s="76"/>
      <c r="P595" s="76"/>
      <c r="Q595" s="76"/>
      <c r="R595" s="76"/>
      <c r="S595" s="76"/>
      <c r="T595" s="76"/>
      <c r="U595" s="76"/>
      <c r="V595" s="76"/>
      <c r="W595" s="76"/>
      <c r="X595" s="76"/>
      <c r="Y595" s="76"/>
      <c r="Z595" s="76"/>
      <c r="AA595" s="76"/>
      <c r="AB595" s="76"/>
      <c r="AC595" s="76"/>
      <c r="AD595" s="76"/>
      <c r="AE595" s="76"/>
      <c r="AF595" s="76"/>
      <c r="AG595" s="76"/>
      <c r="AH595" s="76"/>
      <c r="AI595" s="76"/>
      <c r="AJ595" s="76"/>
      <c r="AK595" s="76"/>
      <c r="AL595" s="76"/>
      <c r="AM595" s="76"/>
      <c r="AN595" s="76"/>
      <c r="AO595" s="76"/>
      <c r="AP595" s="76"/>
      <c r="AQ595" s="76"/>
      <c r="AR595" s="76"/>
      <c r="AS595" s="76"/>
      <c r="AT595" s="76"/>
      <c r="AU595" s="76"/>
      <c r="AV595" s="76"/>
      <c r="AW595" s="76"/>
      <c r="AX595" s="76"/>
      <c r="AY595" s="76"/>
      <c r="AZ595" s="76"/>
      <c r="BA595" s="76"/>
      <c r="BB595" s="76"/>
      <c r="BC595" s="76"/>
      <c r="BD595" s="76"/>
      <c r="BE595" s="76"/>
      <c r="BF595" s="76"/>
      <c r="BG595" s="76"/>
      <c r="BH595" s="76"/>
      <c r="BI595" s="76"/>
      <c r="BJ595" s="76"/>
      <c r="BK595" s="76"/>
      <c r="BL595" s="76"/>
      <c r="BM595" s="76"/>
      <c r="BN595" s="76"/>
      <c r="BO595" s="76"/>
      <c r="BP595" s="76"/>
      <c r="BQ595" s="76"/>
      <c r="BR595" s="76"/>
    </row>
    <row r="596" spans="4:70" ht="12.75" customHeight="1" x14ac:dyDescent="0.15">
      <c r="D596" s="76"/>
      <c r="E596" s="76"/>
      <c r="F596" s="76"/>
      <c r="G596" s="76"/>
      <c r="H596" s="76"/>
      <c r="I596" s="76"/>
      <c r="J596" s="76"/>
      <c r="K596" s="76"/>
      <c r="L596" s="76"/>
      <c r="M596" s="76"/>
      <c r="N596" s="76"/>
      <c r="O596" s="76"/>
      <c r="P596" s="76"/>
      <c r="Q596" s="76"/>
      <c r="R596" s="76"/>
      <c r="S596" s="76"/>
      <c r="T596" s="76"/>
      <c r="U596" s="76"/>
      <c r="V596" s="76"/>
      <c r="W596" s="76"/>
      <c r="X596" s="76"/>
      <c r="Y596" s="76"/>
      <c r="Z596" s="76"/>
      <c r="AA596" s="76"/>
      <c r="AB596" s="76"/>
      <c r="AC596" s="76"/>
      <c r="AD596" s="76"/>
      <c r="AE596" s="76"/>
      <c r="AF596" s="76"/>
      <c r="AG596" s="76"/>
      <c r="AH596" s="76"/>
      <c r="AI596" s="76"/>
      <c r="AJ596" s="76"/>
      <c r="AK596" s="76"/>
      <c r="AL596" s="76"/>
      <c r="AM596" s="76"/>
      <c r="AN596" s="76"/>
      <c r="AO596" s="76"/>
      <c r="AP596" s="76"/>
      <c r="AQ596" s="76"/>
      <c r="AR596" s="76"/>
      <c r="AS596" s="76"/>
      <c r="AT596" s="76"/>
      <c r="AU596" s="76"/>
      <c r="AV596" s="76"/>
      <c r="AW596" s="76"/>
      <c r="AX596" s="76"/>
      <c r="AY596" s="76"/>
      <c r="AZ596" s="76"/>
      <c r="BA596" s="76"/>
      <c r="BB596" s="76"/>
      <c r="BC596" s="76"/>
      <c r="BD596" s="76"/>
      <c r="BE596" s="76"/>
      <c r="BF596" s="76"/>
      <c r="BG596" s="76"/>
      <c r="BH596" s="76"/>
      <c r="BI596" s="76"/>
      <c r="BJ596" s="76"/>
      <c r="BK596" s="76"/>
      <c r="BL596" s="76"/>
      <c r="BM596" s="76"/>
      <c r="BN596" s="76"/>
      <c r="BO596" s="76"/>
      <c r="BP596" s="76"/>
      <c r="BQ596" s="76"/>
      <c r="BR596" s="76"/>
    </row>
    <row r="597" spans="4:70" ht="12.75" customHeight="1" x14ac:dyDescent="0.15">
      <c r="D597" s="76"/>
      <c r="E597" s="76"/>
      <c r="F597" s="76"/>
      <c r="G597" s="76"/>
      <c r="H597" s="76"/>
      <c r="I597" s="76"/>
      <c r="J597" s="76"/>
      <c r="K597" s="76"/>
      <c r="L597" s="76"/>
      <c r="M597" s="76"/>
      <c r="N597" s="76"/>
      <c r="O597" s="76"/>
      <c r="P597" s="76"/>
      <c r="Q597" s="76"/>
      <c r="R597" s="76"/>
      <c r="S597" s="76"/>
      <c r="T597" s="76"/>
      <c r="U597" s="76"/>
      <c r="V597" s="76"/>
      <c r="W597" s="76"/>
      <c r="X597" s="76"/>
      <c r="Y597" s="76"/>
      <c r="Z597" s="76"/>
      <c r="AA597" s="76"/>
      <c r="AB597" s="76"/>
      <c r="AC597" s="76"/>
      <c r="AD597" s="76"/>
      <c r="AE597" s="76"/>
      <c r="AF597" s="76"/>
      <c r="AG597" s="76"/>
      <c r="AH597" s="76"/>
      <c r="AI597" s="76"/>
      <c r="AJ597" s="76"/>
      <c r="AK597" s="76"/>
      <c r="AL597" s="76"/>
      <c r="AM597" s="76"/>
      <c r="AN597" s="76"/>
      <c r="AO597" s="76"/>
      <c r="AP597" s="76"/>
      <c r="AQ597" s="76"/>
      <c r="AR597" s="76"/>
      <c r="AS597" s="76"/>
      <c r="AT597" s="76"/>
      <c r="AU597" s="76"/>
      <c r="AV597" s="76"/>
      <c r="AW597" s="76"/>
      <c r="AX597" s="76"/>
      <c r="AY597" s="76"/>
      <c r="AZ597" s="76"/>
      <c r="BA597" s="76"/>
      <c r="BB597" s="76"/>
      <c r="BC597" s="76"/>
      <c r="BD597" s="76"/>
      <c r="BE597" s="76"/>
      <c r="BF597" s="76"/>
      <c r="BG597" s="76"/>
      <c r="BH597" s="76"/>
      <c r="BI597" s="76"/>
      <c r="BJ597" s="76"/>
      <c r="BK597" s="76"/>
      <c r="BL597" s="76"/>
      <c r="BM597" s="76"/>
      <c r="BN597" s="76"/>
      <c r="BO597" s="76"/>
      <c r="BP597" s="76"/>
      <c r="BQ597" s="76"/>
      <c r="BR597" s="76"/>
    </row>
    <row r="598" spans="4:70" ht="12.75" customHeight="1" x14ac:dyDescent="0.15">
      <c r="D598" s="76"/>
      <c r="E598" s="76"/>
      <c r="F598" s="76"/>
      <c r="G598" s="76"/>
      <c r="H598" s="76"/>
      <c r="I598" s="76"/>
      <c r="J598" s="76"/>
      <c r="K598" s="76"/>
      <c r="L598" s="76"/>
      <c r="M598" s="76"/>
      <c r="N598" s="76"/>
      <c r="O598" s="76"/>
      <c r="P598" s="76"/>
      <c r="Q598" s="76"/>
      <c r="R598" s="76"/>
      <c r="S598" s="76"/>
      <c r="T598" s="76"/>
      <c r="U598" s="76"/>
      <c r="V598" s="76"/>
      <c r="W598" s="76"/>
      <c r="X598" s="76"/>
      <c r="Y598" s="76"/>
      <c r="Z598" s="76"/>
      <c r="AA598" s="76"/>
      <c r="AB598" s="76"/>
      <c r="AC598" s="76"/>
      <c r="AD598" s="76"/>
      <c r="AE598" s="76"/>
      <c r="AF598" s="76"/>
      <c r="AG598" s="76"/>
      <c r="AH598" s="76"/>
      <c r="AI598" s="76"/>
      <c r="AJ598" s="76"/>
      <c r="AK598" s="76"/>
      <c r="AL598" s="76"/>
      <c r="AM598" s="76"/>
      <c r="AN598" s="76"/>
      <c r="AO598" s="76"/>
      <c r="AP598" s="76"/>
      <c r="AQ598" s="76"/>
      <c r="AR598" s="76"/>
      <c r="AS598" s="76"/>
      <c r="AT598" s="76"/>
      <c r="AU598" s="76"/>
      <c r="AV598" s="76"/>
      <c r="AW598" s="76"/>
      <c r="AX598" s="76"/>
      <c r="AY598" s="76"/>
      <c r="AZ598" s="76"/>
      <c r="BA598" s="76"/>
      <c r="BB598" s="76"/>
      <c r="BC598" s="76"/>
      <c r="BD598" s="76"/>
      <c r="BE598" s="76"/>
      <c r="BF598" s="76"/>
      <c r="BG598" s="76"/>
      <c r="BH598" s="76"/>
      <c r="BI598" s="76"/>
      <c r="BJ598" s="76"/>
      <c r="BK598" s="76"/>
      <c r="BL598" s="76"/>
      <c r="BM598" s="76"/>
      <c r="BN598" s="76"/>
      <c r="BO598" s="76"/>
      <c r="BP598" s="76"/>
      <c r="BQ598" s="76"/>
      <c r="BR598" s="76"/>
    </row>
    <row r="599" spans="4:70" ht="12.75" customHeight="1" x14ac:dyDescent="0.15">
      <c r="D599" s="76"/>
      <c r="E599" s="76"/>
      <c r="F599" s="76"/>
      <c r="G599" s="76"/>
      <c r="H599" s="76"/>
      <c r="I599" s="76"/>
      <c r="J599" s="76"/>
      <c r="K599" s="76"/>
      <c r="L599" s="76"/>
      <c r="M599" s="76"/>
      <c r="N599" s="76"/>
      <c r="O599" s="76"/>
      <c r="P599" s="76"/>
      <c r="Q599" s="76"/>
      <c r="R599" s="76"/>
      <c r="S599" s="76"/>
      <c r="T599" s="76"/>
      <c r="U599" s="76"/>
      <c r="V599" s="76"/>
      <c r="W599" s="76"/>
      <c r="X599" s="76"/>
      <c r="Y599" s="76"/>
      <c r="Z599" s="76"/>
      <c r="AA599" s="76"/>
      <c r="AB599" s="76"/>
      <c r="AC599" s="76"/>
      <c r="AD599" s="76"/>
      <c r="AE599" s="76"/>
      <c r="AF599" s="76"/>
      <c r="AG599" s="76"/>
      <c r="AH599" s="76"/>
      <c r="AI599" s="76"/>
      <c r="AJ599" s="76"/>
      <c r="AK599" s="76"/>
      <c r="AL599" s="76"/>
      <c r="AM599" s="76"/>
      <c r="AN599" s="76"/>
      <c r="AO599" s="76"/>
      <c r="AP599" s="76"/>
      <c r="AQ599" s="76"/>
      <c r="AR599" s="76"/>
      <c r="AS599" s="76"/>
      <c r="AT599" s="76"/>
      <c r="AU599" s="76"/>
      <c r="AV599" s="76"/>
      <c r="AW599" s="76"/>
      <c r="AX599" s="76"/>
      <c r="AY599" s="76"/>
      <c r="AZ599" s="76"/>
      <c r="BA599" s="76"/>
      <c r="BB599" s="76"/>
      <c r="BC599" s="76"/>
      <c r="BD599" s="76"/>
      <c r="BE599" s="76"/>
      <c r="BF599" s="76"/>
      <c r="BG599" s="76"/>
      <c r="BH599" s="76"/>
      <c r="BI599" s="76"/>
      <c r="BJ599" s="76"/>
      <c r="BK599" s="76"/>
      <c r="BL599" s="76"/>
      <c r="BM599" s="76"/>
      <c r="BN599" s="76"/>
      <c r="BO599" s="76"/>
      <c r="BP599" s="76"/>
      <c r="BQ599" s="76"/>
      <c r="BR599" s="76"/>
    </row>
    <row r="600" spans="4:70" ht="12.75" customHeight="1" x14ac:dyDescent="0.15">
      <c r="D600" s="76"/>
      <c r="E600" s="76"/>
      <c r="F600" s="76"/>
      <c r="G600" s="76"/>
      <c r="H600" s="76"/>
      <c r="I600" s="76"/>
      <c r="J600" s="76"/>
      <c r="K600" s="76"/>
      <c r="L600" s="76"/>
      <c r="M600" s="76"/>
      <c r="N600" s="76"/>
      <c r="O600" s="76"/>
      <c r="P600" s="76"/>
      <c r="Q600" s="76"/>
      <c r="R600" s="76"/>
      <c r="S600" s="76"/>
      <c r="T600" s="76"/>
      <c r="U600" s="76"/>
      <c r="V600" s="76"/>
      <c r="W600" s="76"/>
      <c r="X600" s="76"/>
      <c r="Y600" s="76"/>
      <c r="Z600" s="76"/>
      <c r="AA600" s="76"/>
      <c r="AB600" s="76"/>
      <c r="AC600" s="76"/>
      <c r="AD600" s="76"/>
      <c r="AE600" s="76"/>
      <c r="AF600" s="76"/>
      <c r="AG600" s="76"/>
      <c r="AH600" s="76"/>
      <c r="AI600" s="76"/>
      <c r="AJ600" s="76"/>
      <c r="AK600" s="76"/>
      <c r="AL600" s="76"/>
      <c r="AM600" s="76"/>
      <c r="AN600" s="76"/>
      <c r="AO600" s="76"/>
      <c r="AP600" s="76"/>
      <c r="AQ600" s="76"/>
      <c r="AR600" s="76"/>
      <c r="AS600" s="76"/>
      <c r="AT600" s="76"/>
      <c r="AU600" s="76"/>
      <c r="AV600" s="76"/>
      <c r="AW600" s="76"/>
      <c r="AX600" s="76"/>
      <c r="AY600" s="76"/>
      <c r="AZ600" s="76"/>
      <c r="BA600" s="76"/>
      <c r="BB600" s="76"/>
      <c r="BC600" s="76"/>
      <c r="BD600" s="76"/>
      <c r="BE600" s="76"/>
      <c r="BF600" s="76"/>
      <c r="BG600" s="76"/>
      <c r="BH600" s="76"/>
      <c r="BI600" s="76"/>
      <c r="BJ600" s="76"/>
      <c r="BK600" s="76"/>
      <c r="BL600" s="76"/>
      <c r="BM600" s="76"/>
      <c r="BN600" s="76"/>
      <c r="BO600" s="76"/>
      <c r="BP600" s="76"/>
      <c r="BQ600" s="76"/>
      <c r="BR600" s="76"/>
    </row>
    <row r="601" spans="4:70" ht="12.75" customHeight="1" x14ac:dyDescent="0.15">
      <c r="D601" s="76"/>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76"/>
      <c r="AG601" s="76"/>
      <c r="AH601" s="76"/>
      <c r="AI601" s="76"/>
      <c r="AJ601" s="76"/>
      <c r="AK601" s="76"/>
      <c r="AL601" s="76"/>
      <c r="AM601" s="76"/>
      <c r="AN601" s="76"/>
      <c r="AO601" s="76"/>
      <c r="AP601" s="76"/>
      <c r="AQ601" s="76"/>
      <c r="AR601" s="76"/>
      <c r="AS601" s="76"/>
      <c r="AT601" s="76"/>
      <c r="AU601" s="76"/>
      <c r="AV601" s="76"/>
      <c r="AW601" s="76"/>
      <c r="AX601" s="76"/>
      <c r="AY601" s="76"/>
      <c r="AZ601" s="76"/>
      <c r="BA601" s="76"/>
      <c r="BB601" s="76"/>
      <c r="BC601" s="76"/>
      <c r="BD601" s="76"/>
      <c r="BE601" s="76"/>
      <c r="BF601" s="76"/>
      <c r="BG601" s="76"/>
      <c r="BH601" s="76"/>
      <c r="BI601" s="76"/>
      <c r="BJ601" s="76"/>
      <c r="BK601" s="76"/>
      <c r="BL601" s="76"/>
      <c r="BM601" s="76"/>
      <c r="BN601" s="76"/>
      <c r="BO601" s="76"/>
      <c r="BP601" s="76"/>
      <c r="BQ601" s="76"/>
      <c r="BR601" s="76"/>
    </row>
    <row r="602" spans="4:70" ht="12.75" customHeight="1" x14ac:dyDescent="0.15">
      <c r="D602" s="76"/>
      <c r="E602" s="76"/>
      <c r="F602" s="76"/>
      <c r="G602" s="76"/>
      <c r="H602" s="76"/>
      <c r="I602" s="76"/>
      <c r="J602" s="76"/>
      <c r="K602" s="76"/>
      <c r="L602" s="76"/>
      <c r="M602" s="76"/>
      <c r="N602" s="76"/>
      <c r="O602" s="76"/>
      <c r="P602" s="76"/>
      <c r="Q602" s="76"/>
      <c r="R602" s="76"/>
      <c r="S602" s="76"/>
      <c r="T602" s="76"/>
      <c r="U602" s="76"/>
      <c r="V602" s="76"/>
      <c r="W602" s="76"/>
      <c r="X602" s="76"/>
      <c r="Y602" s="76"/>
      <c r="Z602" s="76"/>
      <c r="AA602" s="76"/>
      <c r="AB602" s="76"/>
      <c r="AC602" s="76"/>
      <c r="AD602" s="76"/>
      <c r="AE602" s="76"/>
      <c r="AF602" s="76"/>
      <c r="AG602" s="76"/>
      <c r="AH602" s="76"/>
      <c r="AI602" s="76"/>
      <c r="AJ602" s="76"/>
      <c r="AK602" s="76"/>
      <c r="AL602" s="76"/>
      <c r="AM602" s="76"/>
      <c r="AN602" s="76"/>
      <c r="AO602" s="76"/>
      <c r="AP602" s="76"/>
      <c r="AQ602" s="76"/>
      <c r="AR602" s="76"/>
      <c r="AS602" s="76"/>
      <c r="AT602" s="76"/>
      <c r="AU602" s="76"/>
      <c r="AV602" s="76"/>
      <c r="AW602" s="76"/>
      <c r="AX602" s="76"/>
      <c r="AY602" s="76"/>
      <c r="AZ602" s="76"/>
      <c r="BA602" s="76"/>
      <c r="BB602" s="76"/>
      <c r="BC602" s="76"/>
      <c r="BD602" s="76"/>
      <c r="BE602" s="76"/>
      <c r="BF602" s="76"/>
      <c r="BG602" s="76"/>
      <c r="BH602" s="76"/>
      <c r="BI602" s="76"/>
      <c r="BJ602" s="76"/>
      <c r="BK602" s="76"/>
      <c r="BL602" s="76"/>
      <c r="BM602" s="76"/>
      <c r="BN602" s="76"/>
      <c r="BO602" s="76"/>
      <c r="BP602" s="76"/>
      <c r="BQ602" s="76"/>
      <c r="BR602" s="76"/>
    </row>
    <row r="603" spans="4:70" ht="12.75" customHeight="1" x14ac:dyDescent="0.15">
      <c r="D603" s="76"/>
      <c r="E603" s="76"/>
      <c r="F603" s="76"/>
      <c r="G603" s="76"/>
      <c r="H603" s="76"/>
      <c r="I603" s="76"/>
      <c r="J603" s="76"/>
      <c r="K603" s="76"/>
      <c r="L603" s="76"/>
      <c r="M603" s="76"/>
      <c r="N603" s="76"/>
      <c r="O603" s="76"/>
      <c r="P603" s="76"/>
      <c r="Q603" s="76"/>
      <c r="R603" s="76"/>
      <c r="S603" s="76"/>
      <c r="T603" s="76"/>
      <c r="U603" s="76"/>
      <c r="V603" s="76"/>
      <c r="W603" s="76"/>
      <c r="X603" s="76"/>
      <c r="Y603" s="76"/>
      <c r="Z603" s="76"/>
      <c r="AA603" s="76"/>
      <c r="AB603" s="76"/>
      <c r="AC603" s="76"/>
      <c r="AD603" s="76"/>
      <c r="AE603" s="76"/>
      <c r="AF603" s="76"/>
      <c r="AG603" s="76"/>
      <c r="AH603" s="76"/>
      <c r="AI603" s="76"/>
      <c r="AJ603" s="76"/>
      <c r="AK603" s="76"/>
      <c r="AL603" s="76"/>
      <c r="AM603" s="76"/>
      <c r="AN603" s="76"/>
      <c r="AO603" s="76"/>
      <c r="AP603" s="76"/>
      <c r="AQ603" s="76"/>
      <c r="AR603" s="76"/>
      <c r="AS603" s="76"/>
      <c r="AT603" s="76"/>
      <c r="AU603" s="76"/>
      <c r="AV603" s="76"/>
      <c r="AW603" s="76"/>
      <c r="AX603" s="76"/>
      <c r="AY603" s="76"/>
      <c r="AZ603" s="76"/>
      <c r="BA603" s="76"/>
      <c r="BB603" s="76"/>
      <c r="BC603" s="76"/>
      <c r="BD603" s="76"/>
      <c r="BE603" s="76"/>
      <c r="BF603" s="76"/>
      <c r="BG603" s="76"/>
      <c r="BH603" s="76"/>
      <c r="BI603" s="76"/>
      <c r="BJ603" s="76"/>
      <c r="BK603" s="76"/>
      <c r="BL603" s="76"/>
      <c r="BM603" s="76"/>
      <c r="BN603" s="76"/>
      <c r="BO603" s="76"/>
      <c r="BP603" s="76"/>
      <c r="BQ603" s="76"/>
      <c r="BR603" s="76"/>
    </row>
    <row r="604" spans="4:70" ht="12.75" customHeight="1" x14ac:dyDescent="0.15">
      <c r="D604" s="76"/>
      <c r="E604" s="76"/>
      <c r="F604" s="76"/>
      <c r="G604" s="76"/>
      <c r="H604" s="76"/>
      <c r="I604" s="76"/>
      <c r="J604" s="76"/>
      <c r="K604" s="76"/>
      <c r="L604" s="76"/>
      <c r="M604" s="76"/>
      <c r="N604" s="76"/>
      <c r="O604" s="76"/>
      <c r="P604" s="76"/>
      <c r="Q604" s="76"/>
      <c r="R604" s="76"/>
      <c r="S604" s="76"/>
      <c r="T604" s="76"/>
      <c r="U604" s="76"/>
      <c r="V604" s="76"/>
      <c r="W604" s="76"/>
      <c r="X604" s="76"/>
      <c r="Y604" s="76"/>
      <c r="Z604" s="76"/>
      <c r="AA604" s="76"/>
      <c r="AB604" s="76"/>
      <c r="AC604" s="76"/>
      <c r="AD604" s="76"/>
      <c r="AE604" s="76"/>
      <c r="AF604" s="76"/>
      <c r="AG604" s="76"/>
      <c r="AH604" s="76"/>
      <c r="AI604" s="76"/>
      <c r="AJ604" s="76"/>
      <c r="AK604" s="76"/>
      <c r="AL604" s="76"/>
      <c r="AM604" s="76"/>
      <c r="AN604" s="76"/>
      <c r="AO604" s="76"/>
      <c r="AP604" s="76"/>
      <c r="AQ604" s="76"/>
      <c r="AR604" s="76"/>
      <c r="AS604" s="76"/>
      <c r="AT604" s="76"/>
      <c r="AU604" s="76"/>
      <c r="AV604" s="76"/>
      <c r="AW604" s="76"/>
      <c r="AX604" s="76"/>
      <c r="AY604" s="76"/>
      <c r="AZ604" s="76"/>
      <c r="BA604" s="76"/>
      <c r="BB604" s="76"/>
      <c r="BC604" s="76"/>
      <c r="BD604" s="76"/>
      <c r="BE604" s="76"/>
      <c r="BF604" s="76"/>
      <c r="BG604" s="76"/>
      <c r="BH604" s="76"/>
      <c r="BI604" s="76"/>
      <c r="BJ604" s="76"/>
      <c r="BK604" s="76"/>
      <c r="BL604" s="76"/>
      <c r="BM604" s="76"/>
      <c r="BN604" s="76"/>
      <c r="BO604" s="76"/>
      <c r="BP604" s="76"/>
      <c r="BQ604" s="76"/>
      <c r="BR604" s="76"/>
    </row>
    <row r="605" spans="4:70" ht="12.75" customHeight="1" x14ac:dyDescent="0.15">
      <c r="D605" s="76"/>
      <c r="E605" s="76"/>
      <c r="F605" s="76"/>
      <c r="G605" s="76"/>
      <c r="H605" s="76"/>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76"/>
      <c r="AG605" s="76"/>
      <c r="AH605" s="76"/>
      <c r="AI605" s="76"/>
      <c r="AJ605" s="76"/>
      <c r="AK605" s="76"/>
      <c r="AL605" s="76"/>
      <c r="AM605" s="76"/>
      <c r="AN605" s="76"/>
      <c r="AO605" s="76"/>
      <c r="AP605" s="76"/>
      <c r="AQ605" s="76"/>
      <c r="AR605" s="76"/>
      <c r="AS605" s="76"/>
      <c r="AT605" s="76"/>
      <c r="AU605" s="76"/>
      <c r="AV605" s="76"/>
      <c r="AW605" s="76"/>
      <c r="AX605" s="76"/>
      <c r="AY605" s="76"/>
      <c r="AZ605" s="76"/>
      <c r="BA605" s="76"/>
      <c r="BB605" s="76"/>
      <c r="BC605" s="76"/>
      <c r="BD605" s="76"/>
      <c r="BE605" s="76"/>
      <c r="BF605" s="76"/>
      <c r="BG605" s="76"/>
      <c r="BH605" s="76"/>
      <c r="BI605" s="76"/>
      <c r="BJ605" s="76"/>
      <c r="BK605" s="76"/>
      <c r="BL605" s="76"/>
      <c r="BM605" s="76"/>
      <c r="BN605" s="76"/>
      <c r="BO605" s="76"/>
      <c r="BP605" s="76"/>
      <c r="BQ605" s="76"/>
      <c r="BR605" s="76"/>
    </row>
    <row r="606" spans="4:70" ht="12.75" customHeight="1" x14ac:dyDescent="0.15">
      <c r="D606" s="76"/>
      <c r="E606" s="76"/>
      <c r="F606" s="76"/>
      <c r="G606" s="76"/>
      <c r="H606" s="76"/>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76"/>
      <c r="AG606" s="76"/>
      <c r="AH606" s="76"/>
      <c r="AI606" s="76"/>
      <c r="AJ606" s="76"/>
      <c r="AK606" s="76"/>
      <c r="AL606" s="76"/>
      <c r="AM606" s="76"/>
      <c r="AN606" s="76"/>
      <c r="AO606" s="76"/>
      <c r="AP606" s="76"/>
      <c r="AQ606" s="76"/>
      <c r="AR606" s="76"/>
      <c r="AS606" s="76"/>
      <c r="AT606" s="76"/>
      <c r="AU606" s="76"/>
      <c r="AV606" s="76"/>
      <c r="AW606" s="76"/>
      <c r="AX606" s="76"/>
      <c r="AY606" s="76"/>
      <c r="AZ606" s="76"/>
      <c r="BA606" s="76"/>
      <c r="BB606" s="76"/>
      <c r="BC606" s="76"/>
      <c r="BD606" s="76"/>
      <c r="BE606" s="76"/>
      <c r="BF606" s="76"/>
      <c r="BG606" s="76"/>
      <c r="BH606" s="76"/>
      <c r="BI606" s="76"/>
      <c r="BJ606" s="76"/>
      <c r="BK606" s="76"/>
      <c r="BL606" s="76"/>
      <c r="BM606" s="76"/>
      <c r="BN606" s="76"/>
      <c r="BO606" s="76"/>
      <c r="BP606" s="76"/>
      <c r="BQ606" s="76"/>
      <c r="BR606" s="76"/>
    </row>
    <row r="607" spans="4:70" ht="12.75" customHeight="1" x14ac:dyDescent="0.15">
      <c r="D607" s="76"/>
      <c r="E607" s="76"/>
      <c r="F607" s="76"/>
      <c r="G607" s="76"/>
      <c r="H607" s="76"/>
      <c r="I607" s="76"/>
      <c r="J607" s="76"/>
      <c r="K607" s="76"/>
      <c r="L607" s="76"/>
      <c r="M607" s="76"/>
      <c r="N607" s="76"/>
      <c r="O607" s="76"/>
      <c r="P607" s="76"/>
      <c r="Q607" s="76"/>
      <c r="R607" s="76"/>
      <c r="S607" s="76"/>
      <c r="T607" s="76"/>
      <c r="U607" s="76"/>
      <c r="V607" s="76"/>
      <c r="W607" s="76"/>
      <c r="X607" s="76"/>
      <c r="Y607" s="76"/>
      <c r="Z607" s="76"/>
      <c r="AA607" s="76"/>
      <c r="AB607" s="76"/>
      <c r="AC607" s="76"/>
      <c r="AD607" s="76"/>
      <c r="AE607" s="76"/>
      <c r="AF607" s="76"/>
      <c r="AG607" s="76"/>
      <c r="AH607" s="76"/>
      <c r="AI607" s="76"/>
      <c r="AJ607" s="76"/>
      <c r="AK607" s="76"/>
      <c r="AL607" s="76"/>
      <c r="AM607" s="76"/>
      <c r="AN607" s="76"/>
      <c r="AO607" s="76"/>
      <c r="AP607" s="76"/>
      <c r="AQ607" s="76"/>
      <c r="AR607" s="76"/>
      <c r="AS607" s="76"/>
      <c r="AT607" s="76"/>
      <c r="AU607" s="76"/>
      <c r="AV607" s="76"/>
      <c r="AW607" s="76"/>
      <c r="AX607" s="76"/>
      <c r="AY607" s="76"/>
      <c r="AZ607" s="76"/>
      <c r="BA607" s="76"/>
      <c r="BB607" s="76"/>
      <c r="BC607" s="76"/>
      <c r="BD607" s="76"/>
      <c r="BE607" s="76"/>
      <c r="BF607" s="76"/>
      <c r="BG607" s="76"/>
      <c r="BH607" s="76"/>
      <c r="BI607" s="76"/>
      <c r="BJ607" s="76"/>
      <c r="BK607" s="76"/>
      <c r="BL607" s="76"/>
      <c r="BM607" s="76"/>
      <c r="BN607" s="76"/>
      <c r="BO607" s="76"/>
      <c r="BP607" s="76"/>
      <c r="BQ607" s="76"/>
      <c r="BR607" s="76"/>
    </row>
    <row r="608" spans="4:70" ht="12.75" customHeight="1" x14ac:dyDescent="0.15">
      <c r="D608" s="76"/>
      <c r="E608" s="76"/>
      <c r="F608" s="76"/>
      <c r="G608" s="76"/>
      <c r="H608" s="76"/>
      <c r="I608" s="76"/>
      <c r="J608" s="76"/>
      <c r="K608" s="76"/>
      <c r="L608" s="76"/>
      <c r="M608" s="76"/>
      <c r="N608" s="76"/>
      <c r="O608" s="76"/>
      <c r="P608" s="76"/>
      <c r="Q608" s="76"/>
      <c r="R608" s="76"/>
      <c r="S608" s="76"/>
      <c r="T608" s="76"/>
      <c r="U608" s="76"/>
      <c r="V608" s="76"/>
      <c r="W608" s="76"/>
      <c r="X608" s="76"/>
      <c r="Y608" s="76"/>
      <c r="Z608" s="76"/>
      <c r="AA608" s="76"/>
      <c r="AB608" s="76"/>
      <c r="AC608" s="76"/>
      <c r="AD608" s="76"/>
      <c r="AE608" s="76"/>
      <c r="AF608" s="76"/>
      <c r="AG608" s="76"/>
      <c r="AH608" s="76"/>
      <c r="AI608" s="76"/>
      <c r="AJ608" s="76"/>
      <c r="AK608" s="76"/>
      <c r="AL608" s="76"/>
      <c r="AM608" s="76"/>
      <c r="AN608" s="76"/>
      <c r="AO608" s="76"/>
      <c r="AP608" s="76"/>
      <c r="AQ608" s="76"/>
      <c r="AR608" s="76"/>
      <c r="AS608" s="76"/>
      <c r="AT608" s="76"/>
      <c r="AU608" s="76"/>
      <c r="AV608" s="76"/>
      <c r="AW608" s="76"/>
      <c r="AX608" s="76"/>
      <c r="AY608" s="76"/>
      <c r="AZ608" s="76"/>
      <c r="BA608" s="76"/>
      <c r="BB608" s="76"/>
      <c r="BC608" s="76"/>
      <c r="BD608" s="76"/>
      <c r="BE608" s="76"/>
      <c r="BF608" s="76"/>
      <c r="BG608" s="76"/>
      <c r="BH608" s="76"/>
      <c r="BI608" s="76"/>
      <c r="BJ608" s="76"/>
      <c r="BK608" s="76"/>
      <c r="BL608" s="76"/>
      <c r="BM608" s="76"/>
      <c r="BN608" s="76"/>
      <c r="BO608" s="76"/>
      <c r="BP608" s="76"/>
      <c r="BQ608" s="76"/>
      <c r="BR608" s="76"/>
    </row>
    <row r="609" spans="4:70" ht="12.75" customHeight="1" x14ac:dyDescent="0.15">
      <c r="D609" s="76"/>
      <c r="E609" s="76"/>
      <c r="F609" s="76"/>
      <c r="G609" s="76"/>
      <c r="H609" s="76"/>
      <c r="I609" s="76"/>
      <c r="J609" s="76"/>
      <c r="K609" s="76"/>
      <c r="L609" s="76"/>
      <c r="M609" s="76"/>
      <c r="N609" s="76"/>
      <c r="O609" s="76"/>
      <c r="P609" s="76"/>
      <c r="Q609" s="76"/>
      <c r="R609" s="76"/>
      <c r="S609" s="76"/>
      <c r="T609" s="76"/>
      <c r="U609" s="76"/>
      <c r="V609" s="76"/>
      <c r="W609" s="76"/>
      <c r="X609" s="76"/>
      <c r="Y609" s="76"/>
      <c r="Z609" s="76"/>
      <c r="AA609" s="76"/>
      <c r="AB609" s="76"/>
      <c r="AC609" s="76"/>
      <c r="AD609" s="76"/>
      <c r="AE609" s="76"/>
      <c r="AF609" s="76"/>
      <c r="AG609" s="76"/>
      <c r="AH609" s="76"/>
      <c r="AI609" s="76"/>
      <c r="AJ609" s="76"/>
      <c r="AK609" s="76"/>
      <c r="AL609" s="76"/>
      <c r="AM609" s="76"/>
      <c r="AN609" s="76"/>
      <c r="AO609" s="76"/>
      <c r="AP609" s="76"/>
      <c r="AQ609" s="76"/>
      <c r="AR609" s="76"/>
      <c r="AS609" s="76"/>
      <c r="AT609" s="76"/>
      <c r="AU609" s="76"/>
      <c r="AV609" s="76"/>
      <c r="AW609" s="76"/>
      <c r="AX609" s="76"/>
      <c r="AY609" s="76"/>
      <c r="AZ609" s="76"/>
      <c r="BA609" s="76"/>
      <c r="BB609" s="76"/>
      <c r="BC609" s="76"/>
      <c r="BD609" s="76"/>
      <c r="BE609" s="76"/>
      <c r="BF609" s="76"/>
      <c r="BG609" s="76"/>
      <c r="BH609" s="76"/>
      <c r="BI609" s="76"/>
      <c r="BJ609" s="76"/>
      <c r="BK609" s="76"/>
      <c r="BL609" s="76"/>
      <c r="BM609" s="76"/>
      <c r="BN609" s="76"/>
      <c r="BO609" s="76"/>
      <c r="BP609" s="76"/>
      <c r="BQ609" s="76"/>
      <c r="BR609" s="76"/>
    </row>
    <row r="610" spans="4:70" ht="12.75" customHeight="1" x14ac:dyDescent="0.15">
      <c r="D610" s="76"/>
      <c r="E610" s="76"/>
      <c r="F610" s="76"/>
      <c r="G610" s="76"/>
      <c r="H610" s="76"/>
      <c r="I610" s="76"/>
      <c r="J610" s="76"/>
      <c r="K610" s="76"/>
      <c r="L610" s="76"/>
      <c r="M610" s="76"/>
      <c r="N610" s="76"/>
      <c r="O610" s="76"/>
      <c r="P610" s="76"/>
      <c r="Q610" s="76"/>
      <c r="R610" s="76"/>
      <c r="S610" s="76"/>
      <c r="T610" s="76"/>
      <c r="U610" s="76"/>
      <c r="V610" s="76"/>
      <c r="W610" s="76"/>
      <c r="X610" s="76"/>
      <c r="Y610" s="76"/>
      <c r="Z610" s="76"/>
      <c r="AA610" s="76"/>
      <c r="AB610" s="76"/>
      <c r="AC610" s="76"/>
      <c r="AD610" s="76"/>
      <c r="AE610" s="76"/>
      <c r="AF610" s="76"/>
      <c r="AG610" s="76"/>
      <c r="AH610" s="76"/>
      <c r="AI610" s="76"/>
      <c r="AJ610" s="76"/>
      <c r="AK610" s="76"/>
      <c r="AL610" s="76"/>
      <c r="AM610" s="76"/>
      <c r="AN610" s="76"/>
      <c r="AO610" s="76"/>
      <c r="AP610" s="76"/>
      <c r="AQ610" s="76"/>
      <c r="AR610" s="76"/>
      <c r="AS610" s="76"/>
      <c r="AT610" s="76"/>
      <c r="AU610" s="76"/>
      <c r="AV610" s="76"/>
      <c r="AW610" s="76"/>
      <c r="AX610" s="76"/>
      <c r="AY610" s="76"/>
      <c r="AZ610" s="76"/>
      <c r="BA610" s="76"/>
      <c r="BB610" s="76"/>
      <c r="BC610" s="76"/>
      <c r="BD610" s="76"/>
      <c r="BE610" s="76"/>
      <c r="BF610" s="76"/>
      <c r="BG610" s="76"/>
      <c r="BH610" s="76"/>
      <c r="BI610" s="76"/>
      <c r="BJ610" s="76"/>
      <c r="BK610" s="76"/>
      <c r="BL610" s="76"/>
      <c r="BM610" s="76"/>
      <c r="BN610" s="76"/>
      <c r="BO610" s="76"/>
      <c r="BP610" s="76"/>
      <c r="BQ610" s="76"/>
      <c r="BR610" s="76"/>
    </row>
    <row r="611" spans="4:70" ht="12.75" customHeight="1" x14ac:dyDescent="0.15">
      <c r="D611" s="76"/>
      <c r="E611" s="76"/>
      <c r="F611" s="76"/>
      <c r="G611" s="76"/>
      <c r="H611" s="76"/>
      <c r="I611" s="76"/>
      <c r="J611" s="76"/>
      <c r="K611" s="76"/>
      <c r="L611" s="76"/>
      <c r="M611" s="76"/>
      <c r="N611" s="76"/>
      <c r="O611" s="76"/>
      <c r="P611" s="76"/>
      <c r="Q611" s="76"/>
      <c r="R611" s="76"/>
      <c r="S611" s="76"/>
      <c r="T611" s="76"/>
      <c r="U611" s="76"/>
      <c r="V611" s="76"/>
      <c r="W611" s="76"/>
      <c r="X611" s="76"/>
      <c r="Y611" s="76"/>
      <c r="Z611" s="76"/>
      <c r="AA611" s="76"/>
      <c r="AB611" s="76"/>
      <c r="AC611" s="76"/>
      <c r="AD611" s="76"/>
      <c r="AE611" s="76"/>
      <c r="AF611" s="76"/>
      <c r="AG611" s="76"/>
      <c r="AH611" s="76"/>
      <c r="AI611" s="76"/>
      <c r="AJ611" s="76"/>
      <c r="AK611" s="76"/>
      <c r="AL611" s="76"/>
      <c r="AM611" s="76"/>
      <c r="AN611" s="76"/>
      <c r="AO611" s="76"/>
      <c r="AP611" s="76"/>
      <c r="AQ611" s="76"/>
      <c r="AR611" s="76"/>
      <c r="AS611" s="76"/>
      <c r="AT611" s="76"/>
      <c r="AU611" s="76"/>
      <c r="AV611" s="76"/>
      <c r="AW611" s="76"/>
      <c r="AX611" s="76"/>
      <c r="AY611" s="76"/>
      <c r="AZ611" s="76"/>
      <c r="BA611" s="76"/>
      <c r="BB611" s="76"/>
      <c r="BC611" s="76"/>
      <c r="BD611" s="76"/>
      <c r="BE611" s="76"/>
      <c r="BF611" s="76"/>
      <c r="BG611" s="76"/>
      <c r="BH611" s="76"/>
      <c r="BI611" s="76"/>
      <c r="BJ611" s="76"/>
      <c r="BK611" s="76"/>
      <c r="BL611" s="76"/>
      <c r="BM611" s="76"/>
      <c r="BN611" s="76"/>
      <c r="BO611" s="76"/>
      <c r="BP611" s="76"/>
      <c r="BQ611" s="76"/>
      <c r="BR611" s="76"/>
    </row>
    <row r="612" spans="4:70" ht="12.75" customHeight="1" x14ac:dyDescent="0.15">
      <c r="D612" s="76"/>
      <c r="E612" s="76"/>
      <c r="F612" s="76"/>
      <c r="G612" s="76"/>
      <c r="H612" s="76"/>
      <c r="I612" s="76"/>
      <c r="J612" s="76"/>
      <c r="K612" s="76"/>
      <c r="L612" s="76"/>
      <c r="M612" s="76"/>
      <c r="N612" s="76"/>
      <c r="O612" s="76"/>
      <c r="P612" s="76"/>
      <c r="Q612" s="76"/>
      <c r="R612" s="76"/>
      <c r="S612" s="76"/>
      <c r="T612" s="76"/>
      <c r="U612" s="76"/>
      <c r="V612" s="76"/>
      <c r="W612" s="76"/>
      <c r="X612" s="76"/>
      <c r="Y612" s="76"/>
      <c r="Z612" s="76"/>
      <c r="AA612" s="76"/>
      <c r="AB612" s="76"/>
      <c r="AC612" s="76"/>
      <c r="AD612" s="76"/>
      <c r="AE612" s="76"/>
      <c r="AF612" s="76"/>
      <c r="AG612" s="76"/>
      <c r="AH612" s="76"/>
      <c r="AI612" s="76"/>
      <c r="AJ612" s="76"/>
      <c r="AK612" s="76"/>
      <c r="AL612" s="76"/>
      <c r="AM612" s="76"/>
      <c r="AN612" s="76"/>
      <c r="AO612" s="76"/>
      <c r="AP612" s="76"/>
      <c r="AQ612" s="76"/>
      <c r="AR612" s="76"/>
      <c r="AS612" s="76"/>
      <c r="AT612" s="76"/>
      <c r="AU612" s="76"/>
      <c r="AV612" s="76"/>
      <c r="AW612" s="76"/>
      <c r="AX612" s="76"/>
      <c r="AY612" s="76"/>
      <c r="AZ612" s="76"/>
      <c r="BA612" s="76"/>
      <c r="BB612" s="76"/>
      <c r="BC612" s="76"/>
      <c r="BD612" s="76"/>
      <c r="BE612" s="76"/>
      <c r="BF612" s="76"/>
      <c r="BG612" s="76"/>
      <c r="BH612" s="76"/>
      <c r="BI612" s="76"/>
      <c r="BJ612" s="76"/>
      <c r="BK612" s="76"/>
      <c r="BL612" s="76"/>
      <c r="BM612" s="76"/>
      <c r="BN612" s="76"/>
      <c r="BO612" s="76"/>
      <c r="BP612" s="76"/>
      <c r="BQ612" s="76"/>
      <c r="BR612" s="76"/>
    </row>
    <row r="613" spans="4:70" ht="12.75" customHeight="1" x14ac:dyDescent="0.15">
      <c r="D613" s="76"/>
      <c r="E613" s="76"/>
      <c r="F613" s="76"/>
      <c r="G613" s="76"/>
      <c r="H613" s="76"/>
      <c r="I613" s="76"/>
      <c r="J613" s="76"/>
      <c r="K613" s="76"/>
      <c r="L613" s="76"/>
      <c r="M613" s="76"/>
      <c r="N613" s="76"/>
      <c r="O613" s="76"/>
      <c r="P613" s="76"/>
      <c r="Q613" s="76"/>
      <c r="R613" s="76"/>
      <c r="S613" s="76"/>
      <c r="T613" s="76"/>
      <c r="U613" s="76"/>
      <c r="V613" s="76"/>
      <c r="W613" s="76"/>
      <c r="X613" s="76"/>
      <c r="Y613" s="76"/>
      <c r="Z613" s="76"/>
      <c r="AA613" s="76"/>
      <c r="AB613" s="76"/>
      <c r="AC613" s="76"/>
      <c r="AD613" s="76"/>
      <c r="AE613" s="76"/>
      <c r="AF613" s="76"/>
      <c r="AG613" s="76"/>
      <c r="AH613" s="76"/>
      <c r="AI613" s="76"/>
      <c r="AJ613" s="76"/>
      <c r="AK613" s="76"/>
      <c r="AL613" s="76"/>
      <c r="AM613" s="76"/>
      <c r="AN613" s="76"/>
      <c r="AO613" s="76"/>
      <c r="AP613" s="76"/>
      <c r="AQ613" s="76"/>
      <c r="AR613" s="76"/>
      <c r="AS613" s="76"/>
      <c r="AT613" s="76"/>
      <c r="AU613" s="76"/>
      <c r="AV613" s="76"/>
      <c r="AW613" s="76"/>
      <c r="AX613" s="76"/>
      <c r="AY613" s="76"/>
      <c r="AZ613" s="76"/>
      <c r="BA613" s="76"/>
      <c r="BB613" s="76"/>
      <c r="BC613" s="76"/>
      <c r="BD613" s="76"/>
      <c r="BE613" s="76"/>
      <c r="BF613" s="76"/>
      <c r="BG613" s="76"/>
      <c r="BH613" s="76"/>
      <c r="BI613" s="76"/>
      <c r="BJ613" s="76"/>
      <c r="BK613" s="76"/>
      <c r="BL613" s="76"/>
      <c r="BM613" s="76"/>
      <c r="BN613" s="76"/>
      <c r="BO613" s="76"/>
      <c r="BP613" s="76"/>
      <c r="BQ613" s="76"/>
      <c r="BR613" s="76"/>
    </row>
    <row r="614" spans="4:70" ht="12.75" customHeight="1" x14ac:dyDescent="0.15">
      <c r="D614" s="76"/>
      <c r="E614" s="76"/>
      <c r="F614" s="76"/>
      <c r="G614" s="76"/>
      <c r="H614" s="76"/>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76"/>
      <c r="AG614" s="76"/>
      <c r="AH614" s="76"/>
      <c r="AI614" s="76"/>
      <c r="AJ614" s="76"/>
      <c r="AK614" s="76"/>
      <c r="AL614" s="76"/>
      <c r="AM614" s="76"/>
      <c r="AN614" s="76"/>
      <c r="AO614" s="76"/>
      <c r="AP614" s="76"/>
      <c r="AQ614" s="76"/>
      <c r="AR614" s="76"/>
      <c r="AS614" s="76"/>
      <c r="AT614" s="76"/>
      <c r="AU614" s="76"/>
      <c r="AV614" s="76"/>
      <c r="AW614" s="76"/>
      <c r="AX614" s="76"/>
      <c r="AY614" s="76"/>
      <c r="AZ614" s="76"/>
      <c r="BA614" s="76"/>
      <c r="BB614" s="76"/>
      <c r="BC614" s="76"/>
      <c r="BD614" s="76"/>
      <c r="BE614" s="76"/>
      <c r="BF614" s="76"/>
      <c r="BG614" s="76"/>
      <c r="BH614" s="76"/>
      <c r="BI614" s="76"/>
      <c r="BJ614" s="76"/>
      <c r="BK614" s="76"/>
      <c r="BL614" s="76"/>
      <c r="BM614" s="76"/>
      <c r="BN614" s="76"/>
      <c r="BO614" s="76"/>
      <c r="BP614" s="76"/>
      <c r="BQ614" s="76"/>
      <c r="BR614" s="76"/>
    </row>
    <row r="615" spans="4:70" ht="12.75" customHeight="1" x14ac:dyDescent="0.15">
      <c r="D615" s="76"/>
      <c r="E615" s="76"/>
      <c r="F615" s="76"/>
      <c r="G615" s="76"/>
      <c r="H615" s="76"/>
      <c r="I615" s="76"/>
      <c r="J615" s="76"/>
      <c r="K615" s="76"/>
      <c r="L615" s="76"/>
      <c r="M615" s="76"/>
      <c r="N615" s="76"/>
      <c r="O615" s="76"/>
      <c r="P615" s="76"/>
      <c r="Q615" s="76"/>
      <c r="R615" s="76"/>
      <c r="S615" s="76"/>
      <c r="T615" s="76"/>
      <c r="U615" s="76"/>
      <c r="V615" s="76"/>
      <c r="W615" s="76"/>
      <c r="X615" s="76"/>
      <c r="Y615" s="76"/>
      <c r="Z615" s="76"/>
      <c r="AA615" s="76"/>
      <c r="AB615" s="76"/>
      <c r="AC615" s="76"/>
      <c r="AD615" s="76"/>
      <c r="AE615" s="76"/>
      <c r="AF615" s="76"/>
      <c r="AG615" s="76"/>
      <c r="AH615" s="76"/>
      <c r="AI615" s="76"/>
      <c r="AJ615" s="76"/>
      <c r="AK615" s="76"/>
      <c r="AL615" s="76"/>
      <c r="AM615" s="76"/>
      <c r="AN615" s="76"/>
      <c r="AO615" s="76"/>
      <c r="AP615" s="76"/>
      <c r="AQ615" s="76"/>
      <c r="AR615" s="76"/>
      <c r="AS615" s="76"/>
      <c r="AT615" s="76"/>
      <c r="AU615" s="76"/>
      <c r="AV615" s="76"/>
      <c r="AW615" s="76"/>
      <c r="AX615" s="76"/>
      <c r="AY615" s="76"/>
      <c r="AZ615" s="76"/>
      <c r="BA615" s="76"/>
      <c r="BB615" s="76"/>
      <c r="BC615" s="76"/>
      <c r="BD615" s="76"/>
      <c r="BE615" s="76"/>
      <c r="BF615" s="76"/>
      <c r="BG615" s="76"/>
      <c r="BH615" s="76"/>
      <c r="BI615" s="76"/>
      <c r="BJ615" s="76"/>
      <c r="BK615" s="76"/>
      <c r="BL615" s="76"/>
      <c r="BM615" s="76"/>
      <c r="BN615" s="76"/>
      <c r="BO615" s="76"/>
      <c r="BP615" s="76"/>
      <c r="BQ615" s="76"/>
      <c r="BR615" s="76"/>
    </row>
    <row r="616" spans="4:70" ht="12.75" customHeight="1" x14ac:dyDescent="0.15">
      <c r="D616" s="76"/>
      <c r="E616" s="76"/>
      <c r="F616" s="76"/>
      <c r="G616" s="76"/>
      <c r="H616" s="76"/>
      <c r="I616" s="76"/>
      <c r="J616" s="76"/>
      <c r="K616" s="76"/>
      <c r="L616" s="76"/>
      <c r="M616" s="76"/>
      <c r="N616" s="76"/>
      <c r="O616" s="76"/>
      <c r="P616" s="76"/>
      <c r="Q616" s="76"/>
      <c r="R616" s="76"/>
      <c r="S616" s="76"/>
      <c r="T616" s="76"/>
      <c r="U616" s="76"/>
      <c r="V616" s="76"/>
      <c r="W616" s="76"/>
      <c r="X616" s="76"/>
      <c r="Y616" s="76"/>
      <c r="Z616" s="76"/>
      <c r="AA616" s="76"/>
      <c r="AB616" s="76"/>
      <c r="AC616" s="76"/>
      <c r="AD616" s="76"/>
      <c r="AE616" s="76"/>
      <c r="AF616" s="76"/>
      <c r="AG616" s="76"/>
      <c r="AH616" s="76"/>
      <c r="AI616" s="76"/>
      <c r="AJ616" s="76"/>
      <c r="AK616" s="76"/>
      <c r="AL616" s="76"/>
      <c r="AM616" s="76"/>
      <c r="AN616" s="76"/>
      <c r="AO616" s="76"/>
      <c r="AP616" s="76"/>
      <c r="AQ616" s="76"/>
      <c r="AR616" s="76"/>
      <c r="AS616" s="76"/>
      <c r="AT616" s="76"/>
      <c r="AU616" s="76"/>
      <c r="AV616" s="76"/>
      <c r="AW616" s="76"/>
      <c r="AX616" s="76"/>
      <c r="AY616" s="76"/>
      <c r="AZ616" s="76"/>
      <c r="BA616" s="76"/>
      <c r="BB616" s="76"/>
      <c r="BC616" s="76"/>
      <c r="BD616" s="76"/>
      <c r="BE616" s="76"/>
      <c r="BF616" s="76"/>
      <c r="BG616" s="76"/>
      <c r="BH616" s="76"/>
      <c r="BI616" s="76"/>
      <c r="BJ616" s="76"/>
      <c r="BK616" s="76"/>
      <c r="BL616" s="76"/>
      <c r="BM616" s="76"/>
      <c r="BN616" s="76"/>
      <c r="BO616" s="76"/>
      <c r="BP616" s="76"/>
      <c r="BQ616" s="76"/>
      <c r="BR616" s="76"/>
    </row>
    <row r="617" spans="4:70" ht="12.75" customHeight="1" x14ac:dyDescent="0.15">
      <c r="D617" s="76"/>
      <c r="E617" s="76"/>
      <c r="F617" s="76"/>
      <c r="G617" s="76"/>
      <c r="H617" s="76"/>
      <c r="I617" s="76"/>
      <c r="J617" s="76"/>
      <c r="K617" s="76"/>
      <c r="L617" s="76"/>
      <c r="M617" s="76"/>
      <c r="N617" s="76"/>
      <c r="O617" s="76"/>
      <c r="P617" s="76"/>
      <c r="Q617" s="76"/>
      <c r="R617" s="76"/>
      <c r="S617" s="76"/>
      <c r="T617" s="76"/>
      <c r="U617" s="76"/>
      <c r="V617" s="76"/>
      <c r="W617" s="76"/>
      <c r="X617" s="76"/>
      <c r="Y617" s="76"/>
      <c r="Z617" s="76"/>
      <c r="AA617" s="76"/>
      <c r="AB617" s="76"/>
      <c r="AC617" s="76"/>
      <c r="AD617" s="76"/>
      <c r="AE617" s="76"/>
      <c r="AF617" s="76"/>
      <c r="AG617" s="76"/>
      <c r="AH617" s="76"/>
      <c r="AI617" s="76"/>
      <c r="AJ617" s="76"/>
      <c r="AK617" s="76"/>
      <c r="AL617" s="76"/>
      <c r="AM617" s="76"/>
      <c r="AN617" s="76"/>
      <c r="AO617" s="76"/>
      <c r="AP617" s="76"/>
      <c r="AQ617" s="76"/>
      <c r="AR617" s="76"/>
      <c r="AS617" s="76"/>
      <c r="AT617" s="76"/>
      <c r="AU617" s="76"/>
      <c r="AV617" s="76"/>
      <c r="AW617" s="76"/>
      <c r="AX617" s="76"/>
      <c r="AY617" s="76"/>
      <c r="AZ617" s="76"/>
      <c r="BA617" s="76"/>
      <c r="BB617" s="76"/>
      <c r="BC617" s="76"/>
      <c r="BD617" s="76"/>
      <c r="BE617" s="76"/>
      <c r="BF617" s="76"/>
      <c r="BG617" s="76"/>
      <c r="BH617" s="76"/>
      <c r="BI617" s="76"/>
      <c r="BJ617" s="76"/>
      <c r="BK617" s="76"/>
      <c r="BL617" s="76"/>
      <c r="BM617" s="76"/>
      <c r="BN617" s="76"/>
      <c r="BO617" s="76"/>
      <c r="BP617" s="76"/>
      <c r="BQ617" s="76"/>
      <c r="BR617" s="76"/>
    </row>
    <row r="618" spans="4:70" ht="12.75" customHeight="1" x14ac:dyDescent="0.15">
      <c r="D618" s="76"/>
      <c r="E618" s="76"/>
      <c r="F618" s="76"/>
      <c r="G618" s="76"/>
      <c r="H618" s="76"/>
      <c r="I618" s="76"/>
      <c r="J618" s="76"/>
      <c r="K618" s="76"/>
      <c r="L618" s="76"/>
      <c r="M618" s="76"/>
      <c r="N618" s="76"/>
      <c r="O618" s="76"/>
      <c r="P618" s="76"/>
      <c r="Q618" s="76"/>
      <c r="R618" s="76"/>
      <c r="S618" s="76"/>
      <c r="T618" s="76"/>
      <c r="U618" s="76"/>
      <c r="V618" s="76"/>
      <c r="W618" s="76"/>
      <c r="X618" s="76"/>
      <c r="Y618" s="76"/>
      <c r="Z618" s="76"/>
      <c r="AA618" s="76"/>
      <c r="AB618" s="76"/>
      <c r="AC618" s="76"/>
      <c r="AD618" s="76"/>
      <c r="AE618" s="76"/>
      <c r="AF618" s="76"/>
      <c r="AG618" s="76"/>
      <c r="AH618" s="76"/>
      <c r="AI618" s="76"/>
      <c r="AJ618" s="76"/>
      <c r="AK618" s="76"/>
      <c r="AL618" s="76"/>
      <c r="AM618" s="76"/>
      <c r="AN618" s="76"/>
      <c r="AO618" s="76"/>
      <c r="AP618" s="76"/>
      <c r="AQ618" s="76"/>
      <c r="AR618" s="76"/>
      <c r="AS618" s="76"/>
      <c r="AT618" s="76"/>
      <c r="AU618" s="76"/>
      <c r="AV618" s="76"/>
      <c r="AW618" s="76"/>
      <c r="AX618" s="76"/>
      <c r="AY618" s="76"/>
      <c r="AZ618" s="76"/>
      <c r="BA618" s="76"/>
      <c r="BB618" s="76"/>
      <c r="BC618" s="76"/>
      <c r="BD618" s="76"/>
      <c r="BE618" s="76"/>
      <c r="BF618" s="76"/>
      <c r="BG618" s="76"/>
      <c r="BH618" s="76"/>
      <c r="BI618" s="76"/>
      <c r="BJ618" s="76"/>
      <c r="BK618" s="76"/>
      <c r="BL618" s="76"/>
      <c r="BM618" s="76"/>
      <c r="BN618" s="76"/>
      <c r="BO618" s="76"/>
      <c r="BP618" s="76"/>
      <c r="BQ618" s="76"/>
      <c r="BR618" s="76"/>
    </row>
    <row r="619" spans="4:70" ht="12.75" customHeight="1" x14ac:dyDescent="0.15">
      <c r="D619" s="76"/>
      <c r="E619" s="76"/>
      <c r="F619" s="76"/>
      <c r="G619" s="76"/>
      <c r="H619" s="76"/>
      <c r="I619" s="76"/>
      <c r="J619" s="76"/>
      <c r="K619" s="76"/>
      <c r="L619" s="76"/>
      <c r="M619" s="76"/>
      <c r="N619" s="76"/>
      <c r="O619" s="76"/>
      <c r="P619" s="76"/>
      <c r="Q619" s="76"/>
      <c r="R619" s="76"/>
      <c r="S619" s="76"/>
      <c r="T619" s="76"/>
      <c r="U619" s="76"/>
      <c r="V619" s="76"/>
      <c r="W619" s="76"/>
      <c r="X619" s="76"/>
      <c r="Y619" s="76"/>
      <c r="Z619" s="76"/>
      <c r="AA619" s="76"/>
      <c r="AB619" s="76"/>
      <c r="AC619" s="76"/>
      <c r="AD619" s="76"/>
      <c r="AE619" s="76"/>
      <c r="AF619" s="76"/>
      <c r="AG619" s="76"/>
      <c r="AH619" s="76"/>
      <c r="AI619" s="76"/>
      <c r="AJ619" s="76"/>
      <c r="AK619" s="76"/>
      <c r="AL619" s="76"/>
      <c r="AM619" s="76"/>
      <c r="AN619" s="76"/>
      <c r="AO619" s="76"/>
      <c r="AP619" s="76"/>
      <c r="AQ619" s="76"/>
      <c r="AR619" s="76"/>
      <c r="AS619" s="76"/>
      <c r="AT619" s="76"/>
      <c r="AU619" s="76"/>
      <c r="AV619" s="76"/>
      <c r="AW619" s="76"/>
      <c r="AX619" s="76"/>
      <c r="AY619" s="76"/>
      <c r="AZ619" s="76"/>
      <c r="BA619" s="76"/>
      <c r="BB619" s="76"/>
      <c r="BC619" s="76"/>
      <c r="BD619" s="76"/>
      <c r="BE619" s="76"/>
      <c r="BF619" s="76"/>
      <c r="BG619" s="76"/>
      <c r="BH619" s="76"/>
      <c r="BI619" s="76"/>
      <c r="BJ619" s="76"/>
      <c r="BK619" s="76"/>
      <c r="BL619" s="76"/>
      <c r="BM619" s="76"/>
      <c r="BN619" s="76"/>
      <c r="BO619" s="76"/>
      <c r="BP619" s="76"/>
      <c r="BQ619" s="76"/>
      <c r="BR619" s="76"/>
    </row>
    <row r="620" spans="4:70" ht="12.75" customHeight="1" x14ac:dyDescent="0.15">
      <c r="D620" s="76"/>
      <c r="E620" s="76"/>
      <c r="F620" s="76"/>
      <c r="G620" s="76"/>
      <c r="H620" s="76"/>
      <c r="I620" s="76"/>
      <c r="J620" s="76"/>
      <c r="K620" s="76"/>
      <c r="L620" s="76"/>
      <c r="M620" s="76"/>
      <c r="N620" s="76"/>
      <c r="O620" s="76"/>
      <c r="P620" s="76"/>
      <c r="Q620" s="76"/>
      <c r="R620" s="76"/>
      <c r="S620" s="76"/>
      <c r="T620" s="76"/>
      <c r="U620" s="76"/>
      <c r="V620" s="76"/>
      <c r="W620" s="76"/>
      <c r="X620" s="76"/>
      <c r="Y620" s="76"/>
      <c r="Z620" s="76"/>
      <c r="AA620" s="76"/>
      <c r="AB620" s="76"/>
      <c r="AC620" s="76"/>
      <c r="AD620" s="76"/>
      <c r="AE620" s="76"/>
      <c r="AF620" s="76"/>
      <c r="AG620" s="76"/>
      <c r="AH620" s="76"/>
      <c r="AI620" s="76"/>
      <c r="AJ620" s="76"/>
      <c r="AK620" s="76"/>
      <c r="AL620" s="76"/>
      <c r="AM620" s="76"/>
      <c r="AN620" s="76"/>
      <c r="AO620" s="76"/>
      <c r="AP620" s="76"/>
      <c r="AQ620" s="76"/>
      <c r="AR620" s="76"/>
      <c r="AS620" s="76"/>
      <c r="AT620" s="76"/>
      <c r="AU620" s="76"/>
      <c r="AV620" s="76"/>
      <c r="AW620" s="76"/>
      <c r="AX620" s="76"/>
      <c r="AY620" s="76"/>
      <c r="AZ620" s="76"/>
      <c r="BA620" s="76"/>
      <c r="BB620" s="76"/>
      <c r="BC620" s="76"/>
      <c r="BD620" s="76"/>
      <c r="BE620" s="76"/>
      <c r="BF620" s="76"/>
      <c r="BG620" s="76"/>
      <c r="BH620" s="76"/>
      <c r="BI620" s="76"/>
      <c r="BJ620" s="76"/>
      <c r="BK620" s="76"/>
      <c r="BL620" s="76"/>
      <c r="BM620" s="76"/>
      <c r="BN620" s="76"/>
      <c r="BO620" s="76"/>
      <c r="BP620" s="76"/>
      <c r="BQ620" s="76"/>
      <c r="BR620" s="76"/>
    </row>
    <row r="621" spans="4:70" ht="12.75" customHeight="1" x14ac:dyDescent="0.15">
      <c r="D621" s="76"/>
      <c r="E621" s="76"/>
      <c r="F621" s="76"/>
      <c r="G621" s="76"/>
      <c r="H621" s="76"/>
      <c r="I621" s="76"/>
      <c r="J621" s="76"/>
      <c r="K621" s="76"/>
      <c r="L621" s="76"/>
      <c r="M621" s="76"/>
      <c r="N621" s="76"/>
      <c r="O621" s="76"/>
      <c r="P621" s="76"/>
      <c r="Q621" s="76"/>
      <c r="R621" s="76"/>
      <c r="S621" s="76"/>
      <c r="T621" s="76"/>
      <c r="U621" s="76"/>
      <c r="V621" s="76"/>
      <c r="W621" s="76"/>
      <c r="X621" s="76"/>
      <c r="Y621" s="76"/>
      <c r="Z621" s="76"/>
      <c r="AA621" s="76"/>
      <c r="AB621" s="76"/>
      <c r="AC621" s="76"/>
      <c r="AD621" s="76"/>
      <c r="AE621" s="76"/>
      <c r="AF621" s="76"/>
      <c r="AG621" s="76"/>
      <c r="AH621" s="76"/>
      <c r="AI621" s="76"/>
      <c r="AJ621" s="76"/>
      <c r="AK621" s="76"/>
      <c r="AL621" s="76"/>
      <c r="AM621" s="76"/>
      <c r="AN621" s="76"/>
      <c r="AO621" s="76"/>
      <c r="AP621" s="76"/>
      <c r="AQ621" s="76"/>
      <c r="AR621" s="76"/>
      <c r="AS621" s="76"/>
      <c r="AT621" s="76"/>
      <c r="AU621" s="76"/>
      <c r="AV621" s="76"/>
      <c r="AW621" s="76"/>
      <c r="AX621" s="76"/>
      <c r="AY621" s="76"/>
      <c r="AZ621" s="76"/>
      <c r="BA621" s="76"/>
      <c r="BB621" s="76"/>
      <c r="BC621" s="76"/>
      <c r="BD621" s="76"/>
      <c r="BE621" s="76"/>
      <c r="BF621" s="76"/>
      <c r="BG621" s="76"/>
      <c r="BH621" s="76"/>
      <c r="BI621" s="76"/>
      <c r="BJ621" s="76"/>
      <c r="BK621" s="76"/>
      <c r="BL621" s="76"/>
      <c r="BM621" s="76"/>
      <c r="BN621" s="76"/>
      <c r="BO621" s="76"/>
      <c r="BP621" s="76"/>
      <c r="BQ621" s="76"/>
      <c r="BR621" s="76"/>
    </row>
    <row r="622" spans="4:70" ht="12.75" customHeight="1" x14ac:dyDescent="0.15">
      <c r="D622" s="76"/>
      <c r="E622" s="76"/>
      <c r="F622" s="76"/>
      <c r="G622" s="76"/>
      <c r="H622" s="76"/>
      <c r="I622" s="76"/>
      <c r="J622" s="76"/>
      <c r="K622" s="76"/>
      <c r="L622" s="76"/>
      <c r="M622" s="76"/>
      <c r="N622" s="76"/>
      <c r="O622" s="76"/>
      <c r="P622" s="76"/>
      <c r="Q622" s="76"/>
      <c r="R622" s="76"/>
      <c r="S622" s="76"/>
      <c r="T622" s="76"/>
      <c r="U622" s="76"/>
      <c r="V622" s="76"/>
      <c r="W622" s="76"/>
      <c r="X622" s="76"/>
      <c r="Y622" s="76"/>
      <c r="Z622" s="76"/>
      <c r="AA622" s="76"/>
      <c r="AB622" s="76"/>
      <c r="AC622" s="76"/>
      <c r="AD622" s="76"/>
      <c r="AE622" s="76"/>
      <c r="AF622" s="76"/>
      <c r="AG622" s="76"/>
      <c r="AH622" s="76"/>
      <c r="AI622" s="76"/>
      <c r="AJ622" s="76"/>
      <c r="AK622" s="76"/>
      <c r="AL622" s="76"/>
      <c r="AM622" s="76"/>
      <c r="AN622" s="76"/>
      <c r="AO622" s="76"/>
      <c r="AP622" s="76"/>
      <c r="AQ622" s="76"/>
      <c r="AR622" s="76"/>
      <c r="AS622" s="76"/>
      <c r="AT622" s="76"/>
      <c r="AU622" s="76"/>
      <c r="AV622" s="76"/>
      <c r="AW622" s="76"/>
      <c r="AX622" s="76"/>
      <c r="AY622" s="76"/>
      <c r="AZ622" s="76"/>
      <c r="BA622" s="76"/>
      <c r="BB622" s="76"/>
      <c r="BC622" s="76"/>
      <c r="BD622" s="76"/>
      <c r="BE622" s="76"/>
      <c r="BF622" s="76"/>
      <c r="BG622" s="76"/>
      <c r="BH622" s="76"/>
      <c r="BI622" s="76"/>
      <c r="BJ622" s="76"/>
      <c r="BK622" s="76"/>
      <c r="BL622" s="76"/>
      <c r="BM622" s="76"/>
      <c r="BN622" s="76"/>
      <c r="BO622" s="76"/>
      <c r="BP622" s="76"/>
      <c r="BQ622" s="76"/>
      <c r="BR622" s="76"/>
    </row>
    <row r="623" spans="4:70" ht="12.75" customHeight="1" x14ac:dyDescent="0.15">
      <c r="D623" s="76"/>
      <c r="E623" s="76"/>
      <c r="F623" s="76"/>
      <c r="G623" s="76"/>
      <c r="H623" s="76"/>
      <c r="I623" s="76"/>
      <c r="J623" s="76"/>
      <c r="K623" s="76"/>
      <c r="L623" s="76"/>
      <c r="M623" s="76"/>
      <c r="N623" s="76"/>
      <c r="O623" s="76"/>
      <c r="P623" s="76"/>
      <c r="Q623" s="76"/>
      <c r="R623" s="76"/>
      <c r="S623" s="76"/>
      <c r="T623" s="76"/>
      <c r="U623" s="76"/>
      <c r="V623" s="76"/>
      <c r="W623" s="76"/>
      <c r="X623" s="76"/>
      <c r="Y623" s="76"/>
      <c r="Z623" s="76"/>
      <c r="AA623" s="76"/>
      <c r="AB623" s="76"/>
      <c r="AC623" s="76"/>
      <c r="AD623" s="76"/>
      <c r="AE623" s="76"/>
      <c r="AF623" s="76"/>
      <c r="AG623" s="76"/>
      <c r="AH623" s="76"/>
      <c r="AI623" s="76"/>
      <c r="AJ623" s="76"/>
      <c r="AK623" s="76"/>
      <c r="AL623" s="76"/>
      <c r="AM623" s="76"/>
      <c r="AN623" s="76"/>
      <c r="AO623" s="76"/>
      <c r="AP623" s="76"/>
      <c r="AQ623" s="76"/>
      <c r="AR623" s="76"/>
      <c r="AS623" s="76"/>
      <c r="AT623" s="76"/>
      <c r="AU623" s="76"/>
      <c r="AV623" s="76"/>
      <c r="AW623" s="76"/>
      <c r="AX623" s="76"/>
      <c r="AY623" s="76"/>
      <c r="AZ623" s="76"/>
      <c r="BA623" s="76"/>
      <c r="BB623" s="76"/>
      <c r="BC623" s="76"/>
      <c r="BD623" s="76"/>
      <c r="BE623" s="76"/>
      <c r="BF623" s="76"/>
      <c r="BG623" s="76"/>
      <c r="BH623" s="76"/>
      <c r="BI623" s="76"/>
      <c r="BJ623" s="76"/>
      <c r="BK623" s="76"/>
      <c r="BL623" s="76"/>
      <c r="BM623" s="76"/>
      <c r="BN623" s="76"/>
      <c r="BO623" s="76"/>
      <c r="BP623" s="76"/>
      <c r="BQ623" s="76"/>
      <c r="BR623" s="76"/>
    </row>
    <row r="624" spans="4:70" ht="12.75" customHeight="1" x14ac:dyDescent="0.15">
      <c r="D624" s="76"/>
      <c r="E624" s="76"/>
      <c r="F624" s="76"/>
      <c r="G624" s="76"/>
      <c r="H624" s="76"/>
      <c r="I624" s="76"/>
      <c r="J624" s="76"/>
      <c r="K624" s="76"/>
      <c r="L624" s="76"/>
      <c r="M624" s="76"/>
      <c r="N624" s="76"/>
      <c r="O624" s="76"/>
      <c r="P624" s="76"/>
      <c r="Q624" s="76"/>
      <c r="R624" s="76"/>
      <c r="S624" s="76"/>
      <c r="T624" s="76"/>
      <c r="U624" s="76"/>
      <c r="V624" s="76"/>
      <c r="W624" s="76"/>
      <c r="X624" s="76"/>
      <c r="Y624" s="76"/>
      <c r="Z624" s="76"/>
      <c r="AA624" s="76"/>
      <c r="AB624" s="76"/>
      <c r="AC624" s="76"/>
      <c r="AD624" s="76"/>
      <c r="AE624" s="76"/>
      <c r="AF624" s="76"/>
      <c r="AG624" s="76"/>
      <c r="AH624" s="76"/>
      <c r="AI624" s="76"/>
      <c r="AJ624" s="76"/>
      <c r="AK624" s="76"/>
      <c r="AL624" s="76"/>
      <c r="AM624" s="76"/>
      <c r="AN624" s="76"/>
      <c r="AO624" s="76"/>
      <c r="AP624" s="76"/>
      <c r="AQ624" s="76"/>
      <c r="AR624" s="76"/>
      <c r="AS624" s="76"/>
      <c r="AT624" s="76"/>
      <c r="AU624" s="76"/>
      <c r="AV624" s="76"/>
      <c r="AW624" s="76"/>
      <c r="AX624" s="76"/>
      <c r="AY624" s="76"/>
      <c r="AZ624" s="76"/>
      <c r="BA624" s="76"/>
      <c r="BB624" s="76"/>
      <c r="BC624" s="76"/>
      <c r="BD624" s="76"/>
      <c r="BE624" s="76"/>
      <c r="BF624" s="76"/>
      <c r="BG624" s="76"/>
      <c r="BH624" s="76"/>
      <c r="BI624" s="76"/>
      <c r="BJ624" s="76"/>
      <c r="BK624" s="76"/>
      <c r="BL624" s="76"/>
      <c r="BM624" s="76"/>
      <c r="BN624" s="76"/>
      <c r="BO624" s="76"/>
      <c r="BP624" s="76"/>
      <c r="BQ624" s="76"/>
      <c r="BR624" s="76"/>
    </row>
    <row r="625" spans="4:70" ht="12.75" customHeight="1" x14ac:dyDescent="0.15">
      <c r="D625" s="76"/>
      <c r="E625" s="76"/>
      <c r="F625" s="76"/>
      <c r="G625" s="76"/>
      <c r="H625" s="76"/>
      <c r="I625" s="76"/>
      <c r="J625" s="76"/>
      <c r="K625" s="76"/>
      <c r="L625" s="76"/>
      <c r="M625" s="76"/>
      <c r="N625" s="76"/>
      <c r="O625" s="76"/>
      <c r="P625" s="76"/>
      <c r="Q625" s="76"/>
      <c r="R625" s="76"/>
      <c r="S625" s="76"/>
      <c r="T625" s="76"/>
      <c r="U625" s="76"/>
      <c r="V625" s="76"/>
      <c r="W625" s="76"/>
      <c r="X625" s="76"/>
      <c r="Y625" s="76"/>
      <c r="Z625" s="76"/>
      <c r="AA625" s="76"/>
      <c r="AB625" s="76"/>
      <c r="AC625" s="76"/>
      <c r="AD625" s="76"/>
      <c r="AE625" s="76"/>
      <c r="AF625" s="76"/>
      <c r="AG625" s="76"/>
      <c r="AH625" s="76"/>
      <c r="AI625" s="76"/>
      <c r="AJ625" s="76"/>
      <c r="AK625" s="76"/>
      <c r="AL625" s="76"/>
      <c r="AM625" s="76"/>
      <c r="AN625" s="76"/>
      <c r="AO625" s="76"/>
      <c r="AP625" s="76"/>
      <c r="AQ625" s="76"/>
      <c r="AR625" s="76"/>
      <c r="AS625" s="76"/>
      <c r="AT625" s="76"/>
      <c r="AU625" s="76"/>
      <c r="AV625" s="76"/>
      <c r="AW625" s="76"/>
      <c r="AX625" s="76"/>
      <c r="AY625" s="76"/>
      <c r="AZ625" s="76"/>
      <c r="BA625" s="76"/>
      <c r="BB625" s="76"/>
      <c r="BC625" s="76"/>
      <c r="BD625" s="76"/>
      <c r="BE625" s="76"/>
      <c r="BF625" s="76"/>
      <c r="BG625" s="76"/>
      <c r="BH625" s="76"/>
      <c r="BI625" s="76"/>
      <c r="BJ625" s="76"/>
      <c r="BK625" s="76"/>
      <c r="BL625" s="76"/>
      <c r="BM625" s="76"/>
      <c r="BN625" s="76"/>
      <c r="BO625" s="76"/>
      <c r="BP625" s="76"/>
      <c r="BQ625" s="76"/>
      <c r="BR625" s="76"/>
    </row>
    <row r="626" spans="4:70" ht="12.75" customHeight="1" x14ac:dyDescent="0.15">
      <c r="D626" s="76"/>
      <c r="E626" s="76"/>
      <c r="F626" s="76"/>
      <c r="G626" s="76"/>
      <c r="H626" s="76"/>
      <c r="I626" s="76"/>
      <c r="J626" s="76"/>
      <c r="K626" s="76"/>
      <c r="L626" s="76"/>
      <c r="M626" s="76"/>
      <c r="N626" s="76"/>
      <c r="O626" s="76"/>
      <c r="P626" s="76"/>
      <c r="Q626" s="76"/>
      <c r="R626" s="76"/>
      <c r="S626" s="76"/>
      <c r="T626" s="76"/>
      <c r="U626" s="76"/>
      <c r="V626" s="76"/>
      <c r="W626" s="76"/>
      <c r="X626" s="76"/>
      <c r="Y626" s="76"/>
      <c r="Z626" s="76"/>
      <c r="AA626" s="76"/>
      <c r="AB626" s="76"/>
      <c r="AC626" s="76"/>
      <c r="AD626" s="76"/>
      <c r="AE626" s="76"/>
      <c r="AF626" s="76"/>
      <c r="AG626" s="76"/>
      <c r="AH626" s="76"/>
      <c r="AI626" s="76"/>
      <c r="AJ626" s="76"/>
      <c r="AK626" s="76"/>
      <c r="AL626" s="76"/>
      <c r="AM626" s="76"/>
      <c r="AN626" s="76"/>
      <c r="AO626" s="76"/>
      <c r="AP626" s="76"/>
      <c r="AQ626" s="76"/>
      <c r="AR626" s="76"/>
      <c r="AS626" s="76"/>
      <c r="AT626" s="76"/>
      <c r="AU626" s="76"/>
      <c r="AV626" s="76"/>
      <c r="AW626" s="76"/>
      <c r="AX626" s="76"/>
      <c r="AY626" s="76"/>
      <c r="AZ626" s="76"/>
      <c r="BA626" s="76"/>
      <c r="BB626" s="76"/>
      <c r="BC626" s="76"/>
      <c r="BD626" s="76"/>
      <c r="BE626" s="76"/>
      <c r="BF626" s="76"/>
      <c r="BG626" s="76"/>
      <c r="BH626" s="76"/>
      <c r="BI626" s="76"/>
      <c r="BJ626" s="76"/>
      <c r="BK626" s="76"/>
      <c r="BL626" s="76"/>
      <c r="BM626" s="76"/>
      <c r="BN626" s="76"/>
      <c r="BO626" s="76"/>
      <c r="BP626" s="76"/>
      <c r="BQ626" s="76"/>
      <c r="BR626" s="76"/>
    </row>
    <row r="627" spans="4:70" ht="12.75" customHeight="1" x14ac:dyDescent="0.15">
      <c r="D627" s="76"/>
      <c r="E627" s="76"/>
      <c r="F627" s="76"/>
      <c r="G627" s="76"/>
      <c r="H627" s="76"/>
      <c r="I627" s="76"/>
      <c r="J627" s="76"/>
      <c r="K627" s="76"/>
      <c r="L627" s="76"/>
      <c r="M627" s="76"/>
      <c r="N627" s="76"/>
      <c r="O627" s="76"/>
      <c r="P627" s="76"/>
      <c r="Q627" s="76"/>
      <c r="R627" s="76"/>
      <c r="S627" s="76"/>
      <c r="T627" s="76"/>
      <c r="U627" s="76"/>
      <c r="V627" s="76"/>
      <c r="W627" s="76"/>
      <c r="X627" s="76"/>
      <c r="Y627" s="76"/>
      <c r="Z627" s="76"/>
      <c r="AA627" s="76"/>
      <c r="AB627" s="76"/>
      <c r="AC627" s="76"/>
      <c r="AD627" s="76"/>
      <c r="AE627" s="76"/>
      <c r="AF627" s="76"/>
      <c r="AG627" s="76"/>
      <c r="AH627" s="76"/>
      <c r="AI627" s="76"/>
      <c r="AJ627" s="76"/>
      <c r="AK627" s="76"/>
      <c r="AL627" s="76"/>
      <c r="AM627" s="76"/>
      <c r="AN627" s="76"/>
      <c r="AO627" s="76"/>
      <c r="AP627" s="76"/>
      <c r="AQ627" s="76"/>
      <c r="AR627" s="76"/>
      <c r="AS627" s="76"/>
      <c r="AT627" s="76"/>
      <c r="AU627" s="76"/>
      <c r="AV627" s="76"/>
      <c r="AW627" s="76"/>
      <c r="AX627" s="76"/>
      <c r="AY627" s="76"/>
      <c r="AZ627" s="76"/>
      <c r="BA627" s="76"/>
      <c r="BB627" s="76"/>
      <c r="BC627" s="76"/>
      <c r="BD627" s="76"/>
      <c r="BE627" s="76"/>
      <c r="BF627" s="76"/>
      <c r="BG627" s="76"/>
      <c r="BH627" s="76"/>
      <c r="BI627" s="76"/>
      <c r="BJ627" s="76"/>
      <c r="BK627" s="76"/>
      <c r="BL627" s="76"/>
      <c r="BM627" s="76"/>
      <c r="BN627" s="76"/>
      <c r="BO627" s="76"/>
      <c r="BP627" s="76"/>
      <c r="BQ627" s="76"/>
      <c r="BR627" s="76"/>
    </row>
    <row r="628" spans="4:70" ht="12.75" customHeight="1" x14ac:dyDescent="0.15">
      <c r="D628" s="76"/>
      <c r="E628" s="76"/>
      <c r="F628" s="76"/>
      <c r="G628" s="76"/>
      <c r="H628" s="76"/>
      <c r="I628" s="76"/>
      <c r="J628" s="76"/>
      <c r="K628" s="76"/>
      <c r="L628" s="76"/>
      <c r="M628" s="76"/>
      <c r="N628" s="76"/>
      <c r="O628" s="76"/>
      <c r="P628" s="76"/>
      <c r="Q628" s="76"/>
      <c r="R628" s="76"/>
      <c r="S628" s="76"/>
      <c r="T628" s="76"/>
      <c r="U628" s="76"/>
      <c r="V628" s="76"/>
      <c r="W628" s="76"/>
      <c r="X628" s="76"/>
      <c r="Y628" s="76"/>
      <c r="Z628" s="76"/>
      <c r="AA628" s="76"/>
      <c r="AB628" s="76"/>
      <c r="AC628" s="76"/>
      <c r="AD628" s="76"/>
      <c r="AE628" s="76"/>
      <c r="AF628" s="76"/>
      <c r="AG628" s="76"/>
      <c r="AH628" s="76"/>
      <c r="AI628" s="76"/>
      <c r="AJ628" s="76"/>
      <c r="AK628" s="76"/>
      <c r="AL628" s="76"/>
      <c r="AM628" s="76"/>
      <c r="AN628" s="76"/>
      <c r="AO628" s="76"/>
      <c r="AP628" s="76"/>
      <c r="AQ628" s="76"/>
      <c r="AR628" s="76"/>
      <c r="AS628" s="76"/>
      <c r="AT628" s="76"/>
      <c r="AU628" s="76"/>
      <c r="AV628" s="76"/>
      <c r="AW628" s="76"/>
      <c r="AX628" s="76"/>
      <c r="AY628" s="76"/>
      <c r="AZ628" s="76"/>
      <c r="BA628" s="76"/>
      <c r="BB628" s="76"/>
      <c r="BC628" s="76"/>
      <c r="BD628" s="76"/>
      <c r="BE628" s="76"/>
      <c r="BF628" s="76"/>
      <c r="BG628" s="76"/>
      <c r="BH628" s="76"/>
      <c r="BI628" s="76"/>
      <c r="BJ628" s="76"/>
      <c r="BK628" s="76"/>
      <c r="BL628" s="76"/>
      <c r="BM628" s="76"/>
      <c r="BN628" s="76"/>
      <c r="BO628" s="76"/>
      <c r="BP628" s="76"/>
      <c r="BQ628" s="76"/>
      <c r="BR628" s="76"/>
    </row>
    <row r="629" spans="4:70" ht="12.75" customHeight="1" x14ac:dyDescent="0.15">
      <c r="D629" s="76"/>
      <c r="E629" s="76"/>
      <c r="F629" s="76"/>
      <c r="G629" s="76"/>
      <c r="H629" s="76"/>
      <c r="I629" s="76"/>
      <c r="J629" s="76"/>
      <c r="K629" s="76"/>
      <c r="L629" s="76"/>
      <c r="M629" s="76"/>
      <c r="N629" s="76"/>
      <c r="O629" s="76"/>
      <c r="P629" s="76"/>
      <c r="Q629" s="76"/>
      <c r="R629" s="76"/>
      <c r="S629" s="76"/>
      <c r="T629" s="76"/>
      <c r="U629" s="76"/>
      <c r="V629" s="76"/>
      <c r="W629" s="76"/>
      <c r="X629" s="76"/>
      <c r="Y629" s="76"/>
      <c r="Z629" s="76"/>
      <c r="AA629" s="76"/>
      <c r="AB629" s="76"/>
      <c r="AC629" s="76"/>
      <c r="AD629" s="76"/>
      <c r="AE629" s="76"/>
      <c r="AF629" s="76"/>
      <c r="AG629" s="76"/>
      <c r="AH629" s="76"/>
      <c r="AI629" s="76"/>
      <c r="AJ629" s="76"/>
      <c r="AK629" s="76"/>
      <c r="AL629" s="76"/>
      <c r="AM629" s="76"/>
      <c r="AN629" s="76"/>
      <c r="AO629" s="76"/>
      <c r="AP629" s="76"/>
      <c r="AQ629" s="76"/>
      <c r="AR629" s="76"/>
      <c r="AS629" s="76"/>
      <c r="AT629" s="76"/>
      <c r="AU629" s="76"/>
      <c r="AV629" s="76"/>
      <c r="AW629" s="76"/>
      <c r="AX629" s="76"/>
      <c r="AY629" s="76"/>
      <c r="AZ629" s="76"/>
      <c r="BA629" s="76"/>
      <c r="BB629" s="76"/>
      <c r="BC629" s="76"/>
      <c r="BD629" s="76"/>
      <c r="BE629" s="76"/>
      <c r="BF629" s="76"/>
      <c r="BG629" s="76"/>
      <c r="BH629" s="76"/>
      <c r="BI629" s="76"/>
      <c r="BJ629" s="76"/>
      <c r="BK629" s="76"/>
      <c r="BL629" s="76"/>
      <c r="BM629" s="76"/>
      <c r="BN629" s="76"/>
      <c r="BO629" s="76"/>
      <c r="BP629" s="76"/>
      <c r="BQ629" s="76"/>
      <c r="BR629" s="76"/>
    </row>
    <row r="630" spans="4:70" ht="12.75" customHeight="1" x14ac:dyDescent="0.15">
      <c r="D630" s="76"/>
      <c r="E630" s="76"/>
      <c r="F630" s="76"/>
      <c r="G630" s="76"/>
      <c r="H630" s="76"/>
      <c r="I630" s="76"/>
      <c r="J630" s="76"/>
      <c r="K630" s="76"/>
      <c r="L630" s="76"/>
      <c r="M630" s="76"/>
      <c r="N630" s="76"/>
      <c r="O630" s="76"/>
      <c r="P630" s="76"/>
      <c r="Q630" s="76"/>
      <c r="R630" s="76"/>
      <c r="S630" s="76"/>
      <c r="T630" s="76"/>
      <c r="U630" s="76"/>
      <c r="V630" s="76"/>
      <c r="W630" s="76"/>
      <c r="X630" s="76"/>
      <c r="Y630" s="76"/>
      <c r="Z630" s="76"/>
      <c r="AA630" s="76"/>
      <c r="AB630" s="76"/>
      <c r="AC630" s="76"/>
      <c r="AD630" s="76"/>
      <c r="AE630" s="76"/>
      <c r="AF630" s="76"/>
      <c r="AG630" s="76"/>
      <c r="AH630" s="76"/>
      <c r="AI630" s="76"/>
      <c r="AJ630" s="76"/>
      <c r="AK630" s="76"/>
      <c r="AL630" s="76"/>
      <c r="AM630" s="76"/>
      <c r="AN630" s="76"/>
      <c r="AO630" s="76"/>
      <c r="AP630" s="76"/>
      <c r="AQ630" s="76"/>
      <c r="AR630" s="76"/>
      <c r="AS630" s="76"/>
      <c r="AT630" s="76"/>
      <c r="AU630" s="76"/>
      <c r="AV630" s="76"/>
      <c r="AW630" s="76"/>
      <c r="AX630" s="76"/>
      <c r="AY630" s="76"/>
      <c r="AZ630" s="76"/>
      <c r="BA630" s="76"/>
      <c r="BB630" s="76"/>
      <c r="BC630" s="76"/>
      <c r="BD630" s="76"/>
      <c r="BE630" s="76"/>
      <c r="BF630" s="76"/>
      <c r="BG630" s="76"/>
      <c r="BH630" s="76"/>
      <c r="BI630" s="76"/>
      <c r="BJ630" s="76"/>
      <c r="BK630" s="76"/>
      <c r="BL630" s="76"/>
      <c r="BM630" s="76"/>
      <c r="BN630" s="76"/>
      <c r="BO630" s="76"/>
      <c r="BP630" s="76"/>
      <c r="BQ630" s="76"/>
      <c r="BR630" s="76"/>
    </row>
    <row r="631" spans="4:70" ht="12.75" customHeight="1" x14ac:dyDescent="0.15">
      <c r="D631" s="76"/>
      <c r="E631" s="76"/>
      <c r="F631" s="76"/>
      <c r="G631" s="76"/>
      <c r="H631" s="76"/>
      <c r="I631" s="76"/>
      <c r="J631" s="76"/>
      <c r="K631" s="76"/>
      <c r="L631" s="76"/>
      <c r="M631" s="76"/>
      <c r="N631" s="76"/>
      <c r="O631" s="76"/>
      <c r="P631" s="76"/>
      <c r="Q631" s="76"/>
      <c r="R631" s="76"/>
      <c r="S631" s="76"/>
      <c r="T631" s="76"/>
      <c r="U631" s="76"/>
      <c r="V631" s="76"/>
      <c r="W631" s="76"/>
      <c r="X631" s="76"/>
      <c r="Y631" s="76"/>
      <c r="Z631" s="76"/>
      <c r="AA631" s="76"/>
      <c r="AB631" s="76"/>
      <c r="AC631" s="76"/>
      <c r="AD631" s="76"/>
      <c r="AE631" s="76"/>
      <c r="AF631" s="76"/>
      <c r="AG631" s="76"/>
      <c r="AH631" s="76"/>
      <c r="AI631" s="76"/>
      <c r="AJ631" s="76"/>
      <c r="AK631" s="76"/>
      <c r="AL631" s="76"/>
      <c r="AM631" s="76"/>
      <c r="AN631" s="76"/>
      <c r="AO631" s="76"/>
      <c r="AP631" s="76"/>
      <c r="AQ631" s="76"/>
      <c r="AR631" s="76"/>
      <c r="AS631" s="76"/>
      <c r="AT631" s="76"/>
      <c r="AU631" s="76"/>
      <c r="AV631" s="76"/>
      <c r="AW631" s="76"/>
      <c r="AX631" s="76"/>
      <c r="AY631" s="76"/>
      <c r="AZ631" s="76"/>
      <c r="BA631" s="76"/>
      <c r="BB631" s="76"/>
      <c r="BC631" s="76"/>
      <c r="BD631" s="76"/>
      <c r="BE631" s="76"/>
      <c r="BF631" s="76"/>
      <c r="BG631" s="76"/>
      <c r="BH631" s="76"/>
      <c r="BI631" s="76"/>
      <c r="BJ631" s="76"/>
      <c r="BK631" s="76"/>
      <c r="BL631" s="76"/>
      <c r="BM631" s="76"/>
      <c r="BN631" s="76"/>
      <c r="BO631" s="76"/>
      <c r="BP631" s="76"/>
      <c r="BQ631" s="76"/>
      <c r="BR631" s="76"/>
    </row>
    <row r="632" spans="4:70" ht="12.75" customHeight="1" x14ac:dyDescent="0.15">
      <c r="D632" s="76"/>
      <c r="E632" s="76"/>
      <c r="F632" s="76"/>
      <c r="G632" s="76"/>
      <c r="H632" s="76"/>
      <c r="I632" s="76"/>
      <c r="J632" s="76"/>
      <c r="K632" s="76"/>
      <c r="L632" s="76"/>
      <c r="M632" s="76"/>
      <c r="N632" s="76"/>
      <c r="O632" s="76"/>
      <c r="P632" s="76"/>
      <c r="Q632" s="76"/>
      <c r="R632" s="76"/>
      <c r="S632" s="76"/>
      <c r="T632" s="76"/>
      <c r="U632" s="76"/>
      <c r="V632" s="76"/>
      <c r="W632" s="76"/>
      <c r="X632" s="76"/>
      <c r="Y632" s="76"/>
      <c r="Z632" s="76"/>
      <c r="AA632" s="76"/>
      <c r="AB632" s="76"/>
      <c r="AC632" s="76"/>
      <c r="AD632" s="76"/>
      <c r="AE632" s="76"/>
      <c r="AF632" s="76"/>
      <c r="AG632" s="76"/>
      <c r="AH632" s="76"/>
      <c r="AI632" s="76"/>
      <c r="AJ632" s="76"/>
      <c r="AK632" s="76"/>
      <c r="AL632" s="76"/>
      <c r="AM632" s="76"/>
      <c r="AN632" s="76"/>
      <c r="AO632" s="76"/>
      <c r="AP632" s="76"/>
      <c r="AQ632" s="76"/>
      <c r="AR632" s="76"/>
      <c r="AS632" s="76"/>
      <c r="AT632" s="76"/>
      <c r="AU632" s="76"/>
      <c r="AV632" s="76"/>
      <c r="AW632" s="76"/>
      <c r="AX632" s="76"/>
      <c r="AY632" s="76"/>
      <c r="AZ632" s="76"/>
      <c r="BA632" s="76"/>
      <c r="BB632" s="76"/>
      <c r="BC632" s="76"/>
      <c r="BD632" s="76"/>
      <c r="BE632" s="76"/>
      <c r="BF632" s="76"/>
      <c r="BG632" s="76"/>
      <c r="BH632" s="76"/>
      <c r="BI632" s="76"/>
      <c r="BJ632" s="76"/>
      <c r="BK632" s="76"/>
      <c r="BL632" s="76"/>
      <c r="BM632" s="76"/>
      <c r="BN632" s="76"/>
      <c r="BO632" s="76"/>
      <c r="BP632" s="76"/>
      <c r="BQ632" s="76"/>
      <c r="BR632" s="76"/>
    </row>
    <row r="633" spans="4:70" ht="12.75" customHeight="1" x14ac:dyDescent="0.15">
      <c r="D633" s="76"/>
      <c r="E633" s="76"/>
      <c r="F633" s="76"/>
      <c r="G633" s="76"/>
      <c r="H633" s="76"/>
      <c r="I633" s="76"/>
      <c r="J633" s="76"/>
      <c r="K633" s="76"/>
      <c r="L633" s="76"/>
      <c r="M633" s="76"/>
      <c r="N633" s="76"/>
      <c r="O633" s="76"/>
      <c r="P633" s="76"/>
      <c r="Q633" s="76"/>
      <c r="R633" s="76"/>
      <c r="S633" s="76"/>
      <c r="T633" s="76"/>
      <c r="U633" s="76"/>
      <c r="V633" s="76"/>
      <c r="W633" s="76"/>
      <c r="X633" s="76"/>
      <c r="Y633" s="76"/>
      <c r="Z633" s="76"/>
      <c r="AA633" s="76"/>
      <c r="AB633" s="76"/>
      <c r="AC633" s="76"/>
      <c r="AD633" s="76"/>
      <c r="AE633" s="76"/>
      <c r="AF633" s="76"/>
      <c r="AG633" s="76"/>
      <c r="AH633" s="76"/>
      <c r="AI633" s="76"/>
      <c r="AJ633" s="76"/>
      <c r="AK633" s="76"/>
      <c r="AL633" s="76"/>
      <c r="AM633" s="76"/>
      <c r="AN633" s="76"/>
      <c r="AO633" s="76"/>
      <c r="AP633" s="76"/>
      <c r="AQ633" s="76"/>
      <c r="AR633" s="76"/>
      <c r="AS633" s="76"/>
      <c r="AT633" s="76"/>
      <c r="AU633" s="76"/>
      <c r="AV633" s="76"/>
      <c r="AW633" s="76"/>
      <c r="AX633" s="76"/>
      <c r="AY633" s="76"/>
      <c r="AZ633" s="76"/>
      <c r="BA633" s="76"/>
      <c r="BB633" s="76"/>
      <c r="BC633" s="76"/>
      <c r="BD633" s="76"/>
      <c r="BE633" s="76"/>
      <c r="BF633" s="76"/>
      <c r="BG633" s="76"/>
      <c r="BH633" s="76"/>
      <c r="BI633" s="76"/>
      <c r="BJ633" s="76"/>
      <c r="BK633" s="76"/>
      <c r="BL633" s="76"/>
      <c r="BM633" s="76"/>
      <c r="BN633" s="76"/>
      <c r="BO633" s="76"/>
      <c r="BP633" s="76"/>
      <c r="BQ633" s="76"/>
      <c r="BR633" s="76"/>
    </row>
    <row r="634" spans="4:70" ht="12.75" customHeight="1" x14ac:dyDescent="0.15">
      <c r="D634" s="76"/>
      <c r="E634" s="76"/>
      <c r="F634" s="76"/>
      <c r="G634" s="76"/>
      <c r="H634" s="76"/>
      <c r="I634" s="76"/>
      <c r="J634" s="76"/>
      <c r="K634" s="76"/>
      <c r="L634" s="76"/>
      <c r="M634" s="76"/>
      <c r="N634" s="76"/>
      <c r="O634" s="76"/>
      <c r="P634" s="76"/>
      <c r="Q634" s="76"/>
      <c r="R634" s="76"/>
      <c r="S634" s="76"/>
      <c r="T634" s="76"/>
      <c r="U634" s="76"/>
      <c r="V634" s="76"/>
      <c r="W634" s="76"/>
      <c r="X634" s="76"/>
      <c r="Y634" s="76"/>
      <c r="Z634" s="76"/>
      <c r="AA634" s="76"/>
      <c r="AB634" s="76"/>
      <c r="AC634" s="76"/>
      <c r="AD634" s="76"/>
      <c r="AE634" s="76"/>
      <c r="AF634" s="76"/>
      <c r="AG634" s="76"/>
      <c r="AH634" s="76"/>
      <c r="AI634" s="76"/>
      <c r="AJ634" s="76"/>
      <c r="AK634" s="76"/>
      <c r="AL634" s="76"/>
      <c r="AM634" s="76"/>
      <c r="AN634" s="76"/>
      <c r="AO634" s="76"/>
      <c r="AP634" s="76"/>
      <c r="AQ634" s="76"/>
      <c r="AR634" s="76"/>
      <c r="AS634" s="76"/>
      <c r="AT634" s="76"/>
      <c r="AU634" s="76"/>
      <c r="AV634" s="76"/>
      <c r="AW634" s="76"/>
      <c r="AX634" s="76"/>
      <c r="AY634" s="76"/>
      <c r="AZ634" s="76"/>
      <c r="BA634" s="76"/>
      <c r="BB634" s="76"/>
      <c r="BC634" s="76"/>
      <c r="BD634" s="76"/>
      <c r="BE634" s="76"/>
      <c r="BF634" s="76"/>
      <c r="BG634" s="76"/>
      <c r="BH634" s="76"/>
      <c r="BI634" s="76"/>
      <c r="BJ634" s="76"/>
      <c r="BK634" s="76"/>
      <c r="BL634" s="76"/>
      <c r="BM634" s="76"/>
      <c r="BN634" s="76"/>
      <c r="BO634" s="76"/>
      <c r="BP634" s="76"/>
      <c r="BQ634" s="76"/>
      <c r="BR634" s="76"/>
    </row>
    <row r="635" spans="4:70" ht="12.75" customHeight="1" x14ac:dyDescent="0.15">
      <c r="D635" s="76"/>
      <c r="E635" s="76"/>
      <c r="F635" s="76"/>
      <c r="G635" s="76"/>
      <c r="H635" s="76"/>
      <c r="I635" s="76"/>
      <c r="J635" s="76"/>
      <c r="K635" s="76"/>
      <c r="L635" s="76"/>
      <c r="M635" s="76"/>
      <c r="N635" s="76"/>
      <c r="O635" s="76"/>
      <c r="P635" s="76"/>
      <c r="Q635" s="76"/>
      <c r="R635" s="76"/>
      <c r="S635" s="76"/>
      <c r="T635" s="76"/>
      <c r="U635" s="76"/>
      <c r="V635" s="76"/>
      <c r="W635" s="76"/>
      <c r="X635" s="76"/>
      <c r="Y635" s="76"/>
      <c r="Z635" s="76"/>
      <c r="AA635" s="76"/>
      <c r="AB635" s="76"/>
      <c r="AC635" s="76"/>
      <c r="AD635" s="76"/>
      <c r="AE635" s="76"/>
      <c r="AF635" s="76"/>
      <c r="AG635" s="76"/>
      <c r="AH635" s="76"/>
      <c r="AI635" s="76"/>
      <c r="AJ635" s="76"/>
      <c r="AK635" s="76"/>
      <c r="AL635" s="76"/>
      <c r="AM635" s="76"/>
      <c r="AN635" s="76"/>
      <c r="AO635" s="76"/>
      <c r="AP635" s="76"/>
      <c r="AQ635" s="76"/>
      <c r="AR635" s="76"/>
      <c r="AS635" s="76"/>
      <c r="AT635" s="76"/>
      <c r="AU635" s="76"/>
      <c r="AV635" s="76"/>
      <c r="AW635" s="76"/>
      <c r="AX635" s="76"/>
      <c r="AY635" s="76"/>
      <c r="AZ635" s="76"/>
      <c r="BA635" s="76"/>
      <c r="BB635" s="76"/>
      <c r="BC635" s="76"/>
      <c r="BD635" s="76"/>
      <c r="BE635" s="76"/>
      <c r="BF635" s="76"/>
      <c r="BG635" s="76"/>
      <c r="BH635" s="76"/>
      <c r="BI635" s="76"/>
      <c r="BJ635" s="76"/>
      <c r="BK635" s="76"/>
      <c r="BL635" s="76"/>
      <c r="BM635" s="76"/>
      <c r="BN635" s="76"/>
      <c r="BO635" s="76"/>
      <c r="BP635" s="76"/>
      <c r="BQ635" s="76"/>
      <c r="BR635" s="76"/>
    </row>
    <row r="636" spans="4:70" ht="12.75" customHeight="1" x14ac:dyDescent="0.15">
      <c r="D636" s="76"/>
      <c r="E636" s="76"/>
      <c r="F636" s="76"/>
      <c r="G636" s="76"/>
      <c r="H636" s="76"/>
      <c r="I636" s="76"/>
      <c r="J636" s="76"/>
      <c r="K636" s="76"/>
      <c r="L636" s="76"/>
      <c r="M636" s="76"/>
      <c r="N636" s="76"/>
      <c r="O636" s="76"/>
      <c r="P636" s="76"/>
      <c r="Q636" s="76"/>
      <c r="R636" s="76"/>
      <c r="S636" s="76"/>
      <c r="T636" s="76"/>
      <c r="U636" s="76"/>
      <c r="V636" s="76"/>
      <c r="W636" s="76"/>
      <c r="X636" s="76"/>
      <c r="Y636" s="76"/>
      <c r="Z636" s="76"/>
      <c r="AA636" s="76"/>
      <c r="AB636" s="76"/>
      <c r="AC636" s="76"/>
      <c r="AD636" s="76"/>
      <c r="AE636" s="76"/>
      <c r="AF636" s="76"/>
      <c r="AG636" s="76"/>
      <c r="AH636" s="76"/>
      <c r="AI636" s="76"/>
      <c r="AJ636" s="76"/>
      <c r="AK636" s="76"/>
      <c r="AL636" s="76"/>
      <c r="AM636" s="76"/>
      <c r="AN636" s="76"/>
      <c r="AO636" s="76"/>
      <c r="AP636" s="76"/>
      <c r="AQ636" s="76"/>
      <c r="AR636" s="76"/>
      <c r="AS636" s="76"/>
      <c r="AT636" s="76"/>
      <c r="AU636" s="76"/>
      <c r="AV636" s="76"/>
      <c r="AW636" s="76"/>
      <c r="AX636" s="76"/>
      <c r="AY636" s="76"/>
      <c r="AZ636" s="76"/>
      <c r="BA636" s="76"/>
      <c r="BB636" s="76"/>
      <c r="BC636" s="76"/>
      <c r="BD636" s="76"/>
      <c r="BE636" s="76"/>
      <c r="BF636" s="76"/>
      <c r="BG636" s="76"/>
      <c r="BH636" s="76"/>
      <c r="BI636" s="76"/>
      <c r="BJ636" s="76"/>
      <c r="BK636" s="76"/>
      <c r="BL636" s="76"/>
      <c r="BM636" s="76"/>
      <c r="BN636" s="76"/>
      <c r="BO636" s="76"/>
      <c r="BP636" s="76"/>
      <c r="BQ636" s="76"/>
      <c r="BR636" s="76"/>
    </row>
    <row r="637" spans="4:70" ht="12.75" customHeight="1" x14ac:dyDescent="0.15">
      <c r="D637" s="76"/>
      <c r="E637" s="76"/>
      <c r="F637" s="76"/>
      <c r="G637" s="76"/>
      <c r="H637" s="76"/>
      <c r="I637" s="76"/>
      <c r="J637" s="76"/>
      <c r="K637" s="76"/>
      <c r="L637" s="76"/>
      <c r="M637" s="76"/>
      <c r="N637" s="76"/>
      <c r="O637" s="76"/>
      <c r="P637" s="76"/>
      <c r="Q637" s="76"/>
      <c r="R637" s="76"/>
      <c r="S637" s="76"/>
      <c r="T637" s="76"/>
      <c r="U637" s="76"/>
      <c r="V637" s="76"/>
      <c r="W637" s="76"/>
      <c r="X637" s="76"/>
      <c r="Y637" s="76"/>
      <c r="Z637" s="76"/>
      <c r="AA637" s="76"/>
      <c r="AB637" s="76"/>
      <c r="AC637" s="76"/>
      <c r="AD637" s="76"/>
      <c r="AE637" s="76"/>
      <c r="AF637" s="76"/>
      <c r="AG637" s="76"/>
      <c r="AH637" s="76"/>
      <c r="AI637" s="76"/>
      <c r="AJ637" s="76"/>
      <c r="AK637" s="76"/>
      <c r="AL637" s="76"/>
      <c r="AM637" s="76"/>
      <c r="AN637" s="76"/>
      <c r="AO637" s="76"/>
      <c r="AP637" s="76"/>
      <c r="AQ637" s="76"/>
      <c r="AR637" s="76"/>
      <c r="AS637" s="76"/>
      <c r="AT637" s="76"/>
      <c r="AU637" s="76"/>
      <c r="AV637" s="76"/>
      <c r="AW637" s="76"/>
      <c r="AX637" s="76"/>
      <c r="AY637" s="76"/>
      <c r="AZ637" s="76"/>
      <c r="BA637" s="76"/>
      <c r="BB637" s="76"/>
      <c r="BC637" s="76"/>
      <c r="BD637" s="76"/>
      <c r="BE637" s="76"/>
      <c r="BF637" s="76"/>
      <c r="BG637" s="76"/>
      <c r="BH637" s="76"/>
      <c r="BI637" s="76"/>
      <c r="BJ637" s="76"/>
      <c r="BK637" s="76"/>
      <c r="BL637" s="76"/>
      <c r="BM637" s="76"/>
      <c r="BN637" s="76"/>
      <c r="BO637" s="76"/>
      <c r="BP637" s="76"/>
      <c r="BQ637" s="76"/>
      <c r="BR637" s="76"/>
    </row>
    <row r="638" spans="4:70" ht="12.75" customHeight="1" x14ac:dyDescent="0.15">
      <c r="D638" s="76"/>
      <c r="E638" s="76"/>
      <c r="F638" s="76"/>
      <c r="G638" s="76"/>
      <c r="H638" s="76"/>
      <c r="I638" s="76"/>
      <c r="J638" s="76"/>
      <c r="K638" s="76"/>
      <c r="L638" s="76"/>
      <c r="M638" s="76"/>
      <c r="N638" s="76"/>
      <c r="O638" s="76"/>
      <c r="P638" s="76"/>
      <c r="Q638" s="76"/>
      <c r="R638" s="76"/>
      <c r="S638" s="76"/>
      <c r="T638" s="76"/>
      <c r="U638" s="76"/>
      <c r="V638" s="76"/>
      <c r="W638" s="76"/>
      <c r="X638" s="76"/>
      <c r="Y638" s="76"/>
      <c r="Z638" s="76"/>
      <c r="AA638" s="76"/>
      <c r="AB638" s="76"/>
      <c r="AC638" s="76"/>
      <c r="AD638" s="76"/>
      <c r="AE638" s="76"/>
      <c r="AF638" s="76"/>
      <c r="AG638" s="76"/>
      <c r="AH638" s="76"/>
      <c r="AI638" s="76"/>
      <c r="AJ638" s="76"/>
      <c r="AK638" s="76"/>
      <c r="AL638" s="76"/>
      <c r="AM638" s="76"/>
      <c r="AN638" s="76"/>
      <c r="AO638" s="76"/>
      <c r="AP638" s="76"/>
      <c r="AQ638" s="76"/>
      <c r="AR638" s="76"/>
      <c r="AS638" s="76"/>
      <c r="AT638" s="76"/>
      <c r="AU638" s="76"/>
      <c r="AV638" s="76"/>
      <c r="AW638" s="76"/>
      <c r="AX638" s="76"/>
      <c r="AY638" s="76"/>
      <c r="AZ638" s="76"/>
      <c r="BA638" s="76"/>
      <c r="BB638" s="76"/>
      <c r="BC638" s="76"/>
      <c r="BD638" s="76"/>
      <c r="BE638" s="76"/>
      <c r="BF638" s="76"/>
      <c r="BG638" s="76"/>
      <c r="BH638" s="76"/>
      <c r="BI638" s="76"/>
      <c r="BJ638" s="76"/>
      <c r="BK638" s="76"/>
      <c r="BL638" s="76"/>
      <c r="BM638" s="76"/>
      <c r="BN638" s="76"/>
      <c r="BO638" s="76"/>
      <c r="BP638" s="76"/>
      <c r="BQ638" s="76"/>
      <c r="BR638" s="76"/>
    </row>
    <row r="639" spans="4:70" ht="12.75" customHeight="1" x14ac:dyDescent="0.15">
      <c r="D639" s="76"/>
      <c r="E639" s="76"/>
      <c r="F639" s="76"/>
      <c r="G639" s="76"/>
      <c r="H639" s="76"/>
      <c r="I639" s="76"/>
      <c r="J639" s="76"/>
      <c r="K639" s="76"/>
      <c r="L639" s="76"/>
      <c r="M639" s="76"/>
      <c r="N639" s="76"/>
      <c r="O639" s="76"/>
      <c r="P639" s="76"/>
      <c r="Q639" s="76"/>
      <c r="R639" s="76"/>
      <c r="S639" s="76"/>
      <c r="T639" s="76"/>
      <c r="U639" s="76"/>
      <c r="V639" s="76"/>
      <c r="W639" s="76"/>
      <c r="X639" s="76"/>
      <c r="Y639" s="76"/>
      <c r="Z639" s="76"/>
      <c r="AA639" s="76"/>
      <c r="AB639" s="76"/>
      <c r="AC639" s="76"/>
      <c r="AD639" s="76"/>
      <c r="AE639" s="76"/>
      <c r="AF639" s="76"/>
      <c r="AG639" s="76"/>
      <c r="AH639" s="76"/>
      <c r="AI639" s="76"/>
      <c r="AJ639" s="76"/>
      <c r="AK639" s="76"/>
      <c r="AL639" s="76"/>
      <c r="AM639" s="76"/>
      <c r="AN639" s="76"/>
      <c r="AO639" s="76"/>
      <c r="AP639" s="76"/>
      <c r="AQ639" s="76"/>
      <c r="AR639" s="76"/>
      <c r="AS639" s="76"/>
      <c r="AT639" s="76"/>
      <c r="AU639" s="76"/>
      <c r="AV639" s="76"/>
      <c r="AW639" s="76"/>
      <c r="AX639" s="76"/>
      <c r="AY639" s="76"/>
      <c r="AZ639" s="76"/>
      <c r="BA639" s="76"/>
      <c r="BB639" s="76"/>
      <c r="BC639" s="76"/>
      <c r="BD639" s="76"/>
      <c r="BE639" s="76"/>
      <c r="BF639" s="76"/>
      <c r="BG639" s="76"/>
      <c r="BH639" s="76"/>
      <c r="BI639" s="76"/>
      <c r="BJ639" s="76"/>
      <c r="BK639" s="76"/>
      <c r="BL639" s="76"/>
      <c r="BM639" s="76"/>
      <c r="BN639" s="76"/>
      <c r="BO639" s="76"/>
      <c r="BP639" s="76"/>
      <c r="BQ639" s="76"/>
      <c r="BR639" s="76"/>
    </row>
    <row r="640" spans="4:70" ht="12.75" customHeight="1" x14ac:dyDescent="0.15">
      <c r="D640" s="76"/>
      <c r="E640" s="76"/>
      <c r="F640" s="76"/>
      <c r="G640" s="76"/>
      <c r="H640" s="76"/>
      <c r="I640" s="76"/>
      <c r="J640" s="76"/>
      <c r="K640" s="76"/>
      <c r="L640" s="76"/>
      <c r="M640" s="76"/>
      <c r="N640" s="76"/>
      <c r="O640" s="76"/>
      <c r="P640" s="76"/>
      <c r="Q640" s="76"/>
      <c r="R640" s="76"/>
      <c r="S640" s="76"/>
      <c r="T640" s="76"/>
      <c r="U640" s="76"/>
      <c r="V640" s="76"/>
      <c r="W640" s="76"/>
      <c r="X640" s="76"/>
      <c r="Y640" s="76"/>
      <c r="Z640" s="76"/>
      <c r="AA640" s="76"/>
      <c r="AB640" s="76"/>
      <c r="AC640" s="76"/>
      <c r="AD640" s="76"/>
      <c r="AE640" s="76"/>
      <c r="AF640" s="76"/>
      <c r="AG640" s="76"/>
      <c r="AH640" s="76"/>
      <c r="AI640" s="76"/>
      <c r="AJ640" s="76"/>
      <c r="AK640" s="76"/>
      <c r="AL640" s="76"/>
      <c r="AM640" s="76"/>
      <c r="AN640" s="76"/>
      <c r="AO640" s="76"/>
      <c r="AP640" s="76"/>
      <c r="AQ640" s="76"/>
      <c r="AR640" s="76"/>
      <c r="AS640" s="76"/>
      <c r="AT640" s="76"/>
      <c r="AU640" s="76"/>
      <c r="AV640" s="76"/>
      <c r="AW640" s="76"/>
      <c r="AX640" s="76"/>
      <c r="AY640" s="76"/>
      <c r="AZ640" s="76"/>
      <c r="BA640" s="76"/>
      <c r="BB640" s="76"/>
      <c r="BC640" s="76"/>
      <c r="BD640" s="76"/>
      <c r="BE640" s="76"/>
      <c r="BF640" s="76"/>
      <c r="BG640" s="76"/>
      <c r="BH640" s="76"/>
      <c r="BI640" s="76"/>
      <c r="BJ640" s="76"/>
      <c r="BK640" s="76"/>
      <c r="BL640" s="76"/>
      <c r="BM640" s="76"/>
      <c r="BN640" s="76"/>
      <c r="BO640" s="76"/>
      <c r="BP640" s="76"/>
      <c r="BQ640" s="76"/>
      <c r="BR640" s="76"/>
    </row>
    <row r="641" spans="4:70" ht="12.75" customHeight="1" x14ac:dyDescent="0.15">
      <c r="D641" s="76"/>
      <c r="E641" s="76"/>
      <c r="F641" s="76"/>
      <c r="G641" s="76"/>
      <c r="H641" s="76"/>
      <c r="I641" s="76"/>
      <c r="J641" s="76"/>
      <c r="K641" s="76"/>
      <c r="L641" s="76"/>
      <c r="M641" s="76"/>
      <c r="N641" s="76"/>
      <c r="O641" s="76"/>
      <c r="P641" s="76"/>
      <c r="Q641" s="76"/>
      <c r="R641" s="76"/>
      <c r="S641" s="76"/>
      <c r="T641" s="76"/>
      <c r="U641" s="76"/>
      <c r="V641" s="76"/>
      <c r="W641" s="76"/>
      <c r="X641" s="76"/>
      <c r="Y641" s="76"/>
      <c r="Z641" s="76"/>
      <c r="AA641" s="76"/>
      <c r="AB641" s="76"/>
      <c r="AC641" s="76"/>
      <c r="AD641" s="76"/>
      <c r="AE641" s="76"/>
      <c r="AF641" s="76"/>
      <c r="AG641" s="76"/>
      <c r="AH641" s="76"/>
      <c r="AI641" s="76"/>
      <c r="AJ641" s="76"/>
      <c r="AK641" s="76"/>
      <c r="AL641" s="76"/>
      <c r="AM641" s="76"/>
      <c r="AN641" s="76"/>
      <c r="AO641" s="76"/>
      <c r="AP641" s="76"/>
      <c r="AQ641" s="76"/>
      <c r="AR641" s="76"/>
      <c r="AS641" s="76"/>
      <c r="AT641" s="76"/>
      <c r="AU641" s="76"/>
      <c r="AV641" s="76"/>
      <c r="AW641" s="76"/>
      <c r="AX641" s="76"/>
      <c r="AY641" s="76"/>
      <c r="AZ641" s="76"/>
      <c r="BA641" s="76"/>
      <c r="BB641" s="76"/>
      <c r="BC641" s="76"/>
      <c r="BD641" s="76"/>
      <c r="BE641" s="76"/>
      <c r="BF641" s="76"/>
      <c r="BG641" s="76"/>
      <c r="BH641" s="76"/>
      <c r="BI641" s="76"/>
      <c r="BJ641" s="76"/>
      <c r="BK641" s="76"/>
      <c r="BL641" s="76"/>
      <c r="BM641" s="76"/>
      <c r="BN641" s="76"/>
      <c r="BO641" s="76"/>
      <c r="BP641" s="76"/>
      <c r="BQ641" s="76"/>
      <c r="BR641" s="76"/>
    </row>
    <row r="642" spans="4:70" ht="12.75" customHeight="1" x14ac:dyDescent="0.15">
      <c r="D642" s="76"/>
      <c r="E642" s="76"/>
      <c r="F642" s="76"/>
      <c r="G642" s="76"/>
      <c r="H642" s="76"/>
      <c r="I642" s="76"/>
      <c r="J642" s="76"/>
      <c r="K642" s="76"/>
      <c r="L642" s="76"/>
      <c r="M642" s="76"/>
      <c r="N642" s="76"/>
      <c r="O642" s="76"/>
      <c r="P642" s="76"/>
      <c r="Q642" s="76"/>
      <c r="R642" s="76"/>
      <c r="S642" s="76"/>
      <c r="T642" s="76"/>
      <c r="U642" s="76"/>
      <c r="V642" s="76"/>
      <c r="W642" s="76"/>
      <c r="X642" s="76"/>
      <c r="Y642" s="76"/>
      <c r="Z642" s="76"/>
      <c r="AA642" s="76"/>
      <c r="AB642" s="76"/>
      <c r="AC642" s="76"/>
      <c r="AD642" s="76"/>
      <c r="AE642" s="76"/>
      <c r="AF642" s="76"/>
      <c r="AG642" s="76"/>
      <c r="AH642" s="76"/>
      <c r="AI642" s="76"/>
      <c r="AJ642" s="76"/>
      <c r="AK642" s="76"/>
      <c r="AL642" s="76"/>
      <c r="AM642" s="76"/>
      <c r="AN642" s="76"/>
      <c r="AO642" s="76"/>
      <c r="AP642" s="76"/>
      <c r="AQ642" s="76"/>
      <c r="AR642" s="76"/>
      <c r="AS642" s="76"/>
      <c r="AT642" s="76"/>
      <c r="AU642" s="76"/>
      <c r="AV642" s="76"/>
      <c r="AW642" s="76"/>
      <c r="AX642" s="76"/>
      <c r="AY642" s="76"/>
      <c r="AZ642" s="76"/>
      <c r="BA642" s="76"/>
      <c r="BB642" s="76"/>
      <c r="BC642" s="76"/>
      <c r="BD642" s="76"/>
      <c r="BE642" s="76"/>
      <c r="BF642" s="76"/>
      <c r="BG642" s="76"/>
      <c r="BH642" s="76"/>
      <c r="BI642" s="76"/>
      <c r="BJ642" s="76"/>
      <c r="BK642" s="76"/>
      <c r="BL642" s="76"/>
      <c r="BM642" s="76"/>
      <c r="BN642" s="76"/>
      <c r="BO642" s="76"/>
      <c r="BP642" s="76"/>
      <c r="BQ642" s="76"/>
      <c r="BR642" s="76"/>
    </row>
    <row r="643" spans="4:70" ht="12.75" customHeight="1" x14ac:dyDescent="0.15">
      <c r="D643" s="76"/>
      <c r="E643" s="76"/>
      <c r="F643" s="76"/>
      <c r="G643" s="76"/>
      <c r="H643" s="76"/>
      <c r="I643" s="76"/>
      <c r="J643" s="76"/>
      <c r="K643" s="76"/>
      <c r="L643" s="76"/>
      <c r="M643" s="76"/>
      <c r="N643" s="76"/>
      <c r="O643" s="76"/>
      <c r="P643" s="76"/>
      <c r="Q643" s="76"/>
      <c r="R643" s="76"/>
      <c r="S643" s="76"/>
      <c r="T643" s="76"/>
      <c r="U643" s="76"/>
      <c r="V643" s="76"/>
      <c r="W643" s="76"/>
      <c r="X643" s="76"/>
      <c r="Y643" s="76"/>
      <c r="Z643" s="76"/>
      <c r="AA643" s="76"/>
      <c r="AB643" s="76"/>
      <c r="AC643" s="76"/>
      <c r="AD643" s="76"/>
      <c r="AE643" s="76"/>
      <c r="AF643" s="76"/>
      <c r="AG643" s="76"/>
      <c r="AH643" s="76"/>
      <c r="AI643" s="76"/>
      <c r="AJ643" s="76"/>
      <c r="AK643" s="76"/>
      <c r="AL643" s="76"/>
      <c r="AM643" s="76"/>
      <c r="AN643" s="76"/>
      <c r="AO643" s="76"/>
      <c r="AP643" s="76"/>
      <c r="AQ643" s="76"/>
      <c r="AR643" s="76"/>
      <c r="AS643" s="76"/>
      <c r="AT643" s="76"/>
      <c r="AU643" s="76"/>
      <c r="AV643" s="76"/>
      <c r="AW643" s="76"/>
      <c r="AX643" s="76"/>
      <c r="AY643" s="76"/>
      <c r="AZ643" s="76"/>
      <c r="BA643" s="76"/>
      <c r="BB643" s="76"/>
      <c r="BC643" s="76"/>
      <c r="BD643" s="76"/>
      <c r="BE643" s="76"/>
      <c r="BF643" s="76"/>
      <c r="BG643" s="76"/>
      <c r="BH643" s="76"/>
      <c r="BI643" s="76"/>
      <c r="BJ643" s="76"/>
      <c r="BK643" s="76"/>
      <c r="BL643" s="76"/>
      <c r="BM643" s="76"/>
      <c r="BN643" s="76"/>
      <c r="BO643" s="76"/>
      <c r="BP643" s="76"/>
      <c r="BQ643" s="76"/>
      <c r="BR643" s="76"/>
    </row>
    <row r="644" spans="4:70" ht="12.75" customHeight="1" x14ac:dyDescent="0.15">
      <c r="D644" s="76"/>
      <c r="E644" s="76"/>
      <c r="F644" s="76"/>
      <c r="G644" s="76"/>
      <c r="H644" s="76"/>
      <c r="I644" s="76"/>
      <c r="J644" s="76"/>
      <c r="K644" s="76"/>
      <c r="L644" s="76"/>
      <c r="M644" s="76"/>
      <c r="N644" s="76"/>
      <c r="O644" s="76"/>
      <c r="P644" s="76"/>
      <c r="Q644" s="76"/>
      <c r="R644" s="76"/>
      <c r="S644" s="76"/>
      <c r="T644" s="76"/>
      <c r="U644" s="76"/>
      <c r="V644" s="76"/>
      <c r="W644" s="76"/>
      <c r="X644" s="76"/>
      <c r="Y644" s="76"/>
      <c r="Z644" s="76"/>
      <c r="AA644" s="76"/>
      <c r="AB644" s="76"/>
      <c r="AC644" s="76"/>
      <c r="AD644" s="76"/>
      <c r="AE644" s="76"/>
      <c r="AF644" s="76"/>
      <c r="AG644" s="76"/>
      <c r="AH644" s="76"/>
      <c r="AI644" s="76"/>
      <c r="AJ644" s="76"/>
      <c r="AK644" s="76"/>
      <c r="AL644" s="76"/>
      <c r="AM644" s="76"/>
      <c r="AN644" s="76"/>
      <c r="AO644" s="76"/>
      <c r="AP644" s="76"/>
      <c r="AQ644" s="76"/>
      <c r="AR644" s="76"/>
      <c r="AS644" s="76"/>
      <c r="AT644" s="76"/>
      <c r="AU644" s="76"/>
      <c r="AV644" s="76"/>
      <c r="AW644" s="76"/>
      <c r="AX644" s="76"/>
      <c r="AY644" s="76"/>
      <c r="AZ644" s="76"/>
      <c r="BA644" s="76"/>
      <c r="BB644" s="76"/>
      <c r="BC644" s="76"/>
      <c r="BD644" s="76"/>
      <c r="BE644" s="76"/>
      <c r="BF644" s="76"/>
      <c r="BG644" s="76"/>
      <c r="BH644" s="76"/>
      <c r="BI644" s="76"/>
      <c r="BJ644" s="76"/>
      <c r="BK644" s="76"/>
      <c r="BL644" s="76"/>
      <c r="BM644" s="76"/>
      <c r="BN644" s="76"/>
      <c r="BO644" s="76"/>
      <c r="BP644" s="76"/>
      <c r="BQ644" s="76"/>
      <c r="BR644" s="76"/>
    </row>
    <row r="645" spans="4:70" ht="12.75" customHeight="1" x14ac:dyDescent="0.15">
      <c r="D645" s="76"/>
      <c r="E645" s="76"/>
      <c r="F645" s="76"/>
      <c r="G645" s="76"/>
      <c r="H645" s="76"/>
      <c r="I645" s="76"/>
      <c r="J645" s="76"/>
      <c r="K645" s="76"/>
      <c r="L645" s="76"/>
      <c r="M645" s="76"/>
      <c r="N645" s="76"/>
      <c r="O645" s="76"/>
      <c r="P645" s="76"/>
      <c r="Q645" s="76"/>
      <c r="R645" s="76"/>
      <c r="S645" s="76"/>
      <c r="T645" s="76"/>
      <c r="U645" s="76"/>
      <c r="V645" s="76"/>
      <c r="W645" s="76"/>
      <c r="X645" s="76"/>
      <c r="Y645" s="76"/>
      <c r="Z645" s="76"/>
      <c r="AA645" s="76"/>
      <c r="AB645" s="76"/>
      <c r="AC645" s="76"/>
      <c r="AD645" s="76"/>
      <c r="AE645" s="76"/>
      <c r="AF645" s="76"/>
      <c r="AG645" s="76"/>
      <c r="AH645" s="76"/>
      <c r="AI645" s="76"/>
      <c r="AJ645" s="76"/>
      <c r="AK645" s="76"/>
      <c r="AL645" s="76"/>
      <c r="AM645" s="76"/>
      <c r="AN645" s="76"/>
      <c r="AO645" s="76"/>
      <c r="AP645" s="76"/>
      <c r="AQ645" s="76"/>
      <c r="AR645" s="76"/>
      <c r="AS645" s="76"/>
      <c r="AT645" s="76"/>
      <c r="AU645" s="76"/>
      <c r="AV645" s="76"/>
      <c r="AW645" s="76"/>
      <c r="AX645" s="76"/>
      <c r="AY645" s="76"/>
      <c r="AZ645" s="76"/>
      <c r="BA645" s="76"/>
      <c r="BB645" s="76"/>
      <c r="BC645" s="76"/>
      <c r="BD645" s="76"/>
      <c r="BE645" s="76"/>
      <c r="BF645" s="76"/>
      <c r="BG645" s="76"/>
      <c r="BH645" s="76"/>
      <c r="BI645" s="76"/>
      <c r="BJ645" s="76"/>
      <c r="BK645" s="76"/>
      <c r="BL645" s="76"/>
      <c r="BM645" s="76"/>
      <c r="BN645" s="76"/>
      <c r="BO645" s="76"/>
      <c r="BP645" s="76"/>
      <c r="BQ645" s="76"/>
      <c r="BR645" s="76"/>
    </row>
    <row r="646" spans="4:70" ht="12.75" customHeight="1" x14ac:dyDescent="0.15">
      <c r="D646" s="76"/>
      <c r="E646" s="76"/>
      <c r="F646" s="76"/>
      <c r="G646" s="76"/>
      <c r="H646" s="76"/>
      <c r="I646" s="76"/>
      <c r="J646" s="76"/>
      <c r="K646" s="76"/>
      <c r="L646" s="76"/>
      <c r="M646" s="76"/>
      <c r="N646" s="76"/>
      <c r="O646" s="76"/>
      <c r="P646" s="76"/>
      <c r="Q646" s="76"/>
      <c r="R646" s="76"/>
      <c r="S646" s="76"/>
      <c r="T646" s="76"/>
      <c r="U646" s="76"/>
      <c r="V646" s="76"/>
      <c r="W646" s="76"/>
      <c r="X646" s="76"/>
      <c r="Y646" s="76"/>
      <c r="Z646" s="76"/>
      <c r="AA646" s="76"/>
      <c r="AB646" s="76"/>
      <c r="AC646" s="76"/>
      <c r="AD646" s="76"/>
      <c r="AE646" s="76"/>
      <c r="AF646" s="76"/>
      <c r="AG646" s="76"/>
      <c r="AH646" s="76"/>
      <c r="AI646" s="76"/>
      <c r="AJ646" s="76"/>
      <c r="AK646" s="76"/>
      <c r="AL646" s="76"/>
      <c r="AM646" s="76"/>
      <c r="AN646" s="76"/>
      <c r="AO646" s="76"/>
      <c r="AP646" s="76"/>
      <c r="AQ646" s="76"/>
      <c r="AR646" s="76"/>
      <c r="AS646" s="76"/>
      <c r="AT646" s="76"/>
      <c r="AU646" s="76"/>
      <c r="AV646" s="76"/>
      <c r="AW646" s="76"/>
      <c r="AX646" s="76"/>
      <c r="AY646" s="76"/>
      <c r="AZ646" s="76"/>
      <c r="BA646" s="76"/>
      <c r="BB646" s="76"/>
      <c r="BC646" s="76"/>
      <c r="BD646" s="76"/>
      <c r="BE646" s="76"/>
      <c r="BF646" s="76"/>
      <c r="BG646" s="76"/>
      <c r="BH646" s="76"/>
      <c r="BI646" s="76"/>
      <c r="BJ646" s="76"/>
      <c r="BK646" s="76"/>
      <c r="BL646" s="76"/>
      <c r="BM646" s="76"/>
      <c r="BN646" s="76"/>
      <c r="BO646" s="76"/>
      <c r="BP646" s="76"/>
      <c r="BQ646" s="76"/>
      <c r="BR646" s="76"/>
    </row>
    <row r="647" spans="4:70" ht="12.75" customHeight="1" x14ac:dyDescent="0.15">
      <c r="D647" s="76"/>
      <c r="E647" s="76"/>
      <c r="F647" s="76"/>
      <c r="G647" s="76"/>
      <c r="H647" s="76"/>
      <c r="I647" s="76"/>
      <c r="J647" s="76"/>
      <c r="K647" s="76"/>
      <c r="L647" s="76"/>
      <c r="M647" s="76"/>
      <c r="N647" s="76"/>
      <c r="O647" s="76"/>
      <c r="P647" s="76"/>
      <c r="Q647" s="76"/>
      <c r="R647" s="76"/>
      <c r="S647" s="76"/>
      <c r="T647" s="76"/>
      <c r="U647" s="76"/>
      <c r="V647" s="76"/>
      <c r="W647" s="76"/>
      <c r="X647" s="76"/>
      <c r="Y647" s="76"/>
      <c r="Z647" s="76"/>
      <c r="AA647" s="76"/>
      <c r="AB647" s="76"/>
      <c r="AC647" s="76"/>
      <c r="AD647" s="76"/>
      <c r="AE647" s="76"/>
      <c r="AF647" s="76"/>
      <c r="AG647" s="76"/>
      <c r="AH647" s="76"/>
      <c r="AI647" s="76"/>
      <c r="AJ647" s="76"/>
      <c r="AK647" s="76"/>
      <c r="AL647" s="76"/>
      <c r="AM647" s="76"/>
      <c r="AN647" s="76"/>
      <c r="AO647" s="76"/>
      <c r="AP647" s="76"/>
      <c r="AQ647" s="76"/>
      <c r="AR647" s="76"/>
      <c r="AS647" s="76"/>
      <c r="AT647" s="76"/>
      <c r="AU647" s="76"/>
      <c r="AV647" s="76"/>
      <c r="AW647" s="76"/>
      <c r="AX647" s="76"/>
      <c r="AY647" s="76"/>
      <c r="AZ647" s="76"/>
      <c r="BA647" s="76"/>
      <c r="BB647" s="76"/>
      <c r="BC647" s="76"/>
      <c r="BD647" s="76"/>
      <c r="BE647" s="76"/>
      <c r="BF647" s="76"/>
      <c r="BG647" s="76"/>
      <c r="BH647" s="76"/>
      <c r="BI647" s="76"/>
      <c r="BJ647" s="76"/>
      <c r="BK647" s="76"/>
      <c r="BL647" s="76"/>
      <c r="BM647" s="76"/>
      <c r="BN647" s="76"/>
      <c r="BO647" s="76"/>
      <c r="BP647" s="76"/>
      <c r="BQ647" s="76"/>
      <c r="BR647" s="76"/>
    </row>
    <row r="648" spans="4:70" ht="12.75" customHeight="1" x14ac:dyDescent="0.15">
      <c r="D648" s="76"/>
      <c r="E648" s="76"/>
      <c r="F648" s="76"/>
      <c r="G648" s="76"/>
      <c r="H648" s="76"/>
      <c r="I648" s="76"/>
      <c r="J648" s="76"/>
      <c r="K648" s="76"/>
      <c r="L648" s="76"/>
      <c r="M648" s="76"/>
      <c r="N648" s="76"/>
      <c r="O648" s="76"/>
      <c r="P648" s="76"/>
      <c r="Q648" s="76"/>
      <c r="R648" s="76"/>
      <c r="S648" s="76"/>
      <c r="T648" s="76"/>
      <c r="U648" s="76"/>
      <c r="V648" s="76"/>
      <c r="W648" s="76"/>
      <c r="X648" s="76"/>
      <c r="Y648" s="76"/>
      <c r="Z648" s="76"/>
      <c r="AA648" s="76"/>
      <c r="AB648" s="76"/>
      <c r="AC648" s="76"/>
      <c r="AD648" s="76"/>
      <c r="AE648" s="76"/>
      <c r="AF648" s="76"/>
      <c r="AG648" s="76"/>
      <c r="AH648" s="76"/>
      <c r="AI648" s="76"/>
      <c r="AJ648" s="76"/>
      <c r="AK648" s="76"/>
      <c r="AL648" s="76"/>
      <c r="AM648" s="76"/>
      <c r="AN648" s="76"/>
      <c r="AO648" s="76"/>
      <c r="AP648" s="76"/>
      <c r="AQ648" s="76"/>
      <c r="AR648" s="76"/>
      <c r="AS648" s="76"/>
      <c r="AT648" s="76"/>
      <c r="AU648" s="76"/>
      <c r="AV648" s="76"/>
      <c r="AW648" s="76"/>
      <c r="AX648" s="76"/>
      <c r="AY648" s="76"/>
      <c r="AZ648" s="76"/>
      <c r="BA648" s="76"/>
      <c r="BB648" s="76"/>
      <c r="BC648" s="76"/>
      <c r="BD648" s="76"/>
      <c r="BE648" s="76"/>
      <c r="BF648" s="76"/>
      <c r="BG648" s="76"/>
      <c r="BH648" s="76"/>
      <c r="BI648" s="76"/>
      <c r="BJ648" s="76"/>
      <c r="BK648" s="76"/>
      <c r="BL648" s="76"/>
      <c r="BM648" s="76"/>
      <c r="BN648" s="76"/>
      <c r="BO648" s="76"/>
      <c r="BP648" s="76"/>
      <c r="BQ648" s="76"/>
      <c r="BR648" s="76"/>
    </row>
    <row r="649" spans="4:70" ht="12.75" customHeight="1" x14ac:dyDescent="0.15">
      <c r="D649" s="76"/>
      <c r="E649" s="76"/>
      <c r="F649" s="76"/>
      <c r="G649" s="76"/>
      <c r="H649" s="76"/>
      <c r="I649" s="76"/>
      <c r="J649" s="76"/>
      <c r="K649" s="76"/>
      <c r="L649" s="76"/>
      <c r="M649" s="76"/>
      <c r="N649" s="76"/>
      <c r="O649" s="76"/>
      <c r="P649" s="76"/>
      <c r="Q649" s="76"/>
      <c r="R649" s="76"/>
      <c r="S649" s="76"/>
      <c r="T649" s="76"/>
      <c r="U649" s="76"/>
      <c r="V649" s="76"/>
      <c r="W649" s="76"/>
      <c r="X649" s="76"/>
      <c r="Y649" s="76"/>
      <c r="Z649" s="76"/>
      <c r="AA649" s="76"/>
      <c r="AB649" s="76"/>
      <c r="AC649" s="76"/>
      <c r="AD649" s="76"/>
      <c r="AE649" s="76"/>
      <c r="AF649" s="76"/>
      <c r="AG649" s="76"/>
      <c r="AH649" s="76"/>
      <c r="AI649" s="76"/>
      <c r="AJ649" s="76"/>
      <c r="AK649" s="76"/>
      <c r="AL649" s="76"/>
      <c r="AM649" s="76"/>
      <c r="AN649" s="76"/>
      <c r="AO649" s="76"/>
      <c r="AP649" s="76"/>
      <c r="AQ649" s="76"/>
      <c r="AR649" s="76"/>
      <c r="AS649" s="76"/>
      <c r="AT649" s="76"/>
      <c r="AU649" s="76"/>
      <c r="AV649" s="76"/>
      <c r="AW649" s="76"/>
      <c r="AX649" s="76"/>
      <c r="AY649" s="76"/>
      <c r="AZ649" s="76"/>
      <c r="BA649" s="76"/>
      <c r="BB649" s="76"/>
      <c r="BC649" s="76"/>
      <c r="BD649" s="76"/>
      <c r="BE649" s="76"/>
      <c r="BF649" s="76"/>
      <c r="BG649" s="76"/>
      <c r="BH649" s="76"/>
      <c r="BI649" s="76"/>
      <c r="BJ649" s="76"/>
      <c r="BK649" s="76"/>
      <c r="BL649" s="76"/>
      <c r="BM649" s="76"/>
      <c r="BN649" s="76"/>
      <c r="BO649" s="76"/>
      <c r="BP649" s="76"/>
      <c r="BQ649" s="76"/>
      <c r="BR649" s="76"/>
    </row>
    <row r="650" spans="4:70" ht="12.75" customHeight="1" x14ac:dyDescent="0.15">
      <c r="D650" s="76"/>
      <c r="E650" s="76"/>
      <c r="F650" s="76"/>
      <c r="G650" s="76"/>
      <c r="H650" s="76"/>
      <c r="I650" s="76"/>
      <c r="J650" s="76"/>
      <c r="K650" s="76"/>
      <c r="L650" s="76"/>
      <c r="M650" s="76"/>
      <c r="N650" s="76"/>
      <c r="O650" s="76"/>
      <c r="P650" s="76"/>
      <c r="Q650" s="76"/>
      <c r="R650" s="76"/>
      <c r="S650" s="76"/>
      <c r="T650" s="76"/>
      <c r="U650" s="76"/>
      <c r="V650" s="76"/>
      <c r="W650" s="76"/>
      <c r="X650" s="76"/>
      <c r="Y650" s="76"/>
      <c r="Z650" s="76"/>
      <c r="AA650" s="76"/>
      <c r="AB650" s="76"/>
      <c r="AC650" s="76"/>
      <c r="AD650" s="76"/>
      <c r="AE650" s="76"/>
      <c r="AF650" s="76"/>
      <c r="AG650" s="76"/>
      <c r="AH650" s="76"/>
      <c r="AI650" s="76"/>
      <c r="AJ650" s="76"/>
      <c r="AK650" s="76"/>
      <c r="AL650" s="76"/>
      <c r="AM650" s="76"/>
      <c r="AN650" s="76"/>
      <c r="AO650" s="76"/>
      <c r="AP650" s="76"/>
      <c r="AQ650" s="76"/>
      <c r="AR650" s="76"/>
      <c r="AS650" s="76"/>
      <c r="AT650" s="76"/>
      <c r="AU650" s="76"/>
      <c r="AV650" s="76"/>
      <c r="AW650" s="76"/>
      <c r="AX650" s="76"/>
      <c r="AY650" s="76"/>
      <c r="AZ650" s="76"/>
      <c r="BA650" s="76"/>
      <c r="BB650" s="76"/>
      <c r="BC650" s="76"/>
      <c r="BD650" s="76"/>
      <c r="BE650" s="76"/>
      <c r="BF650" s="76"/>
      <c r="BG650" s="76"/>
      <c r="BH650" s="76"/>
      <c r="BI650" s="76"/>
      <c r="BJ650" s="76"/>
      <c r="BK650" s="76"/>
      <c r="BL650" s="76"/>
      <c r="BM650" s="76"/>
      <c r="BN650" s="76"/>
      <c r="BO650" s="76"/>
      <c r="BP650" s="76"/>
      <c r="BQ650" s="76"/>
      <c r="BR650" s="76"/>
    </row>
    <row r="651" spans="4:70" ht="12.75" customHeight="1" x14ac:dyDescent="0.15">
      <c r="D651" s="76"/>
      <c r="E651" s="76"/>
      <c r="F651" s="76"/>
      <c r="G651" s="76"/>
      <c r="H651" s="76"/>
      <c r="I651" s="76"/>
      <c r="J651" s="76"/>
      <c r="K651" s="76"/>
      <c r="L651" s="76"/>
      <c r="M651" s="76"/>
      <c r="N651" s="76"/>
      <c r="O651" s="76"/>
      <c r="P651" s="76"/>
      <c r="Q651" s="76"/>
      <c r="R651" s="76"/>
      <c r="S651" s="76"/>
      <c r="T651" s="76"/>
      <c r="U651" s="76"/>
      <c r="V651" s="76"/>
      <c r="W651" s="76"/>
      <c r="X651" s="76"/>
      <c r="Y651" s="76"/>
      <c r="Z651" s="76"/>
      <c r="AA651" s="76"/>
      <c r="AB651" s="76"/>
      <c r="AC651" s="76"/>
      <c r="AD651" s="76"/>
      <c r="AE651" s="76"/>
      <c r="AF651" s="76"/>
      <c r="AG651" s="76"/>
      <c r="AH651" s="76"/>
      <c r="AI651" s="76"/>
      <c r="AJ651" s="76"/>
      <c r="AK651" s="76"/>
      <c r="AL651" s="76"/>
      <c r="AM651" s="76"/>
      <c r="AN651" s="76"/>
      <c r="AO651" s="76"/>
      <c r="AP651" s="76"/>
      <c r="AQ651" s="76"/>
      <c r="AR651" s="76"/>
      <c r="AS651" s="76"/>
      <c r="AT651" s="76"/>
      <c r="AU651" s="76"/>
      <c r="AV651" s="76"/>
      <c r="AW651" s="76"/>
      <c r="AX651" s="76"/>
      <c r="AY651" s="76"/>
      <c r="AZ651" s="76"/>
      <c r="BA651" s="76"/>
      <c r="BB651" s="76"/>
      <c r="BC651" s="76"/>
      <c r="BD651" s="76"/>
      <c r="BE651" s="76"/>
      <c r="BF651" s="76"/>
      <c r="BG651" s="76"/>
      <c r="BH651" s="76"/>
      <c r="BI651" s="76"/>
      <c r="BJ651" s="76"/>
      <c r="BK651" s="76"/>
      <c r="BL651" s="76"/>
      <c r="BM651" s="76"/>
      <c r="BN651" s="76"/>
      <c r="BO651" s="76"/>
      <c r="BP651" s="76"/>
      <c r="BQ651" s="76"/>
      <c r="BR651" s="76"/>
    </row>
    <row r="652" spans="4:70" ht="12.75" customHeight="1" x14ac:dyDescent="0.15">
      <c r="D652" s="76"/>
      <c r="E652" s="76"/>
      <c r="F652" s="76"/>
      <c r="G652" s="76"/>
      <c r="H652" s="76"/>
      <c r="I652" s="76"/>
      <c r="J652" s="76"/>
      <c r="K652" s="76"/>
      <c r="L652" s="76"/>
      <c r="M652" s="76"/>
      <c r="N652" s="76"/>
      <c r="O652" s="76"/>
      <c r="P652" s="76"/>
      <c r="Q652" s="76"/>
      <c r="R652" s="76"/>
      <c r="S652" s="76"/>
      <c r="T652" s="76"/>
      <c r="U652" s="76"/>
      <c r="V652" s="76"/>
      <c r="W652" s="76"/>
      <c r="X652" s="76"/>
      <c r="Y652" s="76"/>
      <c r="Z652" s="76"/>
      <c r="AA652" s="76"/>
      <c r="AB652" s="76"/>
      <c r="AC652" s="76"/>
      <c r="AD652" s="76"/>
      <c r="AE652" s="76"/>
      <c r="AF652" s="76"/>
      <c r="AG652" s="76"/>
      <c r="AH652" s="76"/>
      <c r="AI652" s="76"/>
      <c r="AJ652" s="76"/>
      <c r="AK652" s="76"/>
      <c r="AL652" s="76"/>
      <c r="AM652" s="76"/>
      <c r="AN652" s="76"/>
      <c r="AO652" s="76"/>
      <c r="AP652" s="76"/>
      <c r="AQ652" s="76"/>
      <c r="AR652" s="76"/>
      <c r="AS652" s="76"/>
      <c r="AT652" s="76"/>
      <c r="AU652" s="76"/>
      <c r="AV652" s="76"/>
      <c r="AW652" s="76"/>
      <c r="AX652" s="76"/>
      <c r="AY652" s="76"/>
      <c r="AZ652" s="76"/>
      <c r="BA652" s="76"/>
      <c r="BB652" s="76"/>
      <c r="BC652" s="76"/>
      <c r="BD652" s="76"/>
      <c r="BE652" s="76"/>
      <c r="BF652" s="76"/>
      <c r="BG652" s="76"/>
      <c r="BH652" s="76"/>
      <c r="BI652" s="76"/>
      <c r="BJ652" s="76"/>
      <c r="BK652" s="76"/>
      <c r="BL652" s="76"/>
      <c r="BM652" s="76"/>
      <c r="BN652" s="76"/>
      <c r="BO652" s="76"/>
      <c r="BP652" s="76"/>
      <c r="BQ652" s="76"/>
      <c r="BR652" s="76"/>
    </row>
    <row r="653" spans="4:70" ht="12.75" customHeight="1" x14ac:dyDescent="0.15">
      <c r="D653" s="76"/>
      <c r="E653" s="76"/>
      <c r="F653" s="76"/>
      <c r="G653" s="76"/>
      <c r="H653" s="76"/>
      <c r="I653" s="76"/>
      <c r="J653" s="76"/>
      <c r="K653" s="76"/>
      <c r="L653" s="76"/>
      <c r="M653" s="76"/>
      <c r="N653" s="76"/>
      <c r="O653" s="76"/>
      <c r="P653" s="76"/>
      <c r="Q653" s="76"/>
      <c r="R653" s="76"/>
      <c r="S653" s="76"/>
      <c r="T653" s="76"/>
      <c r="U653" s="76"/>
      <c r="V653" s="76"/>
      <c r="W653" s="76"/>
      <c r="X653" s="76"/>
      <c r="Y653" s="76"/>
      <c r="Z653" s="76"/>
      <c r="AA653" s="76"/>
      <c r="AB653" s="76"/>
      <c r="AC653" s="76"/>
      <c r="AD653" s="76"/>
      <c r="AE653" s="76"/>
      <c r="AF653" s="76"/>
      <c r="AG653" s="76"/>
      <c r="AH653" s="76"/>
      <c r="AI653" s="76"/>
      <c r="AJ653" s="76"/>
      <c r="AK653" s="76"/>
      <c r="AL653" s="76"/>
      <c r="AM653" s="76"/>
      <c r="AN653" s="76"/>
      <c r="AO653" s="76"/>
      <c r="AP653" s="76"/>
      <c r="AQ653" s="76"/>
      <c r="AR653" s="76"/>
      <c r="AS653" s="76"/>
      <c r="AT653" s="76"/>
      <c r="AU653" s="76"/>
      <c r="AV653" s="76"/>
      <c r="AW653" s="76"/>
      <c r="AX653" s="76"/>
      <c r="AY653" s="76"/>
      <c r="AZ653" s="76"/>
      <c r="BA653" s="76"/>
      <c r="BB653" s="76"/>
      <c r="BC653" s="76"/>
      <c r="BD653" s="76"/>
      <c r="BE653" s="76"/>
      <c r="BF653" s="76"/>
      <c r="BG653" s="76"/>
      <c r="BH653" s="76"/>
      <c r="BI653" s="76"/>
      <c r="BJ653" s="76"/>
      <c r="BK653" s="76"/>
      <c r="BL653" s="76"/>
      <c r="BM653" s="76"/>
      <c r="BN653" s="76"/>
      <c r="BO653" s="76"/>
      <c r="BP653" s="76"/>
      <c r="BQ653" s="76"/>
      <c r="BR653" s="76"/>
    </row>
    <row r="654" spans="4:70" ht="12.75" customHeight="1" x14ac:dyDescent="0.15">
      <c r="D654" s="76"/>
      <c r="E654" s="76"/>
      <c r="F654" s="76"/>
      <c r="G654" s="76"/>
      <c r="H654" s="76"/>
      <c r="I654" s="76"/>
      <c r="J654" s="76"/>
      <c r="K654" s="76"/>
      <c r="L654" s="76"/>
      <c r="M654" s="76"/>
      <c r="N654" s="76"/>
      <c r="O654" s="76"/>
      <c r="P654" s="76"/>
      <c r="Q654" s="76"/>
      <c r="R654" s="76"/>
      <c r="S654" s="76"/>
      <c r="T654" s="76"/>
      <c r="U654" s="76"/>
      <c r="V654" s="76"/>
      <c r="W654" s="76"/>
      <c r="X654" s="76"/>
      <c r="Y654" s="76"/>
      <c r="Z654" s="76"/>
      <c r="AA654" s="76"/>
      <c r="AB654" s="76"/>
      <c r="AC654" s="76"/>
      <c r="AD654" s="76"/>
      <c r="AE654" s="76"/>
      <c r="AF654" s="76"/>
      <c r="AG654" s="76"/>
      <c r="AH654" s="76"/>
      <c r="AI654" s="76"/>
      <c r="AJ654" s="76"/>
      <c r="AK654" s="76"/>
      <c r="AL654" s="76"/>
      <c r="AM654" s="76"/>
      <c r="AN654" s="76"/>
      <c r="AO654" s="76"/>
      <c r="AP654" s="76"/>
      <c r="AQ654" s="76"/>
      <c r="AR654" s="76"/>
      <c r="AS654" s="76"/>
      <c r="AT654" s="76"/>
      <c r="AU654" s="76"/>
      <c r="AV654" s="76"/>
      <c r="AW654" s="76"/>
      <c r="AX654" s="76"/>
      <c r="AY654" s="76"/>
      <c r="AZ654" s="76"/>
      <c r="BA654" s="76"/>
      <c r="BB654" s="76"/>
      <c r="BC654" s="76"/>
      <c r="BD654" s="76"/>
      <c r="BE654" s="76"/>
      <c r="BF654" s="76"/>
      <c r="BG654" s="76"/>
      <c r="BH654" s="76"/>
      <c r="BI654" s="76"/>
      <c r="BJ654" s="76"/>
      <c r="BK654" s="76"/>
      <c r="BL654" s="76"/>
      <c r="BM654" s="76"/>
      <c r="BN654" s="76"/>
      <c r="BO654" s="76"/>
      <c r="BP654" s="76"/>
      <c r="BQ654" s="76"/>
      <c r="BR654" s="76"/>
    </row>
    <row r="655" spans="4:70" ht="12.75" customHeight="1" x14ac:dyDescent="0.15">
      <c r="D655" s="76"/>
      <c r="E655" s="76"/>
      <c r="F655" s="76"/>
      <c r="G655" s="76"/>
      <c r="H655" s="76"/>
      <c r="I655" s="76"/>
      <c r="J655" s="76"/>
      <c r="K655" s="76"/>
      <c r="L655" s="76"/>
      <c r="M655" s="76"/>
      <c r="N655" s="76"/>
      <c r="O655" s="76"/>
      <c r="P655" s="76"/>
      <c r="Q655" s="76"/>
      <c r="R655" s="76"/>
      <c r="S655" s="76"/>
      <c r="T655" s="76"/>
      <c r="U655" s="76"/>
      <c r="V655" s="76"/>
      <c r="W655" s="76"/>
      <c r="X655" s="76"/>
      <c r="Y655" s="76"/>
      <c r="Z655" s="76"/>
      <c r="AA655" s="76"/>
      <c r="AB655" s="76"/>
      <c r="AC655" s="76"/>
      <c r="AD655" s="76"/>
      <c r="AE655" s="76"/>
      <c r="AF655" s="76"/>
      <c r="AG655" s="76"/>
      <c r="AH655" s="76"/>
      <c r="AI655" s="76"/>
      <c r="AJ655" s="76"/>
      <c r="AK655" s="76"/>
      <c r="AL655" s="76"/>
      <c r="AM655" s="76"/>
      <c r="AN655" s="76"/>
      <c r="AO655" s="76"/>
      <c r="AP655" s="76"/>
      <c r="AQ655" s="76"/>
      <c r="AR655" s="76"/>
      <c r="AS655" s="76"/>
      <c r="AT655" s="76"/>
      <c r="AU655" s="76"/>
      <c r="AV655" s="76"/>
      <c r="AW655" s="76"/>
      <c r="AX655" s="76"/>
      <c r="AY655" s="76"/>
      <c r="AZ655" s="76"/>
      <c r="BA655" s="76"/>
      <c r="BB655" s="76"/>
      <c r="BC655" s="76"/>
      <c r="BD655" s="76"/>
      <c r="BE655" s="76"/>
      <c r="BF655" s="76"/>
      <c r="BG655" s="76"/>
      <c r="BH655" s="76"/>
      <c r="BI655" s="76"/>
      <c r="BJ655" s="76"/>
      <c r="BK655" s="76"/>
      <c r="BL655" s="76"/>
      <c r="BM655" s="76"/>
      <c r="BN655" s="76"/>
      <c r="BO655" s="76"/>
      <c r="BP655" s="76"/>
      <c r="BQ655" s="76"/>
      <c r="BR655" s="76"/>
    </row>
    <row r="656" spans="4:70" ht="12.75" customHeight="1" x14ac:dyDescent="0.15">
      <c r="D656" s="76"/>
      <c r="E656" s="76"/>
      <c r="F656" s="76"/>
      <c r="G656" s="76"/>
      <c r="H656" s="76"/>
      <c r="I656" s="76"/>
      <c r="J656" s="76"/>
      <c r="K656" s="76"/>
      <c r="L656" s="76"/>
      <c r="M656" s="76"/>
      <c r="N656" s="76"/>
      <c r="O656" s="76"/>
      <c r="P656" s="76"/>
      <c r="Q656" s="76"/>
      <c r="R656" s="76"/>
      <c r="S656" s="76"/>
      <c r="T656" s="76"/>
      <c r="U656" s="76"/>
      <c r="V656" s="76"/>
      <c r="W656" s="76"/>
      <c r="X656" s="76"/>
      <c r="Y656" s="76"/>
      <c r="Z656" s="76"/>
      <c r="AA656" s="76"/>
      <c r="AB656" s="76"/>
      <c r="AC656" s="76"/>
      <c r="AD656" s="76"/>
      <c r="AE656" s="76"/>
      <c r="AF656" s="76"/>
      <c r="AG656" s="76"/>
      <c r="AH656" s="76"/>
      <c r="AI656" s="76"/>
      <c r="AJ656" s="76"/>
      <c r="AK656" s="76"/>
      <c r="AL656" s="76"/>
      <c r="AM656" s="76"/>
      <c r="AN656" s="76"/>
      <c r="AO656" s="76"/>
      <c r="AP656" s="76"/>
      <c r="AQ656" s="76"/>
      <c r="AR656" s="76"/>
      <c r="AS656" s="76"/>
      <c r="AT656" s="76"/>
      <c r="AU656" s="76"/>
      <c r="AV656" s="76"/>
      <c r="AW656" s="76"/>
      <c r="AX656" s="76"/>
      <c r="AY656" s="76"/>
      <c r="AZ656" s="76"/>
      <c r="BA656" s="76"/>
      <c r="BB656" s="76"/>
      <c r="BC656" s="76"/>
      <c r="BD656" s="76"/>
      <c r="BE656" s="76"/>
      <c r="BF656" s="76"/>
      <c r="BG656" s="76"/>
      <c r="BH656" s="76"/>
      <c r="BI656" s="76"/>
      <c r="BJ656" s="76"/>
      <c r="BK656" s="76"/>
      <c r="BL656" s="76"/>
      <c r="BM656" s="76"/>
      <c r="BN656" s="76"/>
      <c r="BO656" s="76"/>
      <c r="BP656" s="76"/>
      <c r="BQ656" s="76"/>
      <c r="BR656" s="76"/>
    </row>
    <row r="657" spans="4:70" ht="12.75" customHeight="1" x14ac:dyDescent="0.15">
      <c r="D657" s="76"/>
      <c r="E657" s="76"/>
      <c r="F657" s="76"/>
      <c r="G657" s="76"/>
      <c r="H657" s="76"/>
      <c r="I657" s="76"/>
      <c r="J657" s="76"/>
      <c r="K657" s="76"/>
      <c r="L657" s="76"/>
      <c r="M657" s="76"/>
      <c r="N657" s="76"/>
      <c r="O657" s="76"/>
      <c r="P657" s="76"/>
      <c r="Q657" s="76"/>
      <c r="R657" s="76"/>
      <c r="S657" s="76"/>
      <c r="T657" s="76"/>
      <c r="U657" s="76"/>
      <c r="V657" s="76"/>
      <c r="W657" s="76"/>
      <c r="X657" s="76"/>
      <c r="Y657" s="76"/>
      <c r="Z657" s="76"/>
      <c r="AA657" s="76"/>
      <c r="AB657" s="76"/>
      <c r="AC657" s="76"/>
      <c r="AD657" s="76"/>
      <c r="AE657" s="76"/>
      <c r="AF657" s="76"/>
      <c r="AG657" s="76"/>
      <c r="AH657" s="76"/>
      <c r="AI657" s="76"/>
      <c r="AJ657" s="76"/>
      <c r="AK657" s="76"/>
      <c r="AL657" s="76"/>
      <c r="AM657" s="76"/>
      <c r="AN657" s="76"/>
      <c r="AO657" s="76"/>
      <c r="AP657" s="76"/>
      <c r="AQ657" s="76"/>
      <c r="AR657" s="76"/>
      <c r="AS657" s="76"/>
      <c r="AT657" s="76"/>
      <c r="AU657" s="76"/>
      <c r="AV657" s="76"/>
      <c r="AW657" s="76"/>
      <c r="AX657" s="76"/>
      <c r="AY657" s="76"/>
      <c r="AZ657" s="76"/>
      <c r="BA657" s="76"/>
      <c r="BB657" s="76"/>
      <c r="BC657" s="76"/>
      <c r="BD657" s="76"/>
      <c r="BE657" s="76"/>
      <c r="BF657" s="76"/>
      <c r="BG657" s="76"/>
      <c r="BH657" s="76"/>
      <c r="BI657" s="76"/>
      <c r="BJ657" s="76"/>
      <c r="BK657" s="76"/>
      <c r="BL657" s="76"/>
      <c r="BM657" s="76"/>
      <c r="BN657" s="76"/>
      <c r="BO657" s="76"/>
      <c r="BP657" s="76"/>
      <c r="BQ657" s="76"/>
      <c r="BR657" s="76"/>
    </row>
    <row r="658" spans="4:70" ht="12.75" customHeight="1" x14ac:dyDescent="0.15">
      <c r="D658" s="76"/>
      <c r="E658" s="76"/>
      <c r="F658" s="76"/>
      <c r="G658" s="76"/>
      <c r="H658" s="76"/>
      <c r="I658" s="76"/>
      <c r="J658" s="76"/>
      <c r="K658" s="76"/>
      <c r="L658" s="76"/>
      <c r="M658" s="76"/>
      <c r="N658" s="76"/>
      <c r="O658" s="76"/>
      <c r="P658" s="76"/>
      <c r="Q658" s="76"/>
      <c r="R658" s="76"/>
      <c r="S658" s="76"/>
      <c r="T658" s="76"/>
      <c r="U658" s="76"/>
      <c r="V658" s="76"/>
      <c r="W658" s="76"/>
      <c r="X658" s="76"/>
      <c r="Y658" s="76"/>
      <c r="Z658" s="76"/>
      <c r="AA658" s="76"/>
      <c r="AB658" s="76"/>
      <c r="AC658" s="76"/>
      <c r="AD658" s="76"/>
      <c r="AE658" s="76"/>
      <c r="AF658" s="76"/>
      <c r="AG658" s="76"/>
      <c r="AH658" s="76"/>
      <c r="AI658" s="76"/>
      <c r="AJ658" s="76"/>
      <c r="AK658" s="76"/>
      <c r="AL658" s="76"/>
      <c r="AM658" s="76"/>
      <c r="AN658" s="76"/>
      <c r="AO658" s="76"/>
      <c r="AP658" s="76"/>
      <c r="AQ658" s="76"/>
      <c r="AR658" s="76"/>
      <c r="AS658" s="76"/>
      <c r="AT658" s="76"/>
      <c r="AU658" s="76"/>
      <c r="AV658" s="76"/>
      <c r="AW658" s="76"/>
      <c r="AX658" s="76"/>
      <c r="AY658" s="76"/>
      <c r="AZ658" s="76"/>
      <c r="BA658" s="76"/>
      <c r="BB658" s="76"/>
      <c r="BC658" s="76"/>
      <c r="BD658" s="76"/>
      <c r="BE658" s="76"/>
      <c r="BF658" s="76"/>
      <c r="BG658" s="76"/>
      <c r="BH658" s="76"/>
      <c r="BI658" s="76"/>
      <c r="BJ658" s="76"/>
      <c r="BK658" s="76"/>
      <c r="BL658" s="76"/>
      <c r="BM658" s="76"/>
      <c r="BN658" s="76"/>
      <c r="BO658" s="76"/>
      <c r="BP658" s="76"/>
      <c r="BQ658" s="76"/>
      <c r="BR658" s="76"/>
    </row>
    <row r="659" spans="4:70" ht="12.75" customHeight="1" x14ac:dyDescent="0.15">
      <c r="D659" s="76"/>
      <c r="E659" s="76"/>
      <c r="F659" s="76"/>
      <c r="G659" s="76"/>
      <c r="H659" s="76"/>
      <c r="I659" s="76"/>
      <c r="J659" s="76"/>
      <c r="K659" s="76"/>
      <c r="L659" s="76"/>
      <c r="M659" s="76"/>
      <c r="N659" s="76"/>
      <c r="O659" s="76"/>
      <c r="P659" s="76"/>
      <c r="Q659" s="76"/>
      <c r="R659" s="76"/>
      <c r="S659" s="76"/>
      <c r="T659" s="76"/>
      <c r="U659" s="76"/>
      <c r="V659" s="76"/>
      <c r="W659" s="76"/>
      <c r="X659" s="76"/>
      <c r="Y659" s="76"/>
      <c r="Z659" s="76"/>
      <c r="AA659" s="76"/>
      <c r="AB659" s="76"/>
      <c r="AC659" s="76"/>
      <c r="AD659" s="76"/>
      <c r="AE659" s="76"/>
      <c r="AF659" s="76"/>
      <c r="AG659" s="76"/>
      <c r="AH659" s="76"/>
      <c r="AI659" s="76"/>
      <c r="AJ659" s="76"/>
      <c r="AK659" s="76"/>
      <c r="AL659" s="76"/>
      <c r="AM659" s="76"/>
      <c r="AN659" s="76"/>
      <c r="AO659" s="76"/>
      <c r="AP659" s="76"/>
      <c r="AQ659" s="76"/>
      <c r="AR659" s="76"/>
      <c r="AS659" s="76"/>
      <c r="AT659" s="76"/>
      <c r="AU659" s="76"/>
      <c r="AV659" s="76"/>
      <c r="AW659" s="76"/>
      <c r="AX659" s="76"/>
      <c r="AY659" s="76"/>
      <c r="AZ659" s="76"/>
      <c r="BA659" s="76"/>
      <c r="BB659" s="76"/>
      <c r="BC659" s="76"/>
      <c r="BD659" s="76"/>
      <c r="BE659" s="76"/>
      <c r="BF659" s="76"/>
      <c r="BG659" s="76"/>
      <c r="BH659" s="76"/>
      <c r="BI659" s="76"/>
      <c r="BJ659" s="76"/>
      <c r="BK659" s="76"/>
      <c r="BL659" s="76"/>
      <c r="BM659" s="76"/>
      <c r="BN659" s="76"/>
      <c r="BO659" s="76"/>
      <c r="BP659" s="76"/>
      <c r="BQ659" s="76"/>
      <c r="BR659" s="76"/>
    </row>
    <row r="660" spans="4:70" ht="12.75" customHeight="1" x14ac:dyDescent="0.15">
      <c r="D660" s="76"/>
      <c r="E660" s="76"/>
      <c r="F660" s="76"/>
      <c r="G660" s="76"/>
      <c r="H660" s="76"/>
      <c r="I660" s="76"/>
      <c r="J660" s="76"/>
      <c r="K660" s="76"/>
      <c r="L660" s="76"/>
      <c r="M660" s="76"/>
      <c r="N660" s="76"/>
      <c r="O660" s="76"/>
      <c r="P660" s="76"/>
      <c r="Q660" s="76"/>
      <c r="R660" s="76"/>
      <c r="S660" s="76"/>
      <c r="T660" s="76"/>
      <c r="U660" s="76"/>
      <c r="V660" s="76"/>
      <c r="W660" s="76"/>
      <c r="X660" s="76"/>
      <c r="Y660" s="76"/>
      <c r="Z660" s="76"/>
      <c r="AA660" s="76"/>
      <c r="AB660" s="76"/>
      <c r="AC660" s="76"/>
      <c r="AD660" s="76"/>
      <c r="AE660" s="76"/>
      <c r="AF660" s="76"/>
      <c r="AG660" s="76"/>
      <c r="AH660" s="76"/>
      <c r="AI660" s="76"/>
      <c r="AJ660" s="76"/>
      <c r="AK660" s="76"/>
      <c r="AL660" s="76"/>
      <c r="AM660" s="76"/>
      <c r="AN660" s="76"/>
      <c r="AO660" s="76"/>
      <c r="AP660" s="76"/>
      <c r="AQ660" s="76"/>
      <c r="AR660" s="76"/>
      <c r="AS660" s="76"/>
      <c r="AT660" s="76"/>
      <c r="AU660" s="76"/>
      <c r="AV660" s="76"/>
      <c r="AW660" s="76"/>
      <c r="AX660" s="76"/>
      <c r="AY660" s="76"/>
      <c r="AZ660" s="76"/>
      <c r="BA660" s="76"/>
      <c r="BB660" s="76"/>
      <c r="BC660" s="76"/>
      <c r="BD660" s="76"/>
      <c r="BE660" s="76"/>
      <c r="BF660" s="76"/>
      <c r="BG660" s="76"/>
      <c r="BH660" s="76"/>
      <c r="BI660" s="76"/>
      <c r="BJ660" s="76"/>
      <c r="BK660" s="76"/>
      <c r="BL660" s="76"/>
      <c r="BM660" s="76"/>
      <c r="BN660" s="76"/>
      <c r="BO660" s="76"/>
      <c r="BP660" s="76"/>
      <c r="BQ660" s="76"/>
      <c r="BR660" s="76"/>
    </row>
    <row r="661" spans="4:70" ht="12.75" customHeight="1" x14ac:dyDescent="0.15">
      <c r="D661" s="76"/>
      <c r="E661" s="76"/>
      <c r="F661" s="76"/>
      <c r="G661" s="76"/>
      <c r="H661" s="76"/>
      <c r="I661" s="76"/>
      <c r="J661" s="76"/>
      <c r="K661" s="76"/>
      <c r="L661" s="76"/>
      <c r="M661" s="76"/>
      <c r="N661" s="76"/>
      <c r="O661" s="76"/>
      <c r="P661" s="76"/>
      <c r="Q661" s="76"/>
      <c r="R661" s="76"/>
      <c r="S661" s="76"/>
      <c r="T661" s="76"/>
      <c r="U661" s="76"/>
      <c r="V661" s="76"/>
      <c r="W661" s="76"/>
      <c r="X661" s="76"/>
      <c r="Y661" s="76"/>
      <c r="Z661" s="76"/>
      <c r="AA661" s="76"/>
      <c r="AB661" s="76"/>
      <c r="AC661" s="76"/>
      <c r="AD661" s="76"/>
      <c r="AE661" s="76"/>
      <c r="AF661" s="76"/>
      <c r="AG661" s="76"/>
      <c r="AH661" s="76"/>
      <c r="AI661" s="76"/>
      <c r="AJ661" s="76"/>
      <c r="AK661" s="76"/>
      <c r="AL661" s="76"/>
      <c r="AM661" s="76"/>
      <c r="AN661" s="76"/>
      <c r="AO661" s="76"/>
      <c r="AP661" s="76"/>
      <c r="AQ661" s="76"/>
      <c r="AR661" s="76"/>
      <c r="AS661" s="76"/>
      <c r="AT661" s="76"/>
      <c r="AU661" s="76"/>
      <c r="AV661" s="76"/>
      <c r="AW661" s="76"/>
      <c r="AX661" s="76"/>
      <c r="AY661" s="76"/>
      <c r="AZ661" s="76"/>
      <c r="BA661" s="76"/>
      <c r="BB661" s="76"/>
      <c r="BC661" s="76"/>
      <c r="BD661" s="76"/>
      <c r="BE661" s="76"/>
      <c r="BF661" s="76"/>
      <c r="BG661" s="76"/>
      <c r="BH661" s="76"/>
      <c r="BI661" s="76"/>
      <c r="BJ661" s="76"/>
      <c r="BK661" s="76"/>
      <c r="BL661" s="76"/>
      <c r="BM661" s="76"/>
      <c r="BN661" s="76"/>
      <c r="BO661" s="76"/>
      <c r="BP661" s="76"/>
      <c r="BQ661" s="76"/>
      <c r="BR661" s="76"/>
    </row>
    <row r="662" spans="4:70" ht="12.75" customHeight="1" x14ac:dyDescent="0.15">
      <c r="D662" s="76"/>
      <c r="E662" s="76"/>
      <c r="F662" s="76"/>
      <c r="G662" s="76"/>
      <c r="H662" s="76"/>
      <c r="I662" s="76"/>
      <c r="J662" s="76"/>
      <c r="K662" s="76"/>
      <c r="L662" s="76"/>
      <c r="M662" s="76"/>
      <c r="N662" s="76"/>
      <c r="O662" s="76"/>
      <c r="P662" s="76"/>
      <c r="Q662" s="76"/>
      <c r="R662" s="76"/>
      <c r="S662" s="76"/>
      <c r="T662" s="76"/>
      <c r="U662" s="76"/>
      <c r="V662" s="76"/>
      <c r="W662" s="76"/>
      <c r="X662" s="76"/>
      <c r="Y662" s="76"/>
      <c r="Z662" s="76"/>
      <c r="AA662" s="76"/>
      <c r="AB662" s="76"/>
      <c r="AC662" s="76"/>
      <c r="AD662" s="76"/>
      <c r="AE662" s="76"/>
      <c r="AF662" s="76"/>
      <c r="AG662" s="76"/>
      <c r="AH662" s="76"/>
      <c r="AI662" s="76"/>
      <c r="AJ662" s="76"/>
      <c r="AK662" s="76"/>
      <c r="AL662" s="76"/>
      <c r="AM662" s="76"/>
      <c r="AN662" s="76"/>
      <c r="AO662" s="76"/>
      <c r="AP662" s="76"/>
      <c r="AQ662" s="76"/>
      <c r="AR662" s="76"/>
      <c r="AS662" s="76"/>
      <c r="AT662" s="76"/>
      <c r="AU662" s="76"/>
      <c r="AV662" s="76"/>
      <c r="AW662" s="76"/>
      <c r="AX662" s="76"/>
      <c r="AY662" s="76"/>
      <c r="AZ662" s="76"/>
      <c r="BA662" s="76"/>
      <c r="BB662" s="76"/>
      <c r="BC662" s="76"/>
      <c r="BD662" s="76"/>
      <c r="BE662" s="76"/>
      <c r="BF662" s="76"/>
      <c r="BG662" s="76"/>
      <c r="BH662" s="76"/>
      <c r="BI662" s="76"/>
      <c r="BJ662" s="76"/>
      <c r="BK662" s="76"/>
      <c r="BL662" s="76"/>
      <c r="BM662" s="76"/>
      <c r="BN662" s="76"/>
      <c r="BO662" s="76"/>
      <c r="BP662" s="76"/>
      <c r="BQ662" s="76"/>
      <c r="BR662" s="76"/>
    </row>
    <row r="663" spans="4:70" ht="12.75" customHeight="1" x14ac:dyDescent="0.15">
      <c r="D663" s="76"/>
      <c r="E663" s="76"/>
      <c r="F663" s="76"/>
      <c r="G663" s="76"/>
      <c r="H663" s="76"/>
      <c r="I663" s="76"/>
      <c r="J663" s="76"/>
      <c r="K663" s="76"/>
      <c r="L663" s="76"/>
      <c r="M663" s="76"/>
      <c r="N663" s="76"/>
      <c r="O663" s="76"/>
      <c r="P663" s="76"/>
      <c r="Q663" s="76"/>
      <c r="R663" s="76"/>
      <c r="S663" s="76"/>
      <c r="T663" s="76"/>
      <c r="U663" s="76"/>
      <c r="V663" s="76"/>
      <c r="W663" s="76"/>
      <c r="X663" s="76"/>
      <c r="Y663" s="76"/>
      <c r="Z663" s="76"/>
      <c r="AA663" s="76"/>
      <c r="AB663" s="76"/>
      <c r="AC663" s="76"/>
      <c r="AD663" s="76"/>
      <c r="AE663" s="76"/>
      <c r="AF663" s="76"/>
      <c r="AG663" s="76"/>
      <c r="AH663" s="76"/>
      <c r="AI663" s="76"/>
      <c r="AJ663" s="76"/>
      <c r="AK663" s="76"/>
      <c r="AL663" s="76"/>
      <c r="AM663" s="76"/>
      <c r="AN663" s="76"/>
      <c r="AO663" s="76"/>
      <c r="AP663" s="76"/>
      <c r="AQ663" s="76"/>
      <c r="AR663" s="76"/>
      <c r="AS663" s="76"/>
      <c r="AT663" s="76"/>
      <c r="AU663" s="76"/>
      <c r="AV663" s="76"/>
      <c r="AW663" s="76"/>
      <c r="AX663" s="76"/>
      <c r="AY663" s="76"/>
      <c r="AZ663" s="76"/>
      <c r="BA663" s="76"/>
      <c r="BB663" s="76"/>
      <c r="BC663" s="76"/>
      <c r="BD663" s="76"/>
      <c r="BE663" s="76"/>
      <c r="BF663" s="76"/>
      <c r="BG663" s="76"/>
      <c r="BH663" s="76"/>
      <c r="BI663" s="76"/>
      <c r="BJ663" s="76"/>
      <c r="BK663" s="76"/>
      <c r="BL663" s="76"/>
      <c r="BM663" s="76"/>
      <c r="BN663" s="76"/>
      <c r="BO663" s="76"/>
      <c r="BP663" s="76"/>
      <c r="BQ663" s="76"/>
      <c r="BR663" s="76"/>
    </row>
    <row r="664" spans="4:70" ht="12.75" customHeight="1" x14ac:dyDescent="0.15">
      <c r="D664" s="76"/>
      <c r="E664" s="76"/>
      <c r="F664" s="76"/>
      <c r="G664" s="76"/>
      <c r="H664" s="76"/>
      <c r="I664" s="76"/>
      <c r="J664" s="76"/>
      <c r="K664" s="76"/>
      <c r="L664" s="76"/>
      <c r="M664" s="76"/>
      <c r="N664" s="76"/>
      <c r="O664" s="76"/>
      <c r="P664" s="76"/>
      <c r="Q664" s="76"/>
      <c r="R664" s="76"/>
      <c r="S664" s="76"/>
      <c r="T664" s="76"/>
      <c r="U664" s="76"/>
      <c r="V664" s="76"/>
      <c r="W664" s="76"/>
      <c r="X664" s="76"/>
      <c r="Y664" s="76"/>
      <c r="Z664" s="76"/>
      <c r="AA664" s="76"/>
      <c r="AB664" s="76"/>
      <c r="AC664" s="76"/>
      <c r="AD664" s="76"/>
      <c r="AE664" s="76"/>
      <c r="AF664" s="76"/>
      <c r="AG664" s="76"/>
      <c r="AH664" s="76"/>
      <c r="AI664" s="76"/>
      <c r="AJ664" s="76"/>
      <c r="AK664" s="76"/>
      <c r="AL664" s="76"/>
      <c r="AM664" s="76"/>
      <c r="AN664" s="76"/>
      <c r="AO664" s="76"/>
      <c r="AP664" s="76"/>
      <c r="AQ664" s="76"/>
      <c r="AR664" s="76"/>
      <c r="AS664" s="76"/>
      <c r="AT664" s="76"/>
      <c r="AU664" s="76"/>
      <c r="AV664" s="76"/>
      <c r="AW664" s="76"/>
      <c r="AX664" s="76"/>
      <c r="AY664" s="76"/>
      <c r="AZ664" s="76"/>
      <c r="BA664" s="76"/>
      <c r="BB664" s="76"/>
      <c r="BC664" s="76"/>
      <c r="BD664" s="76"/>
      <c r="BE664" s="76"/>
      <c r="BF664" s="76"/>
      <c r="BG664" s="76"/>
      <c r="BH664" s="76"/>
      <c r="BI664" s="76"/>
      <c r="BJ664" s="76"/>
      <c r="BK664" s="76"/>
      <c r="BL664" s="76"/>
      <c r="BM664" s="76"/>
      <c r="BN664" s="76"/>
      <c r="BO664" s="76"/>
      <c r="BP664" s="76"/>
      <c r="BQ664" s="76"/>
      <c r="BR664" s="76"/>
    </row>
    <row r="665" spans="4:70" ht="12.75" customHeight="1" x14ac:dyDescent="0.15">
      <c r="D665" s="76"/>
      <c r="E665" s="76"/>
      <c r="F665" s="76"/>
      <c r="G665" s="76"/>
      <c r="H665" s="76"/>
      <c r="I665" s="76"/>
      <c r="J665" s="76"/>
      <c r="K665" s="76"/>
      <c r="L665" s="76"/>
      <c r="M665" s="76"/>
      <c r="N665" s="76"/>
      <c r="O665" s="76"/>
      <c r="P665" s="76"/>
      <c r="Q665" s="76"/>
      <c r="R665" s="76"/>
      <c r="S665" s="76"/>
      <c r="T665" s="76"/>
      <c r="U665" s="76"/>
      <c r="V665" s="76"/>
      <c r="W665" s="76"/>
      <c r="X665" s="76"/>
      <c r="Y665" s="76"/>
      <c r="Z665" s="76"/>
      <c r="AA665" s="76"/>
      <c r="AB665" s="76"/>
      <c r="AC665" s="76"/>
      <c r="AD665" s="76"/>
      <c r="AE665" s="76"/>
      <c r="AF665" s="76"/>
      <c r="AG665" s="76"/>
      <c r="AH665" s="76"/>
      <c r="AI665" s="76"/>
      <c r="AJ665" s="76"/>
      <c r="AK665" s="76"/>
      <c r="AL665" s="76"/>
      <c r="AM665" s="76"/>
      <c r="AN665" s="76"/>
      <c r="AO665" s="76"/>
      <c r="AP665" s="76"/>
      <c r="AQ665" s="76"/>
      <c r="AR665" s="76"/>
      <c r="AS665" s="76"/>
      <c r="AT665" s="76"/>
      <c r="AU665" s="76"/>
      <c r="AV665" s="76"/>
      <c r="AW665" s="76"/>
      <c r="AX665" s="76"/>
      <c r="AY665" s="76"/>
      <c r="AZ665" s="76"/>
      <c r="BA665" s="76"/>
      <c r="BB665" s="76"/>
      <c r="BC665" s="76"/>
      <c r="BD665" s="76"/>
      <c r="BE665" s="76"/>
      <c r="BF665" s="76"/>
      <c r="BG665" s="76"/>
      <c r="BH665" s="76"/>
      <c r="BI665" s="76"/>
      <c r="BJ665" s="76"/>
      <c r="BK665" s="76"/>
      <c r="BL665" s="76"/>
      <c r="BM665" s="76"/>
      <c r="BN665" s="76"/>
      <c r="BO665" s="76"/>
      <c r="BP665" s="76"/>
      <c r="BQ665" s="76"/>
      <c r="BR665" s="76"/>
    </row>
    <row r="666" spans="4:70" ht="12.75" customHeight="1" x14ac:dyDescent="0.15">
      <c r="D666" s="76"/>
      <c r="E666" s="76"/>
      <c r="F666" s="76"/>
      <c r="G666" s="76"/>
      <c r="H666" s="76"/>
      <c r="I666" s="76"/>
      <c r="J666" s="76"/>
      <c r="K666" s="76"/>
      <c r="L666" s="76"/>
      <c r="M666" s="76"/>
      <c r="N666" s="76"/>
      <c r="O666" s="76"/>
      <c r="P666" s="76"/>
      <c r="Q666" s="76"/>
      <c r="R666" s="76"/>
      <c r="S666" s="76"/>
      <c r="T666" s="76"/>
      <c r="U666" s="76"/>
      <c r="V666" s="76"/>
      <c r="W666" s="76"/>
      <c r="X666" s="76"/>
      <c r="Y666" s="76"/>
      <c r="Z666" s="76"/>
      <c r="AA666" s="76"/>
      <c r="AB666" s="76"/>
      <c r="AC666" s="76"/>
      <c r="AD666" s="76"/>
      <c r="AE666" s="76"/>
      <c r="AF666" s="76"/>
      <c r="AG666" s="76"/>
      <c r="AH666" s="76"/>
      <c r="AI666" s="76"/>
      <c r="AJ666" s="76"/>
      <c r="AK666" s="76"/>
      <c r="AL666" s="76"/>
      <c r="AM666" s="76"/>
      <c r="AN666" s="76"/>
      <c r="AO666" s="76"/>
      <c r="AP666" s="76"/>
      <c r="AQ666" s="76"/>
      <c r="AR666" s="76"/>
      <c r="AS666" s="76"/>
      <c r="AT666" s="76"/>
      <c r="AU666" s="76"/>
      <c r="AV666" s="76"/>
      <c r="AW666" s="76"/>
      <c r="AX666" s="76"/>
      <c r="AY666" s="76"/>
      <c r="AZ666" s="76"/>
      <c r="BA666" s="76"/>
      <c r="BB666" s="76"/>
      <c r="BC666" s="76"/>
      <c r="BD666" s="76"/>
      <c r="BE666" s="76"/>
      <c r="BF666" s="76"/>
      <c r="BG666" s="76"/>
      <c r="BH666" s="76"/>
      <c r="BI666" s="76"/>
      <c r="BJ666" s="76"/>
      <c r="BK666" s="76"/>
      <c r="BL666" s="76"/>
      <c r="BM666" s="76"/>
      <c r="BN666" s="76"/>
      <c r="BO666" s="76"/>
      <c r="BP666" s="76"/>
      <c r="BQ666" s="76"/>
      <c r="BR666" s="76"/>
    </row>
    <row r="667" spans="4:70" ht="12.75" customHeight="1" x14ac:dyDescent="0.15">
      <c r="D667" s="76"/>
      <c r="E667" s="76"/>
      <c r="F667" s="76"/>
      <c r="G667" s="76"/>
      <c r="H667" s="76"/>
      <c r="I667" s="76"/>
      <c r="J667" s="76"/>
      <c r="K667" s="76"/>
      <c r="L667" s="76"/>
      <c r="M667" s="76"/>
      <c r="N667" s="76"/>
      <c r="O667" s="76"/>
      <c r="P667" s="76"/>
      <c r="Q667" s="76"/>
      <c r="R667" s="76"/>
      <c r="S667" s="76"/>
      <c r="T667" s="76"/>
      <c r="U667" s="76"/>
      <c r="V667" s="76"/>
      <c r="W667" s="76"/>
      <c r="X667" s="76"/>
      <c r="Y667" s="76"/>
      <c r="Z667" s="76"/>
      <c r="AA667" s="76"/>
      <c r="AB667" s="76"/>
      <c r="AC667" s="76"/>
      <c r="AD667" s="76"/>
      <c r="AE667" s="76"/>
      <c r="AF667" s="76"/>
      <c r="AG667" s="76"/>
      <c r="AH667" s="76"/>
      <c r="AI667" s="76"/>
      <c r="AJ667" s="76"/>
      <c r="AK667" s="76"/>
      <c r="AL667" s="76"/>
      <c r="AM667" s="76"/>
      <c r="AN667" s="76"/>
      <c r="AO667" s="76"/>
      <c r="AP667" s="76"/>
      <c r="AQ667" s="76"/>
      <c r="AR667" s="76"/>
      <c r="AS667" s="76"/>
      <c r="AT667" s="76"/>
      <c r="AU667" s="76"/>
      <c r="AV667" s="76"/>
      <c r="AW667" s="76"/>
      <c r="AX667" s="76"/>
      <c r="AY667" s="76"/>
      <c r="AZ667" s="76"/>
      <c r="BA667" s="76"/>
      <c r="BB667" s="76"/>
      <c r="BC667" s="76"/>
      <c r="BD667" s="76"/>
      <c r="BE667" s="76"/>
      <c r="BF667" s="76"/>
      <c r="BG667" s="76"/>
      <c r="BH667" s="76"/>
      <c r="BI667" s="76"/>
      <c r="BJ667" s="76"/>
      <c r="BK667" s="76"/>
      <c r="BL667" s="76"/>
      <c r="BM667" s="76"/>
      <c r="BN667" s="76"/>
      <c r="BO667" s="76"/>
      <c r="BP667" s="76"/>
      <c r="BQ667" s="76"/>
      <c r="BR667" s="76"/>
    </row>
    <row r="668" spans="4:70" ht="12.75" customHeight="1" x14ac:dyDescent="0.15">
      <c r="D668" s="76"/>
      <c r="E668" s="76"/>
      <c r="F668" s="76"/>
      <c r="G668" s="76"/>
      <c r="H668" s="76"/>
      <c r="I668" s="76"/>
      <c r="J668" s="76"/>
      <c r="K668" s="76"/>
      <c r="L668" s="76"/>
      <c r="M668" s="76"/>
      <c r="N668" s="76"/>
      <c r="O668" s="76"/>
      <c r="P668" s="76"/>
      <c r="Q668" s="76"/>
      <c r="R668" s="76"/>
      <c r="S668" s="76"/>
      <c r="T668" s="76"/>
      <c r="U668" s="76"/>
      <c r="V668" s="76"/>
      <c r="W668" s="76"/>
      <c r="X668" s="76"/>
      <c r="Y668" s="76"/>
      <c r="Z668" s="76"/>
      <c r="AA668" s="76"/>
      <c r="AB668" s="76"/>
      <c r="AC668" s="76"/>
      <c r="AD668" s="76"/>
      <c r="AE668" s="76"/>
      <c r="AF668" s="76"/>
      <c r="AG668" s="76"/>
      <c r="AH668" s="76"/>
      <c r="AI668" s="76"/>
      <c r="AJ668" s="76"/>
      <c r="AK668" s="76"/>
      <c r="AL668" s="76"/>
      <c r="AM668" s="76"/>
      <c r="AN668" s="76"/>
      <c r="AO668" s="76"/>
      <c r="AP668" s="76"/>
      <c r="AQ668" s="76"/>
      <c r="AR668" s="76"/>
      <c r="AS668" s="76"/>
      <c r="AT668" s="76"/>
      <c r="AU668" s="76"/>
      <c r="AV668" s="76"/>
      <c r="AW668" s="76"/>
      <c r="AX668" s="76"/>
      <c r="AY668" s="76"/>
      <c r="AZ668" s="76"/>
      <c r="BA668" s="76"/>
      <c r="BB668" s="76"/>
      <c r="BC668" s="76"/>
      <c r="BD668" s="76"/>
      <c r="BE668" s="76"/>
      <c r="BF668" s="76"/>
      <c r="BG668" s="76"/>
      <c r="BH668" s="76"/>
      <c r="BI668" s="76"/>
      <c r="BJ668" s="76"/>
      <c r="BK668" s="76"/>
      <c r="BL668" s="76"/>
      <c r="BM668" s="76"/>
      <c r="BN668" s="76"/>
      <c r="BO668" s="76"/>
      <c r="BP668" s="76"/>
      <c r="BQ668" s="76"/>
      <c r="BR668" s="76"/>
    </row>
    <row r="669" spans="4:70" ht="12.75" customHeight="1" x14ac:dyDescent="0.15">
      <c r="D669" s="76"/>
      <c r="E669" s="76"/>
      <c r="F669" s="76"/>
      <c r="G669" s="76"/>
      <c r="H669" s="76"/>
      <c r="I669" s="76"/>
      <c r="J669" s="76"/>
      <c r="K669" s="76"/>
      <c r="L669" s="76"/>
      <c r="M669" s="76"/>
      <c r="N669" s="76"/>
      <c r="O669" s="76"/>
      <c r="P669" s="76"/>
      <c r="Q669" s="76"/>
      <c r="R669" s="76"/>
      <c r="S669" s="76"/>
      <c r="T669" s="76"/>
      <c r="U669" s="76"/>
      <c r="V669" s="76"/>
      <c r="W669" s="76"/>
      <c r="X669" s="76"/>
      <c r="Y669" s="76"/>
      <c r="Z669" s="76"/>
      <c r="AA669" s="76"/>
      <c r="AB669" s="76"/>
      <c r="AC669" s="76"/>
      <c r="AD669" s="76"/>
      <c r="AE669" s="76"/>
      <c r="AF669" s="76"/>
      <c r="AG669" s="76"/>
      <c r="AH669" s="76"/>
      <c r="AI669" s="76"/>
      <c r="AJ669" s="76"/>
      <c r="AK669" s="76"/>
      <c r="AL669" s="76"/>
      <c r="AM669" s="76"/>
      <c r="AN669" s="76"/>
      <c r="AO669" s="76"/>
      <c r="AP669" s="76"/>
      <c r="AQ669" s="76"/>
      <c r="AR669" s="76"/>
      <c r="AS669" s="76"/>
      <c r="AT669" s="76"/>
      <c r="AU669" s="76"/>
      <c r="AV669" s="76"/>
      <c r="AW669" s="76"/>
      <c r="AX669" s="76"/>
      <c r="AY669" s="76"/>
      <c r="AZ669" s="76"/>
      <c r="BA669" s="76"/>
      <c r="BB669" s="76"/>
      <c r="BC669" s="76"/>
      <c r="BD669" s="76"/>
      <c r="BE669" s="76"/>
      <c r="BF669" s="76"/>
      <c r="BG669" s="76"/>
      <c r="BH669" s="76"/>
      <c r="BI669" s="76"/>
      <c r="BJ669" s="76"/>
      <c r="BK669" s="76"/>
      <c r="BL669" s="76"/>
      <c r="BM669" s="76"/>
      <c r="BN669" s="76"/>
      <c r="BO669" s="76"/>
      <c r="BP669" s="76"/>
      <c r="BQ669" s="76"/>
      <c r="BR669" s="76"/>
    </row>
    <row r="670" spans="4:70" ht="12.75" customHeight="1" x14ac:dyDescent="0.15">
      <c r="D670" s="76"/>
      <c r="E670" s="76"/>
      <c r="F670" s="76"/>
      <c r="G670" s="76"/>
      <c r="H670" s="76"/>
      <c r="I670" s="76"/>
      <c r="J670" s="76"/>
      <c r="K670" s="76"/>
      <c r="L670" s="76"/>
      <c r="M670" s="76"/>
      <c r="N670" s="76"/>
      <c r="O670" s="76"/>
      <c r="P670" s="76"/>
      <c r="Q670" s="76"/>
      <c r="R670" s="76"/>
      <c r="S670" s="76"/>
      <c r="T670" s="76"/>
      <c r="U670" s="76"/>
      <c r="V670" s="76"/>
      <c r="W670" s="76"/>
      <c r="X670" s="76"/>
      <c r="Y670" s="76"/>
      <c r="Z670" s="76"/>
      <c r="AA670" s="76"/>
      <c r="AB670" s="76"/>
      <c r="AC670" s="76"/>
      <c r="AD670" s="76"/>
      <c r="AE670" s="76"/>
      <c r="AF670" s="76"/>
      <c r="AG670" s="76"/>
      <c r="AH670" s="76"/>
      <c r="AI670" s="76"/>
      <c r="AJ670" s="76"/>
      <c r="AK670" s="76"/>
      <c r="AL670" s="76"/>
      <c r="AM670" s="76"/>
      <c r="AN670" s="76"/>
      <c r="AO670" s="76"/>
      <c r="AP670" s="76"/>
      <c r="AQ670" s="76"/>
      <c r="AR670" s="76"/>
      <c r="AS670" s="76"/>
      <c r="AT670" s="76"/>
      <c r="AU670" s="76"/>
      <c r="AV670" s="76"/>
      <c r="AW670" s="76"/>
      <c r="AX670" s="76"/>
      <c r="AY670" s="76"/>
      <c r="AZ670" s="76"/>
      <c r="BA670" s="76"/>
      <c r="BB670" s="76"/>
      <c r="BC670" s="76"/>
      <c r="BD670" s="76"/>
      <c r="BE670" s="76"/>
      <c r="BF670" s="76"/>
      <c r="BG670" s="76"/>
      <c r="BH670" s="76"/>
      <c r="BI670" s="76"/>
      <c r="BJ670" s="76"/>
      <c r="BK670" s="76"/>
      <c r="BL670" s="76"/>
      <c r="BM670" s="76"/>
      <c r="BN670" s="76"/>
      <c r="BO670" s="76"/>
      <c r="BP670" s="76"/>
      <c r="BQ670" s="76"/>
      <c r="BR670" s="76"/>
    </row>
    <row r="671" spans="4:70" ht="12.75" customHeight="1" x14ac:dyDescent="0.15">
      <c r="D671" s="76"/>
      <c r="E671" s="76"/>
      <c r="F671" s="76"/>
      <c r="G671" s="76"/>
      <c r="H671" s="76"/>
      <c r="I671" s="76"/>
      <c r="J671" s="76"/>
      <c r="K671" s="76"/>
      <c r="L671" s="76"/>
      <c r="M671" s="76"/>
      <c r="N671" s="76"/>
      <c r="O671" s="76"/>
      <c r="P671" s="76"/>
      <c r="Q671" s="76"/>
      <c r="R671" s="76"/>
      <c r="S671" s="76"/>
      <c r="T671" s="76"/>
      <c r="U671" s="76"/>
      <c r="V671" s="76"/>
      <c r="W671" s="76"/>
      <c r="X671" s="76"/>
      <c r="Y671" s="76"/>
      <c r="Z671" s="76"/>
      <c r="AA671" s="76"/>
      <c r="AB671" s="76"/>
      <c r="AC671" s="76"/>
      <c r="AD671" s="76"/>
      <c r="AE671" s="76"/>
      <c r="AF671" s="76"/>
      <c r="AG671" s="76"/>
      <c r="AH671" s="76"/>
      <c r="AI671" s="76"/>
      <c r="AJ671" s="76"/>
      <c r="AK671" s="76"/>
      <c r="AL671" s="76"/>
      <c r="AM671" s="76"/>
      <c r="AN671" s="76"/>
      <c r="AO671" s="76"/>
      <c r="AP671" s="76"/>
      <c r="AQ671" s="76"/>
      <c r="AR671" s="76"/>
      <c r="AS671" s="76"/>
      <c r="AT671" s="76"/>
      <c r="AU671" s="76"/>
      <c r="AV671" s="76"/>
      <c r="AW671" s="76"/>
      <c r="AX671" s="76"/>
      <c r="AY671" s="76"/>
      <c r="AZ671" s="76"/>
      <c r="BA671" s="76"/>
      <c r="BB671" s="76"/>
      <c r="BC671" s="76"/>
      <c r="BD671" s="76"/>
      <c r="BE671" s="76"/>
      <c r="BF671" s="76"/>
      <c r="BG671" s="76"/>
      <c r="BH671" s="76"/>
      <c r="BI671" s="76"/>
      <c r="BJ671" s="76"/>
      <c r="BK671" s="76"/>
      <c r="BL671" s="76"/>
      <c r="BM671" s="76"/>
      <c r="BN671" s="76"/>
      <c r="BO671" s="76"/>
      <c r="BP671" s="76"/>
      <c r="BQ671" s="76"/>
      <c r="BR671" s="76"/>
    </row>
    <row r="672" spans="4:70" ht="12.75" customHeight="1" x14ac:dyDescent="0.15">
      <c r="D672" s="76"/>
      <c r="E672" s="76"/>
      <c r="F672" s="76"/>
      <c r="G672" s="76"/>
      <c r="H672" s="76"/>
      <c r="I672" s="76"/>
      <c r="J672" s="76"/>
      <c r="K672" s="76"/>
      <c r="L672" s="76"/>
      <c r="M672" s="76"/>
      <c r="N672" s="76"/>
      <c r="O672" s="76"/>
      <c r="P672" s="76"/>
      <c r="Q672" s="76"/>
      <c r="R672" s="76"/>
      <c r="S672" s="76"/>
      <c r="T672" s="76"/>
      <c r="U672" s="76"/>
      <c r="V672" s="76"/>
      <c r="W672" s="76"/>
      <c r="X672" s="76"/>
      <c r="Y672" s="76"/>
      <c r="Z672" s="76"/>
      <c r="AA672" s="76"/>
      <c r="AB672" s="76"/>
      <c r="AC672" s="76"/>
      <c r="AD672" s="76"/>
      <c r="AE672" s="76"/>
      <c r="AF672" s="76"/>
      <c r="AG672" s="76"/>
      <c r="AH672" s="76"/>
      <c r="AI672" s="76"/>
      <c r="AJ672" s="76"/>
      <c r="AK672" s="76"/>
      <c r="AL672" s="76"/>
      <c r="AM672" s="76"/>
      <c r="AN672" s="76"/>
      <c r="AO672" s="76"/>
      <c r="AP672" s="76"/>
      <c r="AQ672" s="76"/>
      <c r="AR672" s="76"/>
      <c r="AS672" s="76"/>
      <c r="AT672" s="76"/>
      <c r="AU672" s="76"/>
      <c r="AV672" s="76"/>
      <c r="AW672" s="76"/>
      <c r="AX672" s="76"/>
      <c r="AY672" s="76"/>
      <c r="AZ672" s="76"/>
      <c r="BA672" s="76"/>
      <c r="BB672" s="76"/>
      <c r="BC672" s="76"/>
      <c r="BD672" s="76"/>
      <c r="BE672" s="76"/>
      <c r="BF672" s="76"/>
      <c r="BG672" s="76"/>
      <c r="BH672" s="76"/>
      <c r="BI672" s="76"/>
      <c r="BJ672" s="76"/>
      <c r="BK672" s="76"/>
      <c r="BL672" s="76"/>
      <c r="BM672" s="76"/>
      <c r="BN672" s="76"/>
      <c r="BO672" s="76"/>
      <c r="BP672" s="76"/>
      <c r="BQ672" s="76"/>
      <c r="BR672" s="76"/>
    </row>
    <row r="673" spans="4:70" ht="12.75" customHeight="1" x14ac:dyDescent="0.15">
      <c r="D673" s="76"/>
      <c r="E673" s="76"/>
      <c r="F673" s="76"/>
      <c r="G673" s="76"/>
      <c r="H673" s="76"/>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c r="AG673" s="76"/>
      <c r="AH673" s="76"/>
      <c r="AI673" s="76"/>
      <c r="AJ673" s="76"/>
      <c r="AK673" s="76"/>
      <c r="AL673" s="76"/>
      <c r="AM673" s="76"/>
      <c r="AN673" s="76"/>
      <c r="AO673" s="76"/>
      <c r="AP673" s="76"/>
      <c r="AQ673" s="76"/>
      <c r="AR673" s="76"/>
      <c r="AS673" s="76"/>
      <c r="AT673" s="76"/>
      <c r="AU673" s="76"/>
      <c r="AV673" s="76"/>
      <c r="AW673" s="76"/>
      <c r="AX673" s="76"/>
      <c r="AY673" s="76"/>
      <c r="AZ673" s="76"/>
      <c r="BA673" s="76"/>
      <c r="BB673" s="76"/>
      <c r="BC673" s="76"/>
      <c r="BD673" s="76"/>
      <c r="BE673" s="76"/>
      <c r="BF673" s="76"/>
      <c r="BG673" s="76"/>
      <c r="BH673" s="76"/>
      <c r="BI673" s="76"/>
      <c r="BJ673" s="76"/>
      <c r="BK673" s="76"/>
      <c r="BL673" s="76"/>
      <c r="BM673" s="76"/>
      <c r="BN673" s="76"/>
      <c r="BO673" s="76"/>
      <c r="BP673" s="76"/>
      <c r="BQ673" s="76"/>
      <c r="BR673" s="76"/>
    </row>
    <row r="674" spans="4:70" ht="12.75" customHeight="1" x14ac:dyDescent="0.15">
      <c r="D674" s="76"/>
      <c r="E674" s="76"/>
      <c r="F674" s="76"/>
      <c r="G674" s="76"/>
      <c r="H674" s="76"/>
      <c r="I674" s="76"/>
      <c r="J674" s="76"/>
      <c r="K674" s="76"/>
      <c r="L674" s="76"/>
      <c r="M674" s="76"/>
      <c r="N674" s="76"/>
      <c r="O674" s="76"/>
      <c r="P674" s="76"/>
      <c r="Q674" s="76"/>
      <c r="R674" s="76"/>
      <c r="S674" s="76"/>
      <c r="T674" s="76"/>
      <c r="U674" s="76"/>
      <c r="V674" s="76"/>
      <c r="W674" s="76"/>
      <c r="X674" s="76"/>
      <c r="Y674" s="76"/>
      <c r="Z674" s="76"/>
      <c r="AA674" s="76"/>
      <c r="AB674" s="76"/>
      <c r="AC674" s="76"/>
      <c r="AD674" s="76"/>
      <c r="AE674" s="76"/>
      <c r="AF674" s="76"/>
      <c r="AG674" s="76"/>
      <c r="AH674" s="76"/>
      <c r="AI674" s="76"/>
      <c r="AJ674" s="76"/>
      <c r="AK674" s="76"/>
      <c r="AL674" s="76"/>
      <c r="AM674" s="76"/>
      <c r="AN674" s="76"/>
      <c r="AO674" s="76"/>
      <c r="AP674" s="76"/>
      <c r="AQ674" s="76"/>
      <c r="AR674" s="76"/>
      <c r="AS674" s="76"/>
      <c r="AT674" s="76"/>
      <c r="AU674" s="76"/>
      <c r="AV674" s="76"/>
      <c r="AW674" s="76"/>
      <c r="AX674" s="76"/>
      <c r="AY674" s="76"/>
      <c r="AZ674" s="76"/>
      <c r="BA674" s="76"/>
      <c r="BB674" s="76"/>
      <c r="BC674" s="76"/>
      <c r="BD674" s="76"/>
      <c r="BE674" s="76"/>
      <c r="BF674" s="76"/>
      <c r="BG674" s="76"/>
      <c r="BH674" s="76"/>
      <c r="BI674" s="76"/>
      <c r="BJ674" s="76"/>
      <c r="BK674" s="76"/>
      <c r="BL674" s="76"/>
      <c r="BM674" s="76"/>
      <c r="BN674" s="76"/>
      <c r="BO674" s="76"/>
      <c r="BP674" s="76"/>
      <c r="BQ674" s="76"/>
      <c r="BR674" s="76"/>
    </row>
    <row r="675" spans="4:70" ht="12.75" customHeight="1" x14ac:dyDescent="0.15">
      <c r="D675" s="76"/>
      <c r="E675" s="76"/>
      <c r="F675" s="76"/>
      <c r="G675" s="76"/>
      <c r="H675" s="76"/>
      <c r="I675" s="76"/>
      <c r="J675" s="76"/>
      <c r="K675" s="76"/>
      <c r="L675" s="76"/>
      <c r="M675" s="76"/>
      <c r="N675" s="76"/>
      <c r="O675" s="76"/>
      <c r="P675" s="76"/>
      <c r="Q675" s="76"/>
      <c r="R675" s="76"/>
      <c r="S675" s="76"/>
      <c r="T675" s="76"/>
      <c r="U675" s="76"/>
      <c r="V675" s="76"/>
      <c r="W675" s="76"/>
      <c r="X675" s="76"/>
      <c r="Y675" s="76"/>
      <c r="Z675" s="76"/>
      <c r="AA675" s="76"/>
      <c r="AB675" s="76"/>
      <c r="AC675" s="76"/>
      <c r="AD675" s="76"/>
      <c r="AE675" s="76"/>
      <c r="AF675" s="76"/>
      <c r="AG675" s="76"/>
      <c r="AH675" s="76"/>
      <c r="AI675" s="76"/>
      <c r="AJ675" s="76"/>
      <c r="AK675" s="76"/>
      <c r="AL675" s="76"/>
      <c r="AM675" s="76"/>
      <c r="AN675" s="76"/>
      <c r="AO675" s="76"/>
      <c r="AP675" s="76"/>
      <c r="AQ675" s="76"/>
      <c r="AR675" s="76"/>
      <c r="AS675" s="76"/>
      <c r="AT675" s="76"/>
      <c r="AU675" s="76"/>
      <c r="AV675" s="76"/>
      <c r="AW675" s="76"/>
      <c r="AX675" s="76"/>
      <c r="AY675" s="76"/>
      <c r="AZ675" s="76"/>
      <c r="BA675" s="76"/>
      <c r="BB675" s="76"/>
      <c r="BC675" s="76"/>
      <c r="BD675" s="76"/>
      <c r="BE675" s="76"/>
      <c r="BF675" s="76"/>
      <c r="BG675" s="76"/>
      <c r="BH675" s="76"/>
      <c r="BI675" s="76"/>
      <c r="BJ675" s="76"/>
      <c r="BK675" s="76"/>
      <c r="BL675" s="76"/>
      <c r="BM675" s="76"/>
      <c r="BN675" s="76"/>
      <c r="BO675" s="76"/>
      <c r="BP675" s="76"/>
      <c r="BQ675" s="76"/>
      <c r="BR675" s="76"/>
    </row>
    <row r="676" spans="4:70" ht="12.75" customHeight="1" x14ac:dyDescent="0.15">
      <c r="D676" s="76"/>
      <c r="E676" s="76"/>
      <c r="F676" s="76"/>
      <c r="G676" s="76"/>
      <c r="H676" s="76"/>
      <c r="I676" s="76"/>
      <c r="J676" s="76"/>
      <c r="K676" s="76"/>
      <c r="L676" s="76"/>
      <c r="M676" s="76"/>
      <c r="N676" s="76"/>
      <c r="O676" s="76"/>
      <c r="P676" s="76"/>
      <c r="Q676" s="76"/>
      <c r="R676" s="76"/>
      <c r="S676" s="76"/>
      <c r="T676" s="76"/>
      <c r="U676" s="76"/>
      <c r="V676" s="76"/>
      <c r="W676" s="76"/>
      <c r="X676" s="76"/>
      <c r="Y676" s="76"/>
      <c r="Z676" s="76"/>
      <c r="AA676" s="76"/>
      <c r="AB676" s="76"/>
      <c r="AC676" s="76"/>
      <c r="AD676" s="76"/>
      <c r="AE676" s="76"/>
      <c r="AF676" s="76"/>
      <c r="AG676" s="76"/>
      <c r="AH676" s="76"/>
      <c r="AI676" s="76"/>
      <c r="AJ676" s="76"/>
      <c r="AK676" s="76"/>
      <c r="AL676" s="76"/>
      <c r="AM676" s="76"/>
      <c r="AN676" s="76"/>
      <c r="AO676" s="76"/>
      <c r="AP676" s="76"/>
      <c r="AQ676" s="76"/>
      <c r="AR676" s="76"/>
      <c r="AS676" s="76"/>
      <c r="AT676" s="76"/>
      <c r="AU676" s="76"/>
      <c r="AV676" s="76"/>
      <c r="AW676" s="76"/>
      <c r="AX676" s="76"/>
      <c r="AY676" s="76"/>
      <c r="AZ676" s="76"/>
      <c r="BA676" s="76"/>
      <c r="BB676" s="76"/>
      <c r="BC676" s="76"/>
      <c r="BD676" s="76"/>
      <c r="BE676" s="76"/>
      <c r="BF676" s="76"/>
      <c r="BG676" s="76"/>
      <c r="BH676" s="76"/>
      <c r="BI676" s="76"/>
      <c r="BJ676" s="76"/>
      <c r="BK676" s="76"/>
      <c r="BL676" s="76"/>
      <c r="BM676" s="76"/>
      <c r="BN676" s="76"/>
      <c r="BO676" s="76"/>
      <c r="BP676" s="76"/>
      <c r="BQ676" s="76"/>
      <c r="BR676" s="76"/>
    </row>
    <row r="677" spans="4:70" ht="12.75" customHeight="1" x14ac:dyDescent="0.15">
      <c r="D677" s="76"/>
      <c r="E677" s="76"/>
      <c r="F677" s="76"/>
      <c r="G677" s="76"/>
      <c r="H677" s="76"/>
      <c r="I677" s="76"/>
      <c r="J677" s="76"/>
      <c r="K677" s="76"/>
      <c r="L677" s="76"/>
      <c r="M677" s="76"/>
      <c r="N677" s="76"/>
      <c r="O677" s="76"/>
      <c r="P677" s="76"/>
      <c r="Q677" s="76"/>
      <c r="R677" s="76"/>
      <c r="S677" s="76"/>
      <c r="T677" s="76"/>
      <c r="U677" s="76"/>
      <c r="V677" s="76"/>
      <c r="W677" s="76"/>
      <c r="X677" s="76"/>
      <c r="Y677" s="76"/>
      <c r="Z677" s="76"/>
      <c r="AA677" s="76"/>
      <c r="AB677" s="76"/>
      <c r="AC677" s="76"/>
      <c r="AD677" s="76"/>
      <c r="AE677" s="76"/>
      <c r="AF677" s="76"/>
      <c r="AG677" s="76"/>
      <c r="AH677" s="76"/>
      <c r="AI677" s="76"/>
      <c r="AJ677" s="76"/>
      <c r="AK677" s="76"/>
      <c r="AL677" s="76"/>
      <c r="AM677" s="76"/>
      <c r="AN677" s="76"/>
      <c r="AO677" s="76"/>
      <c r="AP677" s="76"/>
      <c r="AQ677" s="76"/>
      <c r="AR677" s="76"/>
      <c r="AS677" s="76"/>
      <c r="AT677" s="76"/>
      <c r="AU677" s="76"/>
      <c r="AV677" s="76"/>
      <c r="AW677" s="76"/>
      <c r="AX677" s="76"/>
      <c r="AY677" s="76"/>
      <c r="AZ677" s="76"/>
      <c r="BA677" s="76"/>
      <c r="BB677" s="76"/>
      <c r="BC677" s="76"/>
      <c r="BD677" s="76"/>
      <c r="BE677" s="76"/>
      <c r="BF677" s="76"/>
      <c r="BG677" s="76"/>
      <c r="BH677" s="76"/>
      <c r="BI677" s="76"/>
      <c r="BJ677" s="76"/>
      <c r="BK677" s="76"/>
      <c r="BL677" s="76"/>
      <c r="BM677" s="76"/>
      <c r="BN677" s="76"/>
      <c r="BO677" s="76"/>
      <c r="BP677" s="76"/>
      <c r="BQ677" s="76"/>
      <c r="BR677" s="76"/>
    </row>
    <row r="678" spans="4:70" ht="12.75" customHeight="1" x14ac:dyDescent="0.15">
      <c r="D678" s="76"/>
      <c r="E678" s="76"/>
      <c r="F678" s="76"/>
      <c r="G678" s="76"/>
      <c r="H678" s="76"/>
      <c r="I678" s="76"/>
      <c r="J678" s="76"/>
      <c r="K678" s="76"/>
      <c r="L678" s="76"/>
      <c r="M678" s="76"/>
      <c r="N678" s="76"/>
      <c r="O678" s="76"/>
      <c r="P678" s="76"/>
      <c r="Q678" s="76"/>
      <c r="R678" s="76"/>
      <c r="S678" s="76"/>
      <c r="T678" s="76"/>
      <c r="U678" s="76"/>
      <c r="V678" s="76"/>
      <c r="W678" s="76"/>
      <c r="X678" s="76"/>
      <c r="Y678" s="76"/>
      <c r="Z678" s="76"/>
      <c r="AA678" s="76"/>
      <c r="AB678" s="76"/>
      <c r="AC678" s="76"/>
      <c r="AD678" s="76"/>
      <c r="AE678" s="76"/>
      <c r="AF678" s="76"/>
      <c r="AG678" s="76"/>
      <c r="AH678" s="76"/>
      <c r="AI678" s="76"/>
      <c r="AJ678" s="76"/>
      <c r="AK678" s="76"/>
      <c r="AL678" s="76"/>
      <c r="AM678" s="76"/>
      <c r="AN678" s="76"/>
      <c r="AO678" s="76"/>
      <c r="AP678" s="76"/>
      <c r="AQ678" s="76"/>
      <c r="AR678" s="76"/>
      <c r="AS678" s="76"/>
      <c r="AT678" s="76"/>
      <c r="AU678" s="76"/>
      <c r="AV678" s="76"/>
      <c r="AW678" s="76"/>
      <c r="AX678" s="76"/>
      <c r="AY678" s="76"/>
      <c r="AZ678" s="76"/>
      <c r="BA678" s="76"/>
      <c r="BB678" s="76"/>
      <c r="BC678" s="76"/>
      <c r="BD678" s="76"/>
      <c r="BE678" s="76"/>
      <c r="BF678" s="76"/>
      <c r="BG678" s="76"/>
      <c r="BH678" s="76"/>
      <c r="BI678" s="76"/>
      <c r="BJ678" s="76"/>
      <c r="BK678" s="76"/>
      <c r="BL678" s="76"/>
      <c r="BM678" s="76"/>
      <c r="BN678" s="76"/>
      <c r="BO678" s="76"/>
      <c r="BP678" s="76"/>
      <c r="BQ678" s="76"/>
      <c r="BR678" s="76"/>
    </row>
    <row r="679" spans="4:70" ht="12.75" customHeight="1" x14ac:dyDescent="0.15">
      <c r="D679" s="76"/>
      <c r="E679" s="76"/>
      <c r="F679" s="76"/>
      <c r="G679" s="76"/>
      <c r="H679" s="76"/>
      <c r="I679" s="76"/>
      <c r="J679" s="76"/>
      <c r="K679" s="76"/>
      <c r="L679" s="76"/>
      <c r="M679" s="76"/>
      <c r="N679" s="76"/>
      <c r="O679" s="76"/>
      <c r="P679" s="76"/>
      <c r="Q679" s="76"/>
      <c r="R679" s="76"/>
      <c r="S679" s="76"/>
      <c r="T679" s="76"/>
      <c r="U679" s="76"/>
      <c r="V679" s="76"/>
      <c r="W679" s="76"/>
      <c r="X679" s="76"/>
      <c r="Y679" s="76"/>
      <c r="Z679" s="76"/>
      <c r="AA679" s="76"/>
      <c r="AB679" s="76"/>
      <c r="AC679" s="76"/>
      <c r="AD679" s="76"/>
      <c r="AE679" s="76"/>
      <c r="AF679" s="76"/>
      <c r="AG679" s="76"/>
      <c r="AH679" s="76"/>
      <c r="AI679" s="76"/>
      <c r="AJ679" s="76"/>
      <c r="AK679" s="76"/>
      <c r="AL679" s="76"/>
      <c r="AM679" s="76"/>
      <c r="AN679" s="76"/>
      <c r="AO679" s="76"/>
      <c r="AP679" s="76"/>
      <c r="AQ679" s="76"/>
      <c r="AR679" s="76"/>
      <c r="AS679" s="76"/>
      <c r="AT679" s="76"/>
      <c r="AU679" s="76"/>
      <c r="AV679" s="76"/>
      <c r="AW679" s="76"/>
      <c r="AX679" s="76"/>
      <c r="AY679" s="76"/>
      <c r="AZ679" s="76"/>
      <c r="BA679" s="76"/>
      <c r="BB679" s="76"/>
      <c r="BC679" s="76"/>
      <c r="BD679" s="76"/>
      <c r="BE679" s="76"/>
      <c r="BF679" s="76"/>
      <c r="BG679" s="76"/>
      <c r="BH679" s="76"/>
      <c r="BI679" s="76"/>
      <c r="BJ679" s="76"/>
      <c r="BK679" s="76"/>
      <c r="BL679" s="76"/>
      <c r="BM679" s="76"/>
      <c r="BN679" s="76"/>
      <c r="BO679" s="76"/>
      <c r="BP679" s="76"/>
      <c r="BQ679" s="76"/>
      <c r="BR679" s="76"/>
    </row>
    <row r="680" spans="4:70" ht="12.75" customHeight="1" x14ac:dyDescent="0.15">
      <c r="D680" s="76"/>
      <c r="E680" s="76"/>
      <c r="F680" s="76"/>
      <c r="G680" s="76"/>
      <c r="H680" s="76"/>
      <c r="I680" s="76"/>
      <c r="J680" s="76"/>
      <c r="K680" s="76"/>
      <c r="L680" s="76"/>
      <c r="M680" s="76"/>
      <c r="N680" s="76"/>
      <c r="O680" s="76"/>
      <c r="P680" s="76"/>
      <c r="Q680" s="76"/>
      <c r="R680" s="76"/>
      <c r="S680" s="76"/>
      <c r="T680" s="76"/>
      <c r="U680" s="76"/>
      <c r="V680" s="76"/>
      <c r="W680" s="76"/>
      <c r="X680" s="76"/>
      <c r="Y680" s="76"/>
      <c r="Z680" s="76"/>
      <c r="AA680" s="76"/>
      <c r="AB680" s="76"/>
      <c r="AC680" s="76"/>
      <c r="AD680" s="76"/>
      <c r="AE680" s="76"/>
      <c r="AF680" s="76"/>
      <c r="AG680" s="76"/>
      <c r="AH680" s="76"/>
      <c r="AI680" s="76"/>
      <c r="AJ680" s="76"/>
      <c r="AK680" s="76"/>
      <c r="AL680" s="76"/>
      <c r="AM680" s="76"/>
      <c r="AN680" s="76"/>
      <c r="AO680" s="76"/>
      <c r="AP680" s="76"/>
      <c r="AQ680" s="76"/>
      <c r="AR680" s="76"/>
      <c r="AS680" s="76"/>
      <c r="AT680" s="76"/>
      <c r="AU680" s="76"/>
      <c r="AV680" s="76"/>
      <c r="AW680" s="76"/>
      <c r="AX680" s="76"/>
      <c r="AY680" s="76"/>
      <c r="AZ680" s="76"/>
      <c r="BA680" s="76"/>
      <c r="BB680" s="76"/>
      <c r="BC680" s="76"/>
      <c r="BD680" s="76"/>
      <c r="BE680" s="76"/>
      <c r="BF680" s="76"/>
      <c r="BG680" s="76"/>
      <c r="BH680" s="76"/>
      <c r="BI680" s="76"/>
      <c r="BJ680" s="76"/>
      <c r="BK680" s="76"/>
      <c r="BL680" s="76"/>
      <c r="BM680" s="76"/>
      <c r="BN680" s="76"/>
      <c r="BO680" s="76"/>
      <c r="BP680" s="76"/>
      <c r="BQ680" s="76"/>
      <c r="BR680" s="76"/>
    </row>
    <row r="681" spans="4:70" ht="12.75" customHeight="1" x14ac:dyDescent="0.15">
      <c r="D681" s="76"/>
      <c r="E681" s="76"/>
      <c r="F681" s="76"/>
      <c r="G681" s="76"/>
      <c r="H681" s="76"/>
      <c r="I681" s="76"/>
      <c r="J681" s="76"/>
      <c r="K681" s="76"/>
      <c r="L681" s="76"/>
      <c r="M681" s="76"/>
      <c r="N681" s="76"/>
      <c r="O681" s="76"/>
      <c r="P681" s="76"/>
      <c r="Q681" s="76"/>
      <c r="R681" s="76"/>
      <c r="S681" s="76"/>
      <c r="T681" s="76"/>
      <c r="U681" s="76"/>
      <c r="V681" s="76"/>
      <c r="W681" s="76"/>
      <c r="X681" s="76"/>
      <c r="Y681" s="76"/>
      <c r="Z681" s="76"/>
      <c r="AA681" s="76"/>
      <c r="AB681" s="76"/>
      <c r="AC681" s="76"/>
      <c r="AD681" s="76"/>
      <c r="AE681" s="76"/>
      <c r="AF681" s="76"/>
      <c r="AG681" s="76"/>
      <c r="AH681" s="76"/>
      <c r="AI681" s="76"/>
      <c r="AJ681" s="76"/>
      <c r="AK681" s="76"/>
      <c r="AL681" s="76"/>
      <c r="AM681" s="76"/>
      <c r="AN681" s="76"/>
      <c r="AO681" s="76"/>
      <c r="AP681" s="76"/>
      <c r="AQ681" s="76"/>
      <c r="AR681" s="76"/>
      <c r="AS681" s="76"/>
      <c r="AT681" s="76"/>
      <c r="AU681" s="76"/>
      <c r="AV681" s="76"/>
      <c r="AW681" s="76"/>
      <c r="AX681" s="76"/>
      <c r="AY681" s="76"/>
      <c r="AZ681" s="76"/>
      <c r="BA681" s="76"/>
      <c r="BB681" s="76"/>
      <c r="BC681" s="76"/>
      <c r="BD681" s="76"/>
      <c r="BE681" s="76"/>
      <c r="BF681" s="76"/>
      <c r="BG681" s="76"/>
      <c r="BH681" s="76"/>
      <c r="BI681" s="76"/>
      <c r="BJ681" s="76"/>
      <c r="BK681" s="76"/>
      <c r="BL681" s="76"/>
      <c r="BM681" s="76"/>
      <c r="BN681" s="76"/>
      <c r="BO681" s="76"/>
      <c r="BP681" s="76"/>
      <c r="BQ681" s="76"/>
      <c r="BR681" s="76"/>
    </row>
    <row r="682" spans="4:70" ht="12.75" customHeight="1" x14ac:dyDescent="0.15">
      <c r="D682" s="76"/>
      <c r="E682" s="76"/>
      <c r="F682" s="76"/>
      <c r="G682" s="76"/>
      <c r="H682" s="76"/>
      <c r="I682" s="76"/>
      <c r="J682" s="76"/>
      <c r="K682" s="76"/>
      <c r="L682" s="76"/>
      <c r="M682" s="76"/>
      <c r="N682" s="76"/>
      <c r="O682" s="76"/>
      <c r="P682" s="76"/>
      <c r="Q682" s="76"/>
      <c r="R682" s="76"/>
      <c r="S682" s="76"/>
      <c r="T682" s="76"/>
      <c r="U682" s="76"/>
      <c r="V682" s="76"/>
      <c r="W682" s="76"/>
      <c r="X682" s="76"/>
      <c r="Y682" s="76"/>
      <c r="Z682" s="76"/>
      <c r="AA682" s="76"/>
      <c r="AB682" s="76"/>
      <c r="AC682" s="76"/>
      <c r="AD682" s="76"/>
      <c r="AE682" s="76"/>
      <c r="AF682" s="76"/>
      <c r="AG682" s="76"/>
      <c r="AH682" s="76"/>
      <c r="AI682" s="76"/>
      <c r="AJ682" s="76"/>
      <c r="AK682" s="76"/>
      <c r="AL682" s="76"/>
      <c r="AM682" s="76"/>
      <c r="AN682" s="76"/>
      <c r="AO682" s="76"/>
      <c r="AP682" s="76"/>
      <c r="AQ682" s="76"/>
      <c r="AR682" s="76"/>
      <c r="AS682" s="76"/>
      <c r="AT682" s="76"/>
      <c r="AU682" s="76"/>
      <c r="AV682" s="76"/>
      <c r="AW682" s="76"/>
      <c r="AX682" s="76"/>
      <c r="AY682" s="76"/>
      <c r="AZ682" s="76"/>
      <c r="BA682" s="76"/>
      <c r="BB682" s="76"/>
      <c r="BC682" s="76"/>
      <c r="BD682" s="76"/>
      <c r="BE682" s="76"/>
      <c r="BF682" s="76"/>
      <c r="BG682" s="76"/>
      <c r="BH682" s="76"/>
      <c r="BI682" s="76"/>
      <c r="BJ682" s="76"/>
      <c r="BK682" s="76"/>
      <c r="BL682" s="76"/>
      <c r="BM682" s="76"/>
      <c r="BN682" s="76"/>
      <c r="BO682" s="76"/>
      <c r="BP682" s="76"/>
      <c r="BQ682" s="76"/>
      <c r="BR682" s="76"/>
    </row>
    <row r="683" spans="4:70" ht="12.75" customHeight="1" x14ac:dyDescent="0.15">
      <c r="D683" s="76"/>
      <c r="E683" s="76"/>
      <c r="F683" s="76"/>
      <c r="G683" s="76"/>
      <c r="H683" s="76"/>
      <c r="I683" s="76"/>
      <c r="J683" s="76"/>
      <c r="K683" s="76"/>
      <c r="L683" s="76"/>
      <c r="M683" s="76"/>
      <c r="N683" s="76"/>
      <c r="O683" s="76"/>
      <c r="P683" s="76"/>
      <c r="Q683" s="76"/>
      <c r="R683" s="76"/>
      <c r="S683" s="76"/>
      <c r="T683" s="76"/>
      <c r="U683" s="76"/>
      <c r="V683" s="76"/>
      <c r="W683" s="76"/>
      <c r="X683" s="76"/>
      <c r="Y683" s="76"/>
      <c r="Z683" s="76"/>
      <c r="AA683" s="76"/>
      <c r="AB683" s="76"/>
      <c r="AC683" s="76"/>
      <c r="AD683" s="76"/>
      <c r="AE683" s="76"/>
      <c r="AF683" s="76"/>
      <c r="AG683" s="76"/>
      <c r="AH683" s="76"/>
      <c r="AI683" s="76"/>
      <c r="AJ683" s="76"/>
      <c r="AK683" s="76"/>
      <c r="AL683" s="76"/>
      <c r="AM683" s="76"/>
      <c r="AN683" s="76"/>
      <c r="AO683" s="76"/>
      <c r="AP683" s="76"/>
      <c r="AQ683" s="76"/>
      <c r="AR683" s="76"/>
      <c r="AS683" s="76"/>
      <c r="AT683" s="76"/>
      <c r="AU683" s="76"/>
      <c r="AV683" s="76"/>
      <c r="AW683" s="76"/>
      <c r="AX683" s="76"/>
      <c r="AY683" s="76"/>
      <c r="AZ683" s="76"/>
      <c r="BA683" s="76"/>
      <c r="BB683" s="76"/>
      <c r="BC683" s="76"/>
      <c r="BD683" s="76"/>
      <c r="BE683" s="76"/>
      <c r="BF683" s="76"/>
      <c r="BG683" s="76"/>
      <c r="BH683" s="76"/>
      <c r="BI683" s="76"/>
      <c r="BJ683" s="76"/>
      <c r="BK683" s="76"/>
      <c r="BL683" s="76"/>
      <c r="BM683" s="76"/>
      <c r="BN683" s="76"/>
      <c r="BO683" s="76"/>
      <c r="BP683" s="76"/>
      <c r="BQ683" s="76"/>
      <c r="BR683" s="76"/>
    </row>
    <row r="684" spans="4:70" ht="12.75" customHeight="1" x14ac:dyDescent="0.15">
      <c r="D684" s="76"/>
      <c r="E684" s="76"/>
      <c r="F684" s="76"/>
      <c r="G684" s="76"/>
      <c r="H684" s="76"/>
      <c r="I684" s="76"/>
      <c r="J684" s="76"/>
      <c r="K684" s="76"/>
      <c r="L684" s="76"/>
      <c r="M684" s="76"/>
      <c r="N684" s="76"/>
      <c r="O684" s="76"/>
      <c r="P684" s="76"/>
      <c r="Q684" s="76"/>
      <c r="R684" s="76"/>
      <c r="S684" s="76"/>
      <c r="T684" s="76"/>
      <c r="U684" s="76"/>
      <c r="V684" s="76"/>
      <c r="W684" s="76"/>
      <c r="X684" s="76"/>
      <c r="Y684" s="76"/>
      <c r="Z684" s="76"/>
      <c r="AA684" s="76"/>
      <c r="AB684" s="76"/>
      <c r="AC684" s="76"/>
      <c r="AD684" s="76"/>
      <c r="AE684" s="76"/>
      <c r="AF684" s="76"/>
      <c r="AG684" s="76"/>
      <c r="AH684" s="76"/>
      <c r="AI684" s="76"/>
      <c r="AJ684" s="76"/>
      <c r="AK684" s="76"/>
      <c r="AL684" s="76"/>
      <c r="AM684" s="76"/>
      <c r="AN684" s="76"/>
      <c r="AO684" s="76"/>
      <c r="AP684" s="76"/>
      <c r="AQ684" s="76"/>
      <c r="AR684" s="76"/>
      <c r="AS684" s="76"/>
      <c r="AT684" s="76"/>
      <c r="AU684" s="76"/>
      <c r="AV684" s="76"/>
      <c r="AW684" s="76"/>
      <c r="AX684" s="76"/>
      <c r="AY684" s="76"/>
      <c r="AZ684" s="76"/>
      <c r="BA684" s="76"/>
      <c r="BB684" s="76"/>
      <c r="BC684" s="76"/>
      <c r="BD684" s="76"/>
      <c r="BE684" s="76"/>
      <c r="BF684" s="76"/>
      <c r="BG684" s="76"/>
      <c r="BH684" s="76"/>
      <c r="BI684" s="76"/>
      <c r="BJ684" s="76"/>
      <c r="BK684" s="76"/>
      <c r="BL684" s="76"/>
      <c r="BM684" s="76"/>
      <c r="BN684" s="76"/>
      <c r="BO684" s="76"/>
      <c r="BP684" s="76"/>
      <c r="BQ684" s="76"/>
      <c r="BR684" s="76"/>
    </row>
    <row r="685" spans="4:70" ht="12.75" customHeight="1" x14ac:dyDescent="0.15">
      <c r="D685" s="76"/>
      <c r="E685" s="76"/>
      <c r="F685" s="76"/>
      <c r="G685" s="76"/>
      <c r="H685" s="76"/>
      <c r="I685" s="76"/>
      <c r="J685" s="76"/>
      <c r="K685" s="76"/>
      <c r="L685" s="76"/>
      <c r="M685" s="76"/>
      <c r="N685" s="76"/>
      <c r="O685" s="76"/>
      <c r="P685" s="76"/>
      <c r="Q685" s="76"/>
      <c r="R685" s="76"/>
      <c r="S685" s="76"/>
      <c r="T685" s="76"/>
      <c r="U685" s="76"/>
      <c r="V685" s="76"/>
      <c r="W685" s="76"/>
      <c r="X685" s="76"/>
      <c r="Y685" s="76"/>
      <c r="Z685" s="76"/>
      <c r="AA685" s="76"/>
      <c r="AB685" s="76"/>
      <c r="AC685" s="76"/>
      <c r="AD685" s="76"/>
      <c r="AE685" s="76"/>
      <c r="AF685" s="76"/>
      <c r="AG685" s="76"/>
      <c r="AH685" s="76"/>
      <c r="AI685" s="76"/>
      <c r="AJ685" s="76"/>
      <c r="AK685" s="76"/>
      <c r="AL685" s="76"/>
      <c r="AM685" s="76"/>
      <c r="AN685" s="76"/>
      <c r="AO685" s="76"/>
      <c r="AP685" s="76"/>
      <c r="AQ685" s="76"/>
      <c r="AR685" s="76"/>
      <c r="AS685" s="76"/>
      <c r="AT685" s="76"/>
      <c r="AU685" s="76"/>
      <c r="AV685" s="76"/>
      <c r="AW685" s="76"/>
      <c r="AX685" s="76"/>
      <c r="AY685" s="76"/>
      <c r="AZ685" s="76"/>
      <c r="BA685" s="76"/>
      <c r="BB685" s="76"/>
      <c r="BC685" s="76"/>
      <c r="BD685" s="76"/>
      <c r="BE685" s="76"/>
      <c r="BF685" s="76"/>
      <c r="BG685" s="76"/>
      <c r="BH685" s="76"/>
      <c r="BI685" s="76"/>
      <c r="BJ685" s="76"/>
      <c r="BK685" s="76"/>
      <c r="BL685" s="76"/>
      <c r="BM685" s="76"/>
      <c r="BN685" s="76"/>
      <c r="BO685" s="76"/>
      <c r="BP685" s="76"/>
      <c r="BQ685" s="76"/>
      <c r="BR685" s="76"/>
    </row>
    <row r="686" spans="4:70" ht="12.75" customHeight="1" x14ac:dyDescent="0.15">
      <c r="D686" s="76"/>
      <c r="E686" s="76"/>
      <c r="F686" s="76"/>
      <c r="G686" s="76"/>
      <c r="H686" s="76"/>
      <c r="I686" s="76"/>
      <c r="J686" s="76"/>
      <c r="K686" s="76"/>
      <c r="L686" s="76"/>
      <c r="M686" s="76"/>
      <c r="N686" s="76"/>
      <c r="O686" s="76"/>
      <c r="P686" s="76"/>
      <c r="Q686" s="76"/>
      <c r="R686" s="76"/>
      <c r="S686" s="76"/>
      <c r="T686" s="76"/>
      <c r="U686" s="76"/>
      <c r="V686" s="76"/>
      <c r="W686" s="76"/>
      <c r="X686" s="76"/>
      <c r="Y686" s="76"/>
      <c r="Z686" s="76"/>
      <c r="AA686" s="76"/>
      <c r="AB686" s="76"/>
      <c r="AC686" s="76"/>
      <c r="AD686" s="76"/>
      <c r="AE686" s="76"/>
      <c r="AF686" s="76"/>
      <c r="AG686" s="76"/>
      <c r="AH686" s="76"/>
      <c r="AI686" s="76"/>
      <c r="AJ686" s="76"/>
      <c r="AK686" s="76"/>
      <c r="AL686" s="76"/>
      <c r="AM686" s="76"/>
      <c r="AN686" s="76"/>
      <c r="AO686" s="76"/>
      <c r="AP686" s="76"/>
      <c r="AQ686" s="76"/>
      <c r="AR686" s="76"/>
      <c r="AS686" s="76"/>
      <c r="AT686" s="76"/>
      <c r="AU686" s="76"/>
      <c r="AV686" s="76"/>
      <c r="AW686" s="76"/>
      <c r="AX686" s="76"/>
      <c r="AY686" s="76"/>
      <c r="AZ686" s="76"/>
      <c r="BA686" s="76"/>
      <c r="BB686" s="76"/>
      <c r="BC686" s="76"/>
      <c r="BD686" s="76"/>
      <c r="BE686" s="76"/>
      <c r="BF686" s="76"/>
      <c r="BG686" s="76"/>
      <c r="BH686" s="76"/>
      <c r="BI686" s="76"/>
      <c r="BJ686" s="76"/>
      <c r="BK686" s="76"/>
      <c r="BL686" s="76"/>
      <c r="BM686" s="76"/>
      <c r="BN686" s="76"/>
      <c r="BO686" s="76"/>
      <c r="BP686" s="76"/>
      <c r="BQ686" s="76"/>
      <c r="BR686" s="76"/>
    </row>
    <row r="687" spans="4:70" ht="12.75" customHeight="1" x14ac:dyDescent="0.15">
      <c r="D687" s="76"/>
      <c r="E687" s="76"/>
      <c r="F687" s="76"/>
      <c r="G687" s="76"/>
      <c r="H687" s="76"/>
      <c r="I687" s="76"/>
      <c r="J687" s="76"/>
      <c r="K687" s="76"/>
      <c r="L687" s="76"/>
      <c r="M687" s="76"/>
      <c r="N687" s="76"/>
      <c r="O687" s="76"/>
      <c r="P687" s="76"/>
      <c r="Q687" s="76"/>
      <c r="R687" s="76"/>
      <c r="S687" s="76"/>
      <c r="T687" s="76"/>
      <c r="U687" s="76"/>
      <c r="V687" s="76"/>
      <c r="W687" s="76"/>
      <c r="X687" s="76"/>
      <c r="Y687" s="76"/>
      <c r="Z687" s="76"/>
      <c r="AA687" s="76"/>
      <c r="AB687" s="76"/>
      <c r="AC687" s="76"/>
      <c r="AD687" s="76"/>
      <c r="AE687" s="76"/>
      <c r="AF687" s="76"/>
      <c r="AG687" s="76"/>
      <c r="AH687" s="76"/>
      <c r="AI687" s="76"/>
      <c r="AJ687" s="76"/>
      <c r="AK687" s="76"/>
      <c r="AL687" s="76"/>
      <c r="AM687" s="76"/>
      <c r="AN687" s="76"/>
      <c r="AO687" s="76"/>
      <c r="AP687" s="76"/>
      <c r="AQ687" s="76"/>
      <c r="AR687" s="76"/>
      <c r="AS687" s="76"/>
      <c r="AT687" s="76"/>
      <c r="AU687" s="76"/>
      <c r="AV687" s="76"/>
      <c r="AW687" s="76"/>
      <c r="AX687" s="76"/>
      <c r="AY687" s="76"/>
      <c r="AZ687" s="76"/>
      <c r="BA687" s="76"/>
      <c r="BB687" s="76"/>
      <c r="BC687" s="76"/>
      <c r="BD687" s="76"/>
      <c r="BE687" s="76"/>
      <c r="BF687" s="76"/>
      <c r="BG687" s="76"/>
      <c r="BH687" s="76"/>
      <c r="BI687" s="76"/>
      <c r="BJ687" s="76"/>
      <c r="BK687" s="76"/>
      <c r="BL687" s="76"/>
      <c r="BM687" s="76"/>
      <c r="BN687" s="76"/>
      <c r="BO687" s="76"/>
      <c r="BP687" s="76"/>
      <c r="BQ687" s="76"/>
      <c r="BR687" s="76"/>
    </row>
    <row r="688" spans="4:70" ht="12.75" customHeight="1" x14ac:dyDescent="0.15">
      <c r="D688" s="76"/>
      <c r="E688" s="76"/>
      <c r="F688" s="76"/>
      <c r="G688" s="76"/>
      <c r="H688" s="76"/>
      <c r="I688" s="76"/>
      <c r="J688" s="76"/>
      <c r="K688" s="76"/>
      <c r="L688" s="76"/>
      <c r="M688" s="76"/>
      <c r="N688" s="76"/>
      <c r="O688" s="76"/>
      <c r="P688" s="76"/>
      <c r="Q688" s="76"/>
      <c r="R688" s="76"/>
      <c r="S688" s="76"/>
      <c r="T688" s="76"/>
      <c r="U688" s="76"/>
      <c r="V688" s="76"/>
      <c r="W688" s="76"/>
      <c r="X688" s="76"/>
      <c r="Y688" s="76"/>
      <c r="Z688" s="76"/>
      <c r="AA688" s="76"/>
      <c r="AB688" s="76"/>
      <c r="AC688" s="76"/>
      <c r="AD688" s="76"/>
      <c r="AE688" s="76"/>
      <c r="AF688" s="76"/>
      <c r="AG688" s="76"/>
      <c r="AH688" s="76"/>
      <c r="AI688" s="76"/>
      <c r="AJ688" s="76"/>
      <c r="AK688" s="76"/>
      <c r="AL688" s="76"/>
      <c r="AM688" s="76"/>
      <c r="AN688" s="76"/>
      <c r="AO688" s="76"/>
      <c r="AP688" s="76"/>
      <c r="AQ688" s="76"/>
      <c r="AR688" s="76"/>
      <c r="AS688" s="76"/>
      <c r="AT688" s="76"/>
      <c r="AU688" s="76"/>
      <c r="AV688" s="76"/>
      <c r="AW688" s="76"/>
      <c r="AX688" s="76"/>
      <c r="AY688" s="76"/>
      <c r="AZ688" s="76"/>
      <c r="BA688" s="76"/>
      <c r="BB688" s="76"/>
      <c r="BC688" s="76"/>
      <c r="BD688" s="76"/>
      <c r="BE688" s="76"/>
      <c r="BF688" s="76"/>
      <c r="BG688" s="76"/>
      <c r="BH688" s="76"/>
      <c r="BI688" s="76"/>
      <c r="BJ688" s="76"/>
      <c r="BK688" s="76"/>
      <c r="BL688" s="76"/>
      <c r="BM688" s="76"/>
      <c r="BN688" s="76"/>
      <c r="BO688" s="76"/>
      <c r="BP688" s="76"/>
      <c r="BQ688" s="76"/>
      <c r="BR688" s="76"/>
    </row>
    <row r="689" spans="4:70" ht="12.75" customHeight="1" x14ac:dyDescent="0.15">
      <c r="D689" s="76"/>
      <c r="E689" s="76"/>
      <c r="F689" s="76"/>
      <c r="G689" s="76"/>
      <c r="H689" s="76"/>
      <c r="I689" s="76"/>
      <c r="J689" s="76"/>
      <c r="K689" s="76"/>
      <c r="L689" s="76"/>
      <c r="M689" s="76"/>
      <c r="N689" s="76"/>
      <c r="O689" s="76"/>
      <c r="P689" s="76"/>
      <c r="Q689" s="76"/>
      <c r="R689" s="76"/>
      <c r="S689" s="76"/>
      <c r="T689" s="76"/>
      <c r="U689" s="76"/>
      <c r="V689" s="76"/>
      <c r="W689" s="76"/>
      <c r="X689" s="76"/>
      <c r="Y689" s="76"/>
      <c r="Z689" s="76"/>
      <c r="AA689" s="76"/>
      <c r="AB689" s="76"/>
      <c r="AC689" s="76"/>
      <c r="AD689" s="76"/>
      <c r="AE689" s="76"/>
      <c r="AF689" s="76"/>
      <c r="AG689" s="76"/>
      <c r="AH689" s="76"/>
      <c r="AI689" s="76"/>
      <c r="AJ689" s="76"/>
      <c r="AK689" s="76"/>
      <c r="AL689" s="76"/>
      <c r="AM689" s="76"/>
      <c r="AN689" s="76"/>
      <c r="AO689" s="76"/>
      <c r="AP689" s="76"/>
      <c r="AQ689" s="76"/>
      <c r="AR689" s="76"/>
      <c r="AS689" s="76"/>
      <c r="AT689" s="76"/>
      <c r="AU689" s="76"/>
      <c r="AV689" s="76"/>
      <c r="AW689" s="76"/>
      <c r="AX689" s="76"/>
      <c r="AY689" s="76"/>
      <c r="AZ689" s="76"/>
      <c r="BA689" s="76"/>
      <c r="BB689" s="76"/>
      <c r="BC689" s="76"/>
      <c r="BD689" s="76"/>
      <c r="BE689" s="76"/>
      <c r="BF689" s="76"/>
      <c r="BG689" s="76"/>
      <c r="BH689" s="76"/>
      <c r="BI689" s="76"/>
      <c r="BJ689" s="76"/>
      <c r="BK689" s="76"/>
      <c r="BL689" s="76"/>
      <c r="BM689" s="76"/>
      <c r="BN689" s="76"/>
      <c r="BO689" s="76"/>
      <c r="BP689" s="76"/>
      <c r="BQ689" s="76"/>
      <c r="BR689" s="76"/>
    </row>
    <row r="690" spans="4:70" ht="12.75" customHeight="1" x14ac:dyDescent="0.15">
      <c r="D690" s="76"/>
      <c r="E690" s="76"/>
      <c r="F690" s="76"/>
      <c r="G690" s="76"/>
      <c r="H690" s="76"/>
      <c r="I690" s="76"/>
      <c r="J690" s="76"/>
      <c r="K690" s="76"/>
      <c r="L690" s="76"/>
      <c r="M690" s="76"/>
      <c r="N690" s="76"/>
      <c r="O690" s="76"/>
      <c r="P690" s="76"/>
      <c r="Q690" s="76"/>
      <c r="R690" s="76"/>
      <c r="S690" s="76"/>
      <c r="T690" s="76"/>
      <c r="U690" s="76"/>
      <c r="V690" s="76"/>
      <c r="W690" s="76"/>
      <c r="X690" s="76"/>
      <c r="Y690" s="76"/>
      <c r="Z690" s="76"/>
      <c r="AA690" s="76"/>
      <c r="AB690" s="76"/>
      <c r="AC690" s="76"/>
      <c r="AD690" s="76"/>
      <c r="AE690" s="76"/>
      <c r="AF690" s="76"/>
      <c r="AG690" s="76"/>
      <c r="AH690" s="76"/>
      <c r="AI690" s="76"/>
      <c r="AJ690" s="76"/>
      <c r="AK690" s="76"/>
      <c r="AL690" s="76"/>
      <c r="AM690" s="76"/>
      <c r="AN690" s="76"/>
      <c r="AO690" s="76"/>
      <c r="AP690" s="76"/>
      <c r="AQ690" s="76"/>
      <c r="AR690" s="76"/>
      <c r="AS690" s="76"/>
      <c r="AT690" s="76"/>
      <c r="AU690" s="76"/>
      <c r="AV690" s="76"/>
      <c r="AW690" s="76"/>
      <c r="AX690" s="76"/>
      <c r="AY690" s="76"/>
      <c r="AZ690" s="76"/>
      <c r="BA690" s="76"/>
      <c r="BB690" s="76"/>
      <c r="BC690" s="76"/>
      <c r="BD690" s="76"/>
      <c r="BE690" s="76"/>
      <c r="BF690" s="76"/>
      <c r="BG690" s="76"/>
      <c r="BH690" s="76"/>
      <c r="BI690" s="76"/>
      <c r="BJ690" s="76"/>
      <c r="BK690" s="76"/>
      <c r="BL690" s="76"/>
      <c r="BM690" s="76"/>
      <c r="BN690" s="76"/>
      <c r="BO690" s="76"/>
      <c r="BP690" s="76"/>
      <c r="BQ690" s="76"/>
      <c r="BR690" s="76"/>
    </row>
    <row r="691" spans="4:70" ht="12.75" customHeight="1" x14ac:dyDescent="0.15">
      <c r="D691" s="76"/>
      <c r="E691" s="76"/>
      <c r="F691" s="76"/>
      <c r="G691" s="76"/>
      <c r="H691" s="76"/>
      <c r="I691" s="76"/>
      <c r="J691" s="76"/>
      <c r="K691" s="76"/>
      <c r="L691" s="76"/>
      <c r="M691" s="76"/>
      <c r="N691" s="76"/>
      <c r="O691" s="76"/>
      <c r="P691" s="76"/>
      <c r="Q691" s="76"/>
      <c r="R691" s="76"/>
      <c r="S691" s="76"/>
      <c r="T691" s="76"/>
      <c r="U691" s="76"/>
      <c r="V691" s="76"/>
      <c r="W691" s="76"/>
      <c r="X691" s="76"/>
      <c r="Y691" s="76"/>
      <c r="Z691" s="76"/>
      <c r="AA691" s="76"/>
      <c r="AB691" s="76"/>
      <c r="AC691" s="76"/>
      <c r="AD691" s="76"/>
      <c r="AE691" s="76"/>
      <c r="AF691" s="76"/>
      <c r="AG691" s="76"/>
      <c r="AH691" s="76"/>
      <c r="AI691" s="76"/>
      <c r="AJ691" s="76"/>
      <c r="AK691" s="76"/>
      <c r="AL691" s="76"/>
      <c r="AM691" s="76"/>
      <c r="AN691" s="76"/>
      <c r="AO691" s="76"/>
      <c r="AP691" s="76"/>
      <c r="AQ691" s="76"/>
      <c r="AR691" s="76"/>
      <c r="AS691" s="76"/>
      <c r="AT691" s="76"/>
      <c r="AU691" s="76"/>
      <c r="AV691" s="76"/>
      <c r="AW691" s="76"/>
      <c r="AX691" s="76"/>
      <c r="AY691" s="76"/>
      <c r="AZ691" s="76"/>
      <c r="BA691" s="76"/>
      <c r="BB691" s="76"/>
      <c r="BC691" s="76"/>
      <c r="BD691" s="76"/>
      <c r="BE691" s="76"/>
      <c r="BF691" s="76"/>
      <c r="BG691" s="76"/>
      <c r="BH691" s="76"/>
      <c r="BI691" s="76"/>
      <c r="BJ691" s="76"/>
      <c r="BK691" s="76"/>
      <c r="BL691" s="76"/>
      <c r="BM691" s="76"/>
      <c r="BN691" s="76"/>
      <c r="BO691" s="76"/>
      <c r="BP691" s="76"/>
      <c r="BQ691" s="76"/>
      <c r="BR691" s="76"/>
    </row>
    <row r="692" spans="4:70" ht="12.75" customHeight="1" x14ac:dyDescent="0.15">
      <c r="D692" s="76"/>
      <c r="E692" s="76"/>
      <c r="F692" s="76"/>
      <c r="G692" s="76"/>
      <c r="H692" s="76"/>
      <c r="I692" s="76"/>
      <c r="J692" s="76"/>
      <c r="K692" s="76"/>
      <c r="L692" s="76"/>
      <c r="M692" s="76"/>
      <c r="N692" s="76"/>
      <c r="O692" s="76"/>
      <c r="P692" s="76"/>
      <c r="Q692" s="76"/>
      <c r="R692" s="76"/>
      <c r="S692" s="76"/>
      <c r="T692" s="76"/>
      <c r="U692" s="76"/>
      <c r="V692" s="76"/>
      <c r="W692" s="76"/>
      <c r="X692" s="76"/>
      <c r="Y692" s="76"/>
      <c r="Z692" s="76"/>
      <c r="AA692" s="76"/>
      <c r="AB692" s="76"/>
      <c r="AC692" s="76"/>
      <c r="AD692" s="76"/>
      <c r="AE692" s="76"/>
      <c r="AF692" s="76"/>
      <c r="AG692" s="76"/>
      <c r="AH692" s="76"/>
      <c r="AI692" s="76"/>
      <c r="AJ692" s="76"/>
      <c r="AK692" s="76"/>
      <c r="AL692" s="76"/>
      <c r="AM692" s="76"/>
      <c r="AN692" s="76"/>
      <c r="AO692" s="76"/>
      <c r="AP692" s="76"/>
      <c r="AQ692" s="76"/>
      <c r="AR692" s="76"/>
      <c r="AS692" s="76"/>
      <c r="AT692" s="76"/>
      <c r="AU692" s="76"/>
      <c r="AV692" s="76"/>
      <c r="AW692" s="76"/>
      <c r="AX692" s="76"/>
      <c r="AY692" s="76"/>
      <c r="AZ692" s="76"/>
      <c r="BA692" s="76"/>
      <c r="BB692" s="76"/>
      <c r="BC692" s="76"/>
      <c r="BD692" s="76"/>
      <c r="BE692" s="76"/>
      <c r="BF692" s="76"/>
      <c r="BG692" s="76"/>
      <c r="BH692" s="76"/>
      <c r="BI692" s="76"/>
      <c r="BJ692" s="76"/>
      <c r="BK692" s="76"/>
      <c r="BL692" s="76"/>
      <c r="BM692" s="76"/>
      <c r="BN692" s="76"/>
      <c r="BO692" s="76"/>
      <c r="BP692" s="76"/>
      <c r="BQ692" s="76"/>
      <c r="BR692" s="76"/>
    </row>
    <row r="693" spans="4:70" ht="12.75" customHeight="1" x14ac:dyDescent="0.15">
      <c r="D693" s="76"/>
      <c r="E693" s="76"/>
      <c r="F693" s="76"/>
      <c r="G693" s="76"/>
      <c r="H693" s="76"/>
      <c r="I693" s="76"/>
      <c r="J693" s="76"/>
      <c r="K693" s="76"/>
      <c r="L693" s="76"/>
      <c r="M693" s="76"/>
      <c r="N693" s="76"/>
      <c r="O693" s="76"/>
      <c r="P693" s="76"/>
      <c r="Q693" s="76"/>
      <c r="R693" s="76"/>
      <c r="S693" s="76"/>
      <c r="T693" s="76"/>
      <c r="U693" s="76"/>
      <c r="V693" s="76"/>
      <c r="W693" s="76"/>
      <c r="X693" s="76"/>
      <c r="Y693" s="76"/>
      <c r="Z693" s="76"/>
      <c r="AA693" s="76"/>
      <c r="AB693" s="76"/>
      <c r="AC693" s="76"/>
      <c r="AD693" s="76"/>
      <c r="AE693" s="76"/>
      <c r="AF693" s="76"/>
      <c r="AG693" s="76"/>
      <c r="AH693" s="76"/>
      <c r="AI693" s="76"/>
      <c r="AJ693" s="76"/>
      <c r="AK693" s="76"/>
      <c r="AL693" s="76"/>
      <c r="AM693" s="76"/>
      <c r="AN693" s="76"/>
      <c r="AO693" s="76"/>
      <c r="AP693" s="76"/>
      <c r="AQ693" s="76"/>
      <c r="AR693" s="76"/>
      <c r="AS693" s="76"/>
      <c r="AT693" s="76"/>
      <c r="AU693" s="76"/>
      <c r="AV693" s="76"/>
      <c r="AW693" s="76"/>
      <c r="AX693" s="76"/>
      <c r="AY693" s="76"/>
      <c r="AZ693" s="76"/>
      <c r="BA693" s="76"/>
      <c r="BB693" s="76"/>
      <c r="BC693" s="76"/>
      <c r="BD693" s="76"/>
      <c r="BE693" s="76"/>
      <c r="BF693" s="76"/>
      <c r="BG693" s="76"/>
      <c r="BH693" s="76"/>
      <c r="BI693" s="76"/>
      <c r="BJ693" s="76"/>
      <c r="BK693" s="76"/>
      <c r="BL693" s="76"/>
      <c r="BM693" s="76"/>
      <c r="BN693" s="76"/>
      <c r="BO693" s="76"/>
      <c r="BP693" s="76"/>
      <c r="BQ693" s="76"/>
      <c r="BR693" s="76"/>
    </row>
    <row r="694" spans="4:70" ht="12.75" customHeight="1" x14ac:dyDescent="0.15">
      <c r="D694" s="76"/>
      <c r="E694" s="76"/>
      <c r="F694" s="76"/>
      <c r="G694" s="76"/>
      <c r="H694" s="76"/>
      <c r="I694" s="76"/>
      <c r="J694" s="76"/>
      <c r="K694" s="76"/>
      <c r="L694" s="76"/>
      <c r="M694" s="76"/>
      <c r="N694" s="76"/>
      <c r="O694" s="76"/>
      <c r="P694" s="76"/>
      <c r="Q694" s="76"/>
      <c r="R694" s="76"/>
      <c r="S694" s="76"/>
      <c r="T694" s="76"/>
      <c r="U694" s="76"/>
      <c r="V694" s="76"/>
      <c r="W694" s="76"/>
      <c r="X694" s="76"/>
      <c r="Y694" s="76"/>
      <c r="Z694" s="76"/>
      <c r="AA694" s="76"/>
      <c r="AB694" s="76"/>
      <c r="AC694" s="76"/>
      <c r="AD694" s="76"/>
      <c r="AE694" s="76"/>
      <c r="AF694" s="76"/>
      <c r="AG694" s="76"/>
      <c r="AH694" s="76"/>
      <c r="AI694" s="76"/>
      <c r="AJ694" s="76"/>
      <c r="AK694" s="76"/>
      <c r="AL694" s="76"/>
      <c r="AM694" s="76"/>
      <c r="AN694" s="76"/>
      <c r="AO694" s="76"/>
      <c r="AP694" s="76"/>
      <c r="AQ694" s="76"/>
      <c r="AR694" s="76"/>
      <c r="AS694" s="76"/>
      <c r="AT694" s="76"/>
      <c r="AU694" s="76"/>
      <c r="AV694" s="76"/>
      <c r="AW694" s="76"/>
      <c r="AX694" s="76"/>
      <c r="AY694" s="76"/>
      <c r="AZ694" s="76"/>
      <c r="BA694" s="76"/>
      <c r="BB694" s="76"/>
      <c r="BC694" s="76"/>
      <c r="BD694" s="76"/>
      <c r="BE694" s="76"/>
      <c r="BF694" s="76"/>
      <c r="BG694" s="76"/>
      <c r="BH694" s="76"/>
      <c r="BI694" s="76"/>
      <c r="BJ694" s="76"/>
      <c r="BK694" s="76"/>
      <c r="BL694" s="76"/>
      <c r="BM694" s="76"/>
      <c r="BN694" s="76"/>
      <c r="BO694" s="76"/>
      <c r="BP694" s="76"/>
      <c r="BQ694" s="76"/>
      <c r="BR694" s="76"/>
    </row>
    <row r="695" spans="4:70" ht="12.75" customHeight="1" x14ac:dyDescent="0.15">
      <c r="D695" s="76"/>
      <c r="E695" s="76"/>
      <c r="F695" s="76"/>
      <c r="G695" s="76"/>
      <c r="H695" s="76"/>
      <c r="I695" s="76"/>
      <c r="J695" s="76"/>
      <c r="K695" s="76"/>
      <c r="L695" s="76"/>
      <c r="M695" s="76"/>
      <c r="N695" s="76"/>
      <c r="O695" s="76"/>
      <c r="P695" s="76"/>
      <c r="Q695" s="76"/>
      <c r="R695" s="76"/>
      <c r="S695" s="76"/>
      <c r="T695" s="76"/>
      <c r="U695" s="76"/>
      <c r="V695" s="76"/>
      <c r="W695" s="76"/>
      <c r="X695" s="76"/>
      <c r="Y695" s="76"/>
      <c r="Z695" s="76"/>
      <c r="AA695" s="76"/>
      <c r="AB695" s="76"/>
      <c r="AC695" s="76"/>
      <c r="AD695" s="76"/>
      <c r="AE695" s="76"/>
      <c r="AF695" s="76"/>
      <c r="AG695" s="76"/>
      <c r="AH695" s="76"/>
      <c r="AI695" s="76"/>
      <c r="AJ695" s="76"/>
      <c r="AK695" s="76"/>
      <c r="AL695" s="76"/>
      <c r="AM695" s="76"/>
      <c r="AN695" s="76"/>
      <c r="AO695" s="76"/>
      <c r="AP695" s="76"/>
      <c r="AQ695" s="76"/>
      <c r="AR695" s="76"/>
      <c r="AS695" s="76"/>
      <c r="AT695" s="76"/>
      <c r="AU695" s="76"/>
      <c r="AV695" s="76"/>
      <c r="AW695" s="76"/>
      <c r="AX695" s="76"/>
      <c r="AY695" s="76"/>
      <c r="AZ695" s="76"/>
      <c r="BA695" s="76"/>
      <c r="BB695" s="76"/>
      <c r="BC695" s="76"/>
      <c r="BD695" s="76"/>
      <c r="BE695" s="76"/>
      <c r="BF695" s="76"/>
      <c r="BG695" s="76"/>
      <c r="BH695" s="76"/>
      <c r="BI695" s="76"/>
      <c r="BJ695" s="76"/>
      <c r="BK695" s="76"/>
      <c r="BL695" s="76"/>
      <c r="BM695" s="76"/>
      <c r="BN695" s="76"/>
      <c r="BO695" s="76"/>
      <c r="BP695" s="76"/>
      <c r="BQ695" s="76"/>
      <c r="BR695" s="76"/>
    </row>
    <row r="696" spans="4:70" ht="12.75" customHeight="1" x14ac:dyDescent="0.15">
      <c r="D696" s="76"/>
      <c r="E696" s="76"/>
      <c r="F696" s="76"/>
      <c r="G696" s="76"/>
      <c r="H696" s="76"/>
      <c r="I696" s="76"/>
      <c r="J696" s="76"/>
      <c r="K696" s="76"/>
      <c r="L696" s="76"/>
      <c r="M696" s="76"/>
      <c r="N696" s="76"/>
      <c r="O696" s="76"/>
      <c r="P696" s="76"/>
      <c r="Q696" s="76"/>
      <c r="R696" s="76"/>
      <c r="S696" s="76"/>
      <c r="T696" s="76"/>
      <c r="U696" s="76"/>
      <c r="V696" s="76"/>
      <c r="W696" s="76"/>
      <c r="X696" s="76"/>
      <c r="Y696" s="76"/>
      <c r="Z696" s="76"/>
      <c r="AA696" s="76"/>
      <c r="AB696" s="76"/>
      <c r="AC696" s="76"/>
      <c r="AD696" s="76"/>
      <c r="AE696" s="76"/>
      <c r="AF696" s="76"/>
      <c r="AG696" s="76"/>
      <c r="AH696" s="76"/>
      <c r="AI696" s="76"/>
      <c r="AJ696" s="76"/>
      <c r="AK696" s="76"/>
      <c r="AL696" s="76"/>
      <c r="AM696" s="76"/>
      <c r="AN696" s="76"/>
      <c r="AO696" s="76"/>
      <c r="AP696" s="76"/>
      <c r="AQ696" s="76"/>
      <c r="AR696" s="76"/>
      <c r="AS696" s="76"/>
      <c r="AT696" s="76"/>
      <c r="AU696" s="76"/>
      <c r="AV696" s="76"/>
      <c r="AW696" s="76"/>
      <c r="AX696" s="76"/>
      <c r="AY696" s="76"/>
      <c r="AZ696" s="76"/>
      <c r="BA696" s="76"/>
      <c r="BB696" s="76"/>
      <c r="BC696" s="76"/>
      <c r="BD696" s="76"/>
      <c r="BE696" s="76"/>
      <c r="BF696" s="76"/>
      <c r="BG696" s="76"/>
      <c r="BH696" s="76"/>
      <c r="BI696" s="76"/>
      <c r="BJ696" s="76"/>
      <c r="BK696" s="76"/>
      <c r="BL696" s="76"/>
      <c r="BM696" s="76"/>
      <c r="BN696" s="76"/>
      <c r="BO696" s="76"/>
      <c r="BP696" s="76"/>
      <c r="BQ696" s="76"/>
      <c r="BR696" s="76"/>
    </row>
    <row r="697" spans="4:70" ht="12.75" customHeight="1" x14ac:dyDescent="0.15">
      <c r="D697" s="76"/>
      <c r="E697" s="76"/>
      <c r="F697" s="76"/>
      <c r="G697" s="76"/>
      <c r="H697" s="76"/>
      <c r="I697" s="76"/>
      <c r="J697" s="76"/>
      <c r="K697" s="76"/>
      <c r="L697" s="76"/>
      <c r="M697" s="76"/>
      <c r="N697" s="76"/>
      <c r="O697" s="76"/>
      <c r="P697" s="76"/>
      <c r="Q697" s="76"/>
      <c r="R697" s="76"/>
      <c r="S697" s="76"/>
      <c r="T697" s="76"/>
      <c r="U697" s="76"/>
      <c r="V697" s="76"/>
      <c r="W697" s="76"/>
      <c r="X697" s="76"/>
      <c r="Y697" s="76"/>
      <c r="Z697" s="76"/>
      <c r="AA697" s="76"/>
      <c r="AB697" s="76"/>
      <c r="AC697" s="76"/>
      <c r="AD697" s="76"/>
      <c r="AE697" s="76"/>
      <c r="AF697" s="76"/>
      <c r="AG697" s="76"/>
      <c r="AH697" s="76"/>
      <c r="AI697" s="76"/>
      <c r="AJ697" s="76"/>
      <c r="AK697" s="76"/>
      <c r="AL697" s="76"/>
      <c r="AM697" s="76"/>
      <c r="AN697" s="76"/>
      <c r="AO697" s="76"/>
      <c r="AP697" s="76"/>
      <c r="AQ697" s="76"/>
      <c r="AR697" s="76"/>
      <c r="AS697" s="76"/>
      <c r="AT697" s="76"/>
      <c r="AU697" s="76"/>
      <c r="AV697" s="76"/>
      <c r="AW697" s="76"/>
      <c r="AX697" s="76"/>
      <c r="AY697" s="76"/>
      <c r="AZ697" s="76"/>
      <c r="BA697" s="76"/>
      <c r="BB697" s="76"/>
      <c r="BC697" s="76"/>
      <c r="BD697" s="76"/>
      <c r="BE697" s="76"/>
      <c r="BF697" s="76"/>
      <c r="BG697" s="76"/>
      <c r="BH697" s="76"/>
      <c r="BI697" s="76"/>
      <c r="BJ697" s="76"/>
      <c r="BK697" s="76"/>
      <c r="BL697" s="76"/>
      <c r="BM697" s="76"/>
      <c r="BN697" s="76"/>
      <c r="BO697" s="76"/>
      <c r="BP697" s="76"/>
      <c r="BQ697" s="76"/>
      <c r="BR697" s="76"/>
    </row>
    <row r="698" spans="4:70" ht="12.75" customHeight="1" x14ac:dyDescent="0.15">
      <c r="D698" s="76"/>
      <c r="E698" s="76"/>
      <c r="F698" s="76"/>
      <c r="G698" s="76"/>
      <c r="H698" s="76"/>
      <c r="I698" s="76"/>
      <c r="J698" s="76"/>
      <c r="K698" s="76"/>
      <c r="L698" s="76"/>
      <c r="M698" s="76"/>
      <c r="N698" s="76"/>
      <c r="O698" s="76"/>
      <c r="P698" s="76"/>
      <c r="Q698" s="76"/>
      <c r="R698" s="76"/>
      <c r="S698" s="76"/>
      <c r="T698" s="76"/>
      <c r="U698" s="76"/>
      <c r="V698" s="76"/>
      <c r="W698" s="76"/>
      <c r="X698" s="76"/>
      <c r="Y698" s="76"/>
      <c r="Z698" s="76"/>
      <c r="AA698" s="76"/>
      <c r="AB698" s="76"/>
      <c r="AC698" s="76"/>
      <c r="AD698" s="76"/>
      <c r="AE698" s="76"/>
      <c r="AF698" s="76"/>
      <c r="AG698" s="76"/>
      <c r="AH698" s="76"/>
      <c r="AI698" s="76"/>
      <c r="AJ698" s="76"/>
      <c r="AK698" s="76"/>
      <c r="AL698" s="76"/>
      <c r="AM698" s="76"/>
      <c r="AN698" s="76"/>
      <c r="AO698" s="76"/>
      <c r="AP698" s="76"/>
      <c r="AQ698" s="76"/>
      <c r="AR698" s="76"/>
      <c r="AS698" s="76"/>
      <c r="AT698" s="76"/>
      <c r="AU698" s="76"/>
      <c r="AV698" s="76"/>
      <c r="AW698" s="76"/>
      <c r="AX698" s="76"/>
      <c r="AY698" s="76"/>
      <c r="AZ698" s="76"/>
      <c r="BA698" s="76"/>
      <c r="BB698" s="76"/>
      <c r="BC698" s="76"/>
      <c r="BD698" s="76"/>
      <c r="BE698" s="76"/>
      <c r="BF698" s="76"/>
      <c r="BG698" s="76"/>
      <c r="BH698" s="76"/>
      <c r="BI698" s="76"/>
      <c r="BJ698" s="76"/>
      <c r="BK698" s="76"/>
      <c r="BL698" s="76"/>
      <c r="BM698" s="76"/>
      <c r="BN698" s="76"/>
      <c r="BO698" s="76"/>
      <c r="BP698" s="76"/>
      <c r="BQ698" s="76"/>
      <c r="BR698" s="76"/>
    </row>
    <row r="699" spans="4:70" ht="12.75" customHeight="1" x14ac:dyDescent="0.15">
      <c r="D699" s="76"/>
      <c r="E699" s="76"/>
      <c r="F699" s="76"/>
      <c r="G699" s="76"/>
      <c r="H699" s="76"/>
      <c r="I699" s="76"/>
      <c r="J699" s="76"/>
      <c r="K699" s="76"/>
      <c r="L699" s="76"/>
      <c r="M699" s="76"/>
      <c r="N699" s="76"/>
      <c r="O699" s="76"/>
      <c r="P699" s="76"/>
      <c r="Q699" s="76"/>
      <c r="R699" s="76"/>
      <c r="S699" s="76"/>
      <c r="T699" s="76"/>
      <c r="U699" s="76"/>
      <c r="V699" s="76"/>
      <c r="W699" s="76"/>
      <c r="X699" s="76"/>
      <c r="Y699" s="76"/>
      <c r="Z699" s="76"/>
      <c r="AA699" s="76"/>
      <c r="AB699" s="76"/>
      <c r="AC699" s="76"/>
      <c r="AD699" s="76"/>
      <c r="AE699" s="76"/>
      <c r="AF699" s="76"/>
      <c r="AG699" s="76"/>
      <c r="AH699" s="76"/>
      <c r="AI699" s="76"/>
      <c r="AJ699" s="76"/>
      <c r="AK699" s="76"/>
      <c r="AL699" s="76"/>
      <c r="AM699" s="76"/>
      <c r="AN699" s="76"/>
      <c r="AO699" s="76"/>
      <c r="AP699" s="76"/>
      <c r="AQ699" s="76"/>
      <c r="AR699" s="76"/>
      <c r="AS699" s="76"/>
      <c r="AT699" s="76"/>
      <c r="AU699" s="76"/>
      <c r="AV699" s="76"/>
      <c r="AW699" s="76"/>
      <c r="AX699" s="76"/>
      <c r="AY699" s="76"/>
      <c r="AZ699" s="76"/>
      <c r="BA699" s="76"/>
      <c r="BB699" s="76"/>
      <c r="BC699" s="76"/>
      <c r="BD699" s="76"/>
      <c r="BE699" s="76"/>
      <c r="BF699" s="76"/>
      <c r="BG699" s="76"/>
      <c r="BH699" s="76"/>
      <c r="BI699" s="76"/>
      <c r="BJ699" s="76"/>
      <c r="BK699" s="76"/>
      <c r="BL699" s="76"/>
      <c r="BM699" s="76"/>
      <c r="BN699" s="76"/>
      <c r="BO699" s="76"/>
      <c r="BP699" s="76"/>
      <c r="BQ699" s="76"/>
      <c r="BR699" s="76"/>
    </row>
    <row r="700" spans="4:70" ht="12.75" customHeight="1" x14ac:dyDescent="0.15">
      <c r="D700" s="76"/>
      <c r="E700" s="76"/>
      <c r="F700" s="76"/>
      <c r="G700" s="76"/>
      <c r="H700" s="76"/>
      <c r="I700" s="76"/>
      <c r="J700" s="76"/>
      <c r="K700" s="76"/>
      <c r="L700" s="76"/>
      <c r="M700" s="76"/>
      <c r="N700" s="76"/>
      <c r="O700" s="76"/>
      <c r="P700" s="76"/>
      <c r="Q700" s="76"/>
      <c r="R700" s="76"/>
      <c r="S700" s="76"/>
      <c r="T700" s="76"/>
      <c r="U700" s="76"/>
      <c r="V700" s="76"/>
      <c r="W700" s="76"/>
      <c r="X700" s="76"/>
      <c r="Y700" s="76"/>
      <c r="Z700" s="76"/>
      <c r="AA700" s="76"/>
      <c r="AB700" s="76"/>
      <c r="AC700" s="76"/>
      <c r="AD700" s="76"/>
      <c r="AE700" s="76"/>
      <c r="AF700" s="76"/>
      <c r="AG700" s="76"/>
      <c r="AH700" s="76"/>
      <c r="AI700" s="76"/>
      <c r="AJ700" s="76"/>
      <c r="AK700" s="76"/>
      <c r="AL700" s="76"/>
      <c r="AM700" s="76"/>
      <c r="AN700" s="76"/>
      <c r="AO700" s="76"/>
      <c r="AP700" s="76"/>
      <c r="AQ700" s="76"/>
      <c r="AR700" s="76"/>
      <c r="AS700" s="76"/>
      <c r="AT700" s="76"/>
      <c r="AU700" s="76"/>
      <c r="AV700" s="76"/>
      <c r="AW700" s="76"/>
      <c r="AX700" s="76"/>
      <c r="AY700" s="76"/>
      <c r="AZ700" s="76"/>
      <c r="BA700" s="76"/>
      <c r="BB700" s="76"/>
      <c r="BC700" s="76"/>
      <c r="BD700" s="76"/>
      <c r="BE700" s="76"/>
      <c r="BF700" s="76"/>
      <c r="BG700" s="76"/>
      <c r="BH700" s="76"/>
      <c r="BI700" s="76"/>
      <c r="BJ700" s="76"/>
      <c r="BK700" s="76"/>
      <c r="BL700" s="76"/>
      <c r="BM700" s="76"/>
      <c r="BN700" s="76"/>
      <c r="BO700" s="76"/>
      <c r="BP700" s="76"/>
      <c r="BQ700" s="76"/>
      <c r="BR700" s="76"/>
    </row>
    <row r="701" spans="4:70" ht="12.75" customHeight="1" x14ac:dyDescent="0.15">
      <c r="D701" s="76"/>
      <c r="E701" s="76"/>
      <c r="F701" s="76"/>
      <c r="G701" s="76"/>
      <c r="H701" s="76"/>
      <c r="I701" s="76"/>
      <c r="J701" s="76"/>
      <c r="K701" s="76"/>
      <c r="L701" s="76"/>
      <c r="M701" s="76"/>
      <c r="N701" s="76"/>
      <c r="O701" s="76"/>
      <c r="P701" s="76"/>
      <c r="Q701" s="76"/>
      <c r="R701" s="76"/>
      <c r="S701" s="76"/>
      <c r="T701" s="76"/>
      <c r="U701" s="76"/>
      <c r="V701" s="76"/>
      <c r="W701" s="76"/>
      <c r="X701" s="76"/>
      <c r="Y701" s="76"/>
      <c r="Z701" s="76"/>
      <c r="AA701" s="76"/>
      <c r="AB701" s="76"/>
      <c r="AC701" s="76"/>
      <c r="AD701" s="76"/>
      <c r="AE701" s="76"/>
      <c r="AF701" s="76"/>
      <c r="AG701" s="76"/>
      <c r="AH701" s="76"/>
      <c r="AI701" s="76"/>
      <c r="AJ701" s="76"/>
      <c r="AK701" s="76"/>
      <c r="AL701" s="76"/>
      <c r="AM701" s="76"/>
      <c r="AN701" s="76"/>
      <c r="AO701" s="76"/>
      <c r="AP701" s="76"/>
      <c r="AQ701" s="76"/>
      <c r="AR701" s="76"/>
      <c r="AS701" s="76"/>
      <c r="AT701" s="76"/>
      <c r="AU701" s="76"/>
      <c r="AV701" s="76"/>
      <c r="AW701" s="76"/>
      <c r="AX701" s="76"/>
      <c r="AY701" s="76"/>
      <c r="AZ701" s="76"/>
      <c r="BA701" s="76"/>
      <c r="BB701" s="76"/>
      <c r="BC701" s="76"/>
      <c r="BD701" s="76"/>
      <c r="BE701" s="76"/>
      <c r="BF701" s="76"/>
      <c r="BG701" s="76"/>
      <c r="BH701" s="76"/>
      <c r="BI701" s="76"/>
      <c r="BJ701" s="76"/>
      <c r="BK701" s="76"/>
      <c r="BL701" s="76"/>
      <c r="BM701" s="76"/>
      <c r="BN701" s="76"/>
      <c r="BO701" s="76"/>
      <c r="BP701" s="76"/>
      <c r="BQ701" s="76"/>
      <c r="BR701" s="76"/>
    </row>
    <row r="702" spans="4:70" ht="12.75" customHeight="1" x14ac:dyDescent="0.15">
      <c r="D702" s="76"/>
      <c r="E702" s="76"/>
      <c r="F702" s="76"/>
      <c r="G702" s="76"/>
      <c r="H702" s="76"/>
      <c r="I702" s="76"/>
      <c r="J702" s="76"/>
      <c r="K702" s="76"/>
      <c r="L702" s="76"/>
      <c r="M702" s="76"/>
      <c r="N702" s="76"/>
      <c r="O702" s="76"/>
      <c r="P702" s="76"/>
      <c r="Q702" s="76"/>
      <c r="R702" s="76"/>
      <c r="S702" s="76"/>
      <c r="T702" s="76"/>
      <c r="U702" s="76"/>
      <c r="V702" s="76"/>
      <c r="W702" s="76"/>
      <c r="X702" s="76"/>
      <c r="Y702" s="76"/>
      <c r="Z702" s="76"/>
      <c r="AA702" s="76"/>
      <c r="AB702" s="76"/>
      <c r="AC702" s="76"/>
      <c r="AD702" s="76"/>
      <c r="AE702" s="76"/>
      <c r="AF702" s="76"/>
      <c r="AG702" s="76"/>
      <c r="AH702" s="76"/>
      <c r="AI702" s="76"/>
      <c r="AJ702" s="76"/>
      <c r="AK702" s="76"/>
      <c r="AL702" s="76"/>
      <c r="AM702" s="76"/>
      <c r="AN702" s="76"/>
      <c r="AO702" s="76"/>
      <c r="AP702" s="76"/>
      <c r="AQ702" s="76"/>
      <c r="AR702" s="76"/>
      <c r="AS702" s="76"/>
      <c r="AT702" s="76"/>
      <c r="AU702" s="76"/>
      <c r="AV702" s="76"/>
      <c r="AW702" s="76"/>
      <c r="AX702" s="76"/>
      <c r="AY702" s="76"/>
      <c r="AZ702" s="76"/>
      <c r="BA702" s="76"/>
      <c r="BB702" s="76"/>
      <c r="BC702" s="76"/>
      <c r="BD702" s="76"/>
      <c r="BE702" s="76"/>
      <c r="BF702" s="76"/>
      <c r="BG702" s="76"/>
      <c r="BH702" s="76"/>
      <c r="BI702" s="76"/>
      <c r="BJ702" s="76"/>
      <c r="BK702" s="76"/>
      <c r="BL702" s="76"/>
      <c r="BM702" s="76"/>
      <c r="BN702" s="76"/>
      <c r="BO702" s="76"/>
      <c r="BP702" s="76"/>
      <c r="BQ702" s="76"/>
      <c r="BR702" s="76"/>
    </row>
    <row r="703" spans="4:70" ht="12.75" customHeight="1" x14ac:dyDescent="0.15">
      <c r="D703" s="76"/>
      <c r="E703" s="76"/>
      <c r="F703" s="76"/>
      <c r="G703" s="76"/>
      <c r="H703" s="76"/>
      <c r="I703" s="76"/>
      <c r="J703" s="76"/>
      <c r="K703" s="76"/>
      <c r="L703" s="76"/>
      <c r="M703" s="76"/>
      <c r="N703" s="76"/>
      <c r="O703" s="76"/>
      <c r="P703" s="76"/>
      <c r="Q703" s="76"/>
      <c r="R703" s="76"/>
      <c r="S703" s="76"/>
      <c r="T703" s="76"/>
      <c r="U703" s="76"/>
      <c r="V703" s="76"/>
      <c r="W703" s="76"/>
      <c r="X703" s="76"/>
      <c r="Y703" s="76"/>
      <c r="Z703" s="76"/>
      <c r="AA703" s="76"/>
      <c r="AB703" s="76"/>
      <c r="AC703" s="76"/>
      <c r="AD703" s="76"/>
      <c r="AE703" s="76"/>
      <c r="AF703" s="76"/>
      <c r="AG703" s="76"/>
      <c r="AH703" s="76"/>
      <c r="AI703" s="76"/>
      <c r="AJ703" s="76"/>
      <c r="AK703" s="76"/>
      <c r="AL703" s="76"/>
      <c r="AM703" s="76"/>
      <c r="AN703" s="76"/>
      <c r="AO703" s="76"/>
      <c r="AP703" s="76"/>
      <c r="AQ703" s="76"/>
      <c r="AR703" s="76"/>
      <c r="AS703" s="76"/>
      <c r="AT703" s="76"/>
      <c r="AU703" s="76"/>
      <c r="AV703" s="76"/>
      <c r="AW703" s="76"/>
      <c r="AX703" s="76"/>
      <c r="AY703" s="76"/>
      <c r="AZ703" s="76"/>
      <c r="BA703" s="76"/>
      <c r="BB703" s="76"/>
      <c r="BC703" s="76"/>
      <c r="BD703" s="76"/>
      <c r="BE703" s="76"/>
      <c r="BF703" s="76"/>
      <c r="BG703" s="76"/>
      <c r="BH703" s="76"/>
      <c r="BI703" s="76"/>
      <c r="BJ703" s="76"/>
      <c r="BK703" s="76"/>
      <c r="BL703" s="76"/>
      <c r="BM703" s="76"/>
      <c r="BN703" s="76"/>
      <c r="BO703" s="76"/>
      <c r="BP703" s="76"/>
      <c r="BQ703" s="76"/>
      <c r="BR703" s="76"/>
    </row>
    <row r="704" spans="4:70" ht="12.75" customHeight="1" x14ac:dyDescent="0.15">
      <c r="D704" s="76"/>
      <c r="E704" s="76"/>
      <c r="F704" s="76"/>
      <c r="G704" s="76"/>
      <c r="H704" s="76"/>
      <c r="I704" s="76"/>
      <c r="J704" s="76"/>
      <c r="K704" s="76"/>
      <c r="L704" s="76"/>
      <c r="M704" s="76"/>
      <c r="N704" s="76"/>
      <c r="O704" s="76"/>
      <c r="P704" s="76"/>
      <c r="Q704" s="76"/>
      <c r="R704" s="76"/>
      <c r="S704" s="76"/>
      <c r="T704" s="76"/>
      <c r="U704" s="76"/>
      <c r="V704" s="76"/>
      <c r="W704" s="76"/>
      <c r="X704" s="76"/>
      <c r="Y704" s="76"/>
      <c r="Z704" s="76"/>
      <c r="AA704" s="76"/>
      <c r="AB704" s="76"/>
      <c r="AC704" s="76"/>
      <c r="AD704" s="76"/>
      <c r="AE704" s="76"/>
      <c r="AF704" s="76"/>
      <c r="AG704" s="76"/>
      <c r="AH704" s="76"/>
      <c r="AI704" s="76"/>
      <c r="AJ704" s="76"/>
      <c r="AK704" s="76"/>
      <c r="AL704" s="76"/>
      <c r="AM704" s="76"/>
      <c r="AN704" s="76"/>
      <c r="AO704" s="76"/>
      <c r="AP704" s="76"/>
      <c r="AQ704" s="76"/>
      <c r="AR704" s="76"/>
      <c r="AS704" s="76"/>
      <c r="AT704" s="76"/>
      <c r="AU704" s="76"/>
      <c r="AV704" s="76"/>
      <c r="AW704" s="76"/>
      <c r="AX704" s="76"/>
      <c r="AY704" s="76"/>
      <c r="AZ704" s="76"/>
      <c r="BA704" s="76"/>
      <c r="BB704" s="76"/>
      <c r="BC704" s="76"/>
      <c r="BD704" s="76"/>
      <c r="BE704" s="76"/>
      <c r="BF704" s="76"/>
      <c r="BG704" s="76"/>
      <c r="BH704" s="76"/>
      <c r="BI704" s="76"/>
      <c r="BJ704" s="76"/>
      <c r="BK704" s="76"/>
      <c r="BL704" s="76"/>
      <c r="BM704" s="76"/>
      <c r="BN704" s="76"/>
      <c r="BO704" s="76"/>
      <c r="BP704" s="76"/>
      <c r="BQ704" s="76"/>
      <c r="BR704" s="76"/>
    </row>
    <row r="705" spans="4:70" ht="12.75" customHeight="1" x14ac:dyDescent="0.15">
      <c r="D705" s="76"/>
      <c r="E705" s="76"/>
      <c r="F705" s="76"/>
      <c r="G705" s="76"/>
      <c r="H705" s="76"/>
      <c r="I705" s="76"/>
      <c r="J705" s="76"/>
      <c r="K705" s="76"/>
      <c r="L705" s="76"/>
      <c r="M705" s="76"/>
      <c r="N705" s="76"/>
      <c r="O705" s="76"/>
      <c r="P705" s="76"/>
      <c r="Q705" s="76"/>
      <c r="R705" s="76"/>
      <c r="S705" s="76"/>
      <c r="T705" s="76"/>
      <c r="U705" s="76"/>
      <c r="V705" s="76"/>
      <c r="W705" s="76"/>
      <c r="X705" s="76"/>
      <c r="Y705" s="76"/>
      <c r="Z705" s="76"/>
      <c r="AA705" s="76"/>
      <c r="AB705" s="76"/>
      <c r="AC705" s="76"/>
      <c r="AD705" s="76"/>
      <c r="AE705" s="76"/>
      <c r="AF705" s="76"/>
      <c r="AG705" s="76"/>
      <c r="AH705" s="76"/>
      <c r="AI705" s="76"/>
      <c r="AJ705" s="76"/>
      <c r="AK705" s="76"/>
      <c r="AL705" s="76"/>
      <c r="AM705" s="76"/>
      <c r="AN705" s="76"/>
      <c r="AO705" s="76"/>
      <c r="AP705" s="76"/>
      <c r="AQ705" s="76"/>
      <c r="AR705" s="76"/>
      <c r="AS705" s="76"/>
      <c r="AT705" s="76"/>
      <c r="AU705" s="76"/>
      <c r="AV705" s="76"/>
      <c r="AW705" s="76"/>
      <c r="AX705" s="76"/>
      <c r="AY705" s="76"/>
      <c r="AZ705" s="76"/>
      <c r="BA705" s="76"/>
      <c r="BB705" s="76"/>
      <c r="BC705" s="76"/>
      <c r="BD705" s="76"/>
      <c r="BE705" s="76"/>
      <c r="BF705" s="76"/>
      <c r="BG705" s="76"/>
      <c r="BH705" s="76"/>
      <c r="BI705" s="76"/>
      <c r="BJ705" s="76"/>
      <c r="BK705" s="76"/>
      <c r="BL705" s="76"/>
      <c r="BM705" s="76"/>
      <c r="BN705" s="76"/>
      <c r="BO705" s="76"/>
      <c r="BP705" s="76"/>
      <c r="BQ705" s="76"/>
      <c r="BR705" s="76"/>
    </row>
    <row r="706" spans="4:70" ht="12.75" customHeight="1" x14ac:dyDescent="0.15">
      <c r="D706" s="76"/>
      <c r="E706" s="76"/>
      <c r="F706" s="76"/>
      <c r="G706" s="76"/>
      <c r="H706" s="76"/>
      <c r="I706" s="76"/>
      <c r="J706" s="76"/>
      <c r="K706" s="76"/>
      <c r="L706" s="76"/>
      <c r="M706" s="76"/>
      <c r="N706" s="76"/>
      <c r="O706" s="76"/>
      <c r="P706" s="76"/>
      <c r="Q706" s="76"/>
      <c r="R706" s="76"/>
      <c r="S706" s="76"/>
      <c r="T706" s="76"/>
      <c r="U706" s="76"/>
      <c r="V706" s="76"/>
      <c r="W706" s="76"/>
      <c r="X706" s="76"/>
      <c r="Y706" s="76"/>
      <c r="Z706" s="76"/>
      <c r="AA706" s="76"/>
      <c r="AB706" s="76"/>
      <c r="AC706" s="76"/>
      <c r="AD706" s="76"/>
      <c r="AE706" s="76"/>
      <c r="AF706" s="76"/>
      <c r="AG706" s="76"/>
      <c r="AH706" s="76"/>
      <c r="AI706" s="76"/>
      <c r="AJ706" s="76"/>
      <c r="AK706" s="76"/>
      <c r="AL706" s="76"/>
      <c r="AM706" s="76"/>
      <c r="AN706" s="76"/>
      <c r="AO706" s="76"/>
      <c r="AP706" s="76"/>
      <c r="AQ706" s="76"/>
      <c r="AR706" s="76"/>
      <c r="AS706" s="76"/>
      <c r="AT706" s="76"/>
      <c r="AU706" s="76"/>
      <c r="AV706" s="76"/>
      <c r="AW706" s="76"/>
      <c r="AX706" s="76"/>
      <c r="AY706" s="76"/>
      <c r="AZ706" s="76"/>
      <c r="BA706" s="76"/>
      <c r="BB706" s="76"/>
      <c r="BC706" s="76"/>
      <c r="BD706" s="76"/>
      <c r="BE706" s="76"/>
      <c r="BF706" s="76"/>
      <c r="BG706" s="76"/>
      <c r="BH706" s="76"/>
      <c r="BI706" s="76"/>
      <c r="BJ706" s="76"/>
      <c r="BK706" s="76"/>
      <c r="BL706" s="76"/>
      <c r="BM706" s="76"/>
      <c r="BN706" s="76"/>
      <c r="BO706" s="76"/>
      <c r="BP706" s="76"/>
      <c r="BQ706" s="76"/>
      <c r="BR706" s="76"/>
    </row>
    <row r="707" spans="4:70" ht="12.75" customHeight="1" x14ac:dyDescent="0.15">
      <c r="D707" s="76"/>
      <c r="E707" s="76"/>
      <c r="F707" s="76"/>
      <c r="G707" s="76"/>
      <c r="H707" s="76"/>
      <c r="I707" s="76"/>
      <c r="J707" s="76"/>
      <c r="K707" s="76"/>
      <c r="L707" s="76"/>
      <c r="M707" s="76"/>
      <c r="N707" s="76"/>
      <c r="O707" s="76"/>
      <c r="P707" s="76"/>
      <c r="Q707" s="76"/>
      <c r="R707" s="76"/>
      <c r="S707" s="76"/>
      <c r="T707" s="76"/>
      <c r="U707" s="76"/>
      <c r="V707" s="76"/>
      <c r="W707" s="76"/>
      <c r="X707" s="76"/>
      <c r="Y707" s="76"/>
      <c r="Z707" s="76"/>
      <c r="AA707" s="76"/>
      <c r="AB707" s="76"/>
      <c r="AC707" s="76"/>
      <c r="AD707" s="76"/>
      <c r="AE707" s="76"/>
      <c r="AF707" s="76"/>
      <c r="AG707" s="76"/>
      <c r="AH707" s="76"/>
      <c r="AI707" s="76"/>
      <c r="AJ707" s="76"/>
      <c r="AK707" s="76"/>
      <c r="AL707" s="76"/>
      <c r="AM707" s="76"/>
      <c r="AN707" s="76"/>
      <c r="AO707" s="76"/>
      <c r="AP707" s="76"/>
      <c r="AQ707" s="76"/>
      <c r="AR707" s="76"/>
      <c r="AS707" s="76"/>
      <c r="AT707" s="76"/>
      <c r="AU707" s="76"/>
      <c r="AV707" s="76"/>
      <c r="AW707" s="76"/>
      <c r="AX707" s="76"/>
      <c r="AY707" s="76"/>
      <c r="AZ707" s="76"/>
      <c r="BA707" s="76"/>
      <c r="BB707" s="76"/>
      <c r="BC707" s="76"/>
      <c r="BD707" s="76"/>
      <c r="BE707" s="76"/>
      <c r="BF707" s="76"/>
      <c r="BG707" s="76"/>
      <c r="BH707" s="76"/>
      <c r="BI707" s="76"/>
      <c r="BJ707" s="76"/>
      <c r="BK707" s="76"/>
      <c r="BL707" s="76"/>
      <c r="BM707" s="76"/>
      <c r="BN707" s="76"/>
      <c r="BO707" s="76"/>
      <c r="BP707" s="76"/>
      <c r="BQ707" s="76"/>
      <c r="BR707" s="76"/>
    </row>
    <row r="708" spans="4:70" ht="12.75" customHeight="1" x14ac:dyDescent="0.15">
      <c r="D708" s="76"/>
      <c r="E708" s="76"/>
      <c r="F708" s="76"/>
      <c r="G708" s="76"/>
      <c r="H708" s="76"/>
      <c r="I708" s="76"/>
      <c r="J708" s="76"/>
      <c r="K708" s="76"/>
      <c r="L708" s="76"/>
      <c r="M708" s="76"/>
      <c r="N708" s="76"/>
      <c r="O708" s="76"/>
      <c r="P708" s="76"/>
      <c r="Q708" s="76"/>
      <c r="R708" s="76"/>
      <c r="S708" s="76"/>
      <c r="T708" s="76"/>
      <c r="U708" s="76"/>
      <c r="V708" s="76"/>
      <c r="W708" s="76"/>
      <c r="X708" s="76"/>
      <c r="Y708" s="76"/>
      <c r="Z708" s="76"/>
      <c r="AA708" s="76"/>
      <c r="AB708" s="76"/>
      <c r="AC708" s="76"/>
      <c r="AD708" s="76"/>
      <c r="AE708" s="76"/>
      <c r="AF708" s="76"/>
      <c r="AG708" s="76"/>
      <c r="AH708" s="76"/>
      <c r="AI708" s="76"/>
      <c r="AJ708" s="76"/>
      <c r="AK708" s="76"/>
      <c r="AL708" s="76"/>
      <c r="AM708" s="76"/>
      <c r="AN708" s="76"/>
      <c r="AO708" s="76"/>
      <c r="AP708" s="76"/>
      <c r="AQ708" s="76"/>
      <c r="AR708" s="76"/>
      <c r="AS708" s="76"/>
      <c r="AT708" s="76"/>
      <c r="AU708" s="76"/>
      <c r="AV708" s="76"/>
      <c r="AW708" s="76"/>
      <c r="AX708" s="76"/>
      <c r="AY708" s="76"/>
      <c r="AZ708" s="76"/>
      <c r="BA708" s="76"/>
      <c r="BB708" s="76"/>
      <c r="BC708" s="76"/>
      <c r="BD708" s="76"/>
      <c r="BE708" s="76"/>
      <c r="BF708" s="76"/>
      <c r="BG708" s="76"/>
      <c r="BH708" s="76"/>
      <c r="BI708" s="76"/>
      <c r="BJ708" s="76"/>
      <c r="BK708" s="76"/>
      <c r="BL708" s="76"/>
      <c r="BM708" s="76"/>
      <c r="BN708" s="76"/>
      <c r="BO708" s="76"/>
      <c r="BP708" s="76"/>
      <c r="BQ708" s="76"/>
      <c r="BR708" s="76"/>
    </row>
    <row r="709" spans="4:70" ht="12.75" customHeight="1" x14ac:dyDescent="0.15">
      <c r="D709" s="76"/>
      <c r="E709" s="76"/>
      <c r="F709" s="76"/>
      <c r="G709" s="76"/>
      <c r="H709" s="76"/>
      <c r="I709" s="76"/>
      <c r="J709" s="76"/>
      <c r="K709" s="76"/>
      <c r="L709" s="76"/>
      <c r="M709" s="76"/>
      <c r="N709" s="76"/>
      <c r="O709" s="76"/>
      <c r="P709" s="76"/>
      <c r="Q709" s="76"/>
      <c r="R709" s="76"/>
      <c r="S709" s="76"/>
      <c r="T709" s="76"/>
      <c r="U709" s="76"/>
      <c r="V709" s="76"/>
      <c r="W709" s="76"/>
      <c r="X709" s="76"/>
      <c r="Y709" s="76"/>
      <c r="Z709" s="76"/>
      <c r="AA709" s="76"/>
      <c r="AB709" s="76"/>
      <c r="AC709" s="76"/>
      <c r="AD709" s="76"/>
      <c r="AE709" s="76"/>
      <c r="AF709" s="76"/>
      <c r="AG709" s="76"/>
      <c r="AH709" s="76"/>
      <c r="AI709" s="76"/>
      <c r="AJ709" s="76"/>
      <c r="AK709" s="76"/>
      <c r="AL709" s="76"/>
      <c r="AM709" s="76"/>
      <c r="AN709" s="76"/>
      <c r="AO709" s="76"/>
      <c r="AP709" s="76"/>
      <c r="AQ709" s="76"/>
      <c r="AR709" s="76"/>
      <c r="AS709" s="76"/>
      <c r="AT709" s="76"/>
      <c r="AU709" s="76"/>
      <c r="AV709" s="76"/>
      <c r="AW709" s="76"/>
      <c r="AX709" s="76"/>
      <c r="AY709" s="76"/>
      <c r="AZ709" s="76"/>
      <c r="BA709" s="76"/>
      <c r="BB709" s="76"/>
      <c r="BC709" s="76"/>
      <c r="BD709" s="76"/>
      <c r="BE709" s="76"/>
      <c r="BF709" s="76"/>
      <c r="BG709" s="76"/>
      <c r="BH709" s="76"/>
      <c r="BI709" s="76"/>
      <c r="BJ709" s="76"/>
      <c r="BK709" s="76"/>
      <c r="BL709" s="76"/>
      <c r="BM709" s="76"/>
      <c r="BN709" s="76"/>
      <c r="BO709" s="76"/>
      <c r="BP709" s="76"/>
      <c r="BQ709" s="76"/>
      <c r="BR709" s="76"/>
    </row>
    <row r="710" spans="4:70" ht="12.75" customHeight="1" x14ac:dyDescent="0.15">
      <c r="D710" s="76"/>
      <c r="E710" s="76"/>
      <c r="F710" s="76"/>
      <c r="G710" s="76"/>
      <c r="H710" s="76"/>
      <c r="I710" s="76"/>
      <c r="J710" s="76"/>
      <c r="K710" s="76"/>
      <c r="L710" s="76"/>
      <c r="M710" s="76"/>
      <c r="N710" s="76"/>
      <c r="O710" s="76"/>
      <c r="P710" s="76"/>
      <c r="Q710" s="76"/>
      <c r="R710" s="76"/>
      <c r="S710" s="76"/>
      <c r="T710" s="76"/>
      <c r="U710" s="76"/>
      <c r="V710" s="76"/>
      <c r="W710" s="76"/>
      <c r="X710" s="76"/>
      <c r="Y710" s="76"/>
      <c r="Z710" s="76"/>
      <c r="AA710" s="76"/>
      <c r="AB710" s="76"/>
      <c r="AC710" s="76"/>
      <c r="AD710" s="76"/>
      <c r="AE710" s="76"/>
      <c r="AF710" s="76"/>
      <c r="AG710" s="76"/>
      <c r="AH710" s="76"/>
      <c r="AI710" s="76"/>
      <c r="AJ710" s="76"/>
      <c r="AK710" s="76"/>
      <c r="AL710" s="76"/>
      <c r="AM710" s="76"/>
      <c r="AN710" s="76"/>
      <c r="AO710" s="76"/>
      <c r="AP710" s="76"/>
      <c r="AQ710" s="76"/>
      <c r="AR710" s="76"/>
      <c r="AS710" s="76"/>
      <c r="AT710" s="76"/>
      <c r="AU710" s="76"/>
      <c r="AV710" s="76"/>
      <c r="AW710" s="76"/>
      <c r="AX710" s="76"/>
      <c r="AY710" s="76"/>
      <c r="AZ710" s="76"/>
      <c r="BA710" s="76"/>
      <c r="BB710" s="76"/>
      <c r="BC710" s="76"/>
      <c r="BD710" s="76"/>
      <c r="BE710" s="76"/>
      <c r="BF710" s="76"/>
      <c r="BG710" s="76"/>
      <c r="BH710" s="76"/>
      <c r="BI710" s="76"/>
      <c r="BJ710" s="76"/>
      <c r="BK710" s="76"/>
      <c r="BL710" s="76"/>
      <c r="BM710" s="76"/>
      <c r="BN710" s="76"/>
      <c r="BO710" s="76"/>
      <c r="BP710" s="76"/>
      <c r="BQ710" s="76"/>
      <c r="BR710" s="76"/>
    </row>
    <row r="711" spans="4:70" ht="12.75" customHeight="1" x14ac:dyDescent="0.15">
      <c r="D711" s="76"/>
      <c r="E711" s="76"/>
      <c r="F711" s="76"/>
      <c r="G711" s="76"/>
      <c r="H711" s="76"/>
      <c r="I711" s="76"/>
      <c r="J711" s="76"/>
      <c r="K711" s="76"/>
      <c r="L711" s="76"/>
      <c r="M711" s="76"/>
      <c r="N711" s="76"/>
      <c r="O711" s="76"/>
      <c r="P711" s="76"/>
      <c r="Q711" s="76"/>
      <c r="R711" s="76"/>
      <c r="S711" s="76"/>
      <c r="T711" s="76"/>
      <c r="U711" s="76"/>
      <c r="V711" s="76"/>
      <c r="W711" s="76"/>
      <c r="X711" s="76"/>
      <c r="Y711" s="76"/>
      <c r="Z711" s="76"/>
      <c r="AA711" s="76"/>
      <c r="AB711" s="76"/>
      <c r="AC711" s="76"/>
      <c r="AD711" s="76"/>
      <c r="AE711" s="76"/>
      <c r="AF711" s="76"/>
      <c r="AG711" s="76"/>
      <c r="AH711" s="76"/>
      <c r="AI711" s="76"/>
      <c r="AJ711" s="76"/>
      <c r="AK711" s="76"/>
      <c r="AL711" s="76"/>
      <c r="AM711" s="76"/>
      <c r="AN711" s="76"/>
      <c r="AO711" s="76"/>
      <c r="AP711" s="76"/>
      <c r="AQ711" s="76"/>
      <c r="AR711" s="76"/>
      <c r="AS711" s="76"/>
      <c r="AT711" s="76"/>
      <c r="AU711" s="76"/>
      <c r="AV711" s="76"/>
      <c r="AW711" s="76"/>
      <c r="AX711" s="76"/>
      <c r="AY711" s="76"/>
      <c r="AZ711" s="76"/>
      <c r="BA711" s="76"/>
      <c r="BB711" s="76"/>
      <c r="BC711" s="76"/>
      <c r="BD711" s="76"/>
      <c r="BE711" s="76"/>
      <c r="BF711" s="76"/>
      <c r="BG711" s="76"/>
      <c r="BH711" s="76"/>
      <c r="BI711" s="76"/>
      <c r="BJ711" s="76"/>
      <c r="BK711" s="76"/>
      <c r="BL711" s="76"/>
      <c r="BM711" s="76"/>
      <c r="BN711" s="76"/>
      <c r="BO711" s="76"/>
      <c r="BP711" s="76"/>
      <c r="BQ711" s="76"/>
      <c r="BR711" s="76"/>
    </row>
    <row r="712" spans="4:70" ht="12.75" customHeight="1" x14ac:dyDescent="0.15">
      <c r="D712" s="76"/>
      <c r="E712" s="76"/>
      <c r="F712" s="76"/>
      <c r="G712" s="76"/>
      <c r="H712" s="76"/>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c r="AG712" s="76"/>
      <c r="AH712" s="76"/>
      <c r="AI712" s="76"/>
      <c r="AJ712" s="76"/>
      <c r="AK712" s="76"/>
      <c r="AL712" s="76"/>
      <c r="AM712" s="76"/>
      <c r="AN712" s="76"/>
      <c r="AO712" s="76"/>
      <c r="AP712" s="76"/>
      <c r="AQ712" s="76"/>
      <c r="AR712" s="76"/>
      <c r="AS712" s="76"/>
      <c r="AT712" s="76"/>
      <c r="AU712" s="76"/>
      <c r="AV712" s="76"/>
      <c r="AW712" s="76"/>
      <c r="AX712" s="76"/>
      <c r="AY712" s="76"/>
      <c r="AZ712" s="76"/>
      <c r="BA712" s="76"/>
      <c r="BB712" s="76"/>
      <c r="BC712" s="76"/>
      <c r="BD712" s="76"/>
      <c r="BE712" s="76"/>
      <c r="BF712" s="76"/>
      <c r="BG712" s="76"/>
      <c r="BH712" s="76"/>
      <c r="BI712" s="76"/>
      <c r="BJ712" s="76"/>
      <c r="BK712" s="76"/>
      <c r="BL712" s="76"/>
      <c r="BM712" s="76"/>
      <c r="BN712" s="76"/>
      <c r="BO712" s="76"/>
      <c r="BP712" s="76"/>
      <c r="BQ712" s="76"/>
      <c r="BR712" s="76"/>
    </row>
    <row r="713" spans="4:70" ht="12.75" customHeight="1" x14ac:dyDescent="0.15">
      <c r="D713" s="76"/>
      <c r="E713" s="76"/>
      <c r="F713" s="76"/>
      <c r="G713" s="76"/>
      <c r="H713" s="76"/>
      <c r="I713" s="76"/>
      <c r="J713" s="76"/>
      <c r="K713" s="76"/>
      <c r="L713" s="76"/>
      <c r="M713" s="76"/>
      <c r="N713" s="76"/>
      <c r="O713" s="76"/>
      <c r="P713" s="76"/>
      <c r="Q713" s="76"/>
      <c r="R713" s="76"/>
      <c r="S713" s="76"/>
      <c r="T713" s="76"/>
      <c r="U713" s="76"/>
      <c r="V713" s="76"/>
      <c r="W713" s="76"/>
      <c r="X713" s="76"/>
      <c r="Y713" s="76"/>
      <c r="Z713" s="76"/>
      <c r="AA713" s="76"/>
      <c r="AB713" s="76"/>
      <c r="AC713" s="76"/>
      <c r="AD713" s="76"/>
      <c r="AE713" s="76"/>
      <c r="AF713" s="76"/>
      <c r="AG713" s="76"/>
      <c r="AH713" s="76"/>
      <c r="AI713" s="76"/>
      <c r="AJ713" s="76"/>
      <c r="AK713" s="76"/>
      <c r="AL713" s="76"/>
      <c r="AM713" s="76"/>
      <c r="AN713" s="76"/>
      <c r="AO713" s="76"/>
      <c r="AP713" s="76"/>
      <c r="AQ713" s="76"/>
      <c r="AR713" s="76"/>
      <c r="AS713" s="76"/>
      <c r="AT713" s="76"/>
      <c r="AU713" s="76"/>
      <c r="AV713" s="76"/>
      <c r="AW713" s="76"/>
      <c r="AX713" s="76"/>
      <c r="AY713" s="76"/>
      <c r="AZ713" s="76"/>
      <c r="BA713" s="76"/>
      <c r="BB713" s="76"/>
      <c r="BC713" s="76"/>
      <c r="BD713" s="76"/>
      <c r="BE713" s="76"/>
      <c r="BF713" s="76"/>
      <c r="BG713" s="76"/>
      <c r="BH713" s="76"/>
      <c r="BI713" s="76"/>
      <c r="BJ713" s="76"/>
      <c r="BK713" s="76"/>
      <c r="BL713" s="76"/>
      <c r="BM713" s="76"/>
      <c r="BN713" s="76"/>
      <c r="BO713" s="76"/>
      <c r="BP713" s="76"/>
      <c r="BQ713" s="76"/>
      <c r="BR713" s="76"/>
    </row>
    <row r="714" spans="4:70" ht="12.75" customHeight="1" x14ac:dyDescent="0.15">
      <c r="D714" s="76"/>
      <c r="E714" s="76"/>
      <c r="F714" s="76"/>
      <c r="G714" s="76"/>
      <c r="H714" s="76"/>
      <c r="I714" s="76"/>
      <c r="J714" s="76"/>
      <c r="K714" s="76"/>
      <c r="L714" s="76"/>
      <c r="M714" s="76"/>
      <c r="N714" s="76"/>
      <c r="O714" s="76"/>
      <c r="P714" s="76"/>
      <c r="Q714" s="76"/>
      <c r="R714" s="76"/>
      <c r="S714" s="76"/>
      <c r="T714" s="76"/>
      <c r="U714" s="76"/>
      <c r="V714" s="76"/>
      <c r="W714" s="76"/>
      <c r="X714" s="76"/>
      <c r="Y714" s="76"/>
      <c r="Z714" s="76"/>
      <c r="AA714" s="76"/>
      <c r="AB714" s="76"/>
      <c r="AC714" s="76"/>
      <c r="AD714" s="76"/>
      <c r="AE714" s="76"/>
      <c r="AF714" s="76"/>
      <c r="AG714" s="76"/>
      <c r="AH714" s="76"/>
      <c r="AI714" s="76"/>
      <c r="AJ714" s="76"/>
      <c r="AK714" s="76"/>
      <c r="AL714" s="76"/>
      <c r="AM714" s="76"/>
      <c r="AN714" s="76"/>
      <c r="AO714" s="76"/>
      <c r="AP714" s="76"/>
      <c r="AQ714" s="76"/>
      <c r="AR714" s="76"/>
      <c r="AS714" s="76"/>
      <c r="AT714" s="76"/>
      <c r="AU714" s="76"/>
      <c r="AV714" s="76"/>
      <c r="AW714" s="76"/>
      <c r="AX714" s="76"/>
      <c r="AY714" s="76"/>
      <c r="AZ714" s="76"/>
      <c r="BA714" s="76"/>
      <c r="BB714" s="76"/>
      <c r="BC714" s="76"/>
      <c r="BD714" s="76"/>
      <c r="BE714" s="76"/>
      <c r="BF714" s="76"/>
      <c r="BG714" s="76"/>
      <c r="BH714" s="76"/>
      <c r="BI714" s="76"/>
      <c r="BJ714" s="76"/>
      <c r="BK714" s="76"/>
      <c r="BL714" s="76"/>
      <c r="BM714" s="76"/>
      <c r="BN714" s="76"/>
      <c r="BO714" s="76"/>
      <c r="BP714" s="76"/>
      <c r="BQ714" s="76"/>
      <c r="BR714" s="76"/>
    </row>
    <row r="715" spans="4:70" ht="12.75" customHeight="1" x14ac:dyDescent="0.15">
      <c r="D715" s="76"/>
      <c r="E715" s="76"/>
      <c r="F715" s="76"/>
      <c r="G715" s="76"/>
      <c r="H715" s="76"/>
      <c r="I715" s="76"/>
      <c r="J715" s="76"/>
      <c r="K715" s="76"/>
      <c r="L715" s="76"/>
      <c r="M715" s="76"/>
      <c r="N715" s="76"/>
      <c r="O715" s="76"/>
      <c r="P715" s="76"/>
      <c r="Q715" s="76"/>
      <c r="R715" s="76"/>
      <c r="S715" s="76"/>
      <c r="T715" s="76"/>
      <c r="U715" s="76"/>
      <c r="V715" s="76"/>
      <c r="W715" s="76"/>
      <c r="X715" s="76"/>
      <c r="Y715" s="76"/>
      <c r="Z715" s="76"/>
      <c r="AA715" s="76"/>
      <c r="AB715" s="76"/>
      <c r="AC715" s="76"/>
      <c r="AD715" s="76"/>
      <c r="AE715" s="76"/>
      <c r="AF715" s="76"/>
      <c r="AG715" s="76"/>
      <c r="AH715" s="76"/>
      <c r="AI715" s="76"/>
      <c r="AJ715" s="76"/>
      <c r="AK715" s="76"/>
      <c r="AL715" s="76"/>
      <c r="AM715" s="76"/>
      <c r="AN715" s="76"/>
      <c r="AO715" s="76"/>
      <c r="AP715" s="76"/>
      <c r="AQ715" s="76"/>
      <c r="AR715" s="76"/>
      <c r="AS715" s="76"/>
      <c r="AT715" s="76"/>
      <c r="AU715" s="76"/>
      <c r="AV715" s="76"/>
      <c r="AW715" s="76"/>
      <c r="AX715" s="76"/>
      <c r="AY715" s="76"/>
      <c r="AZ715" s="76"/>
      <c r="BA715" s="76"/>
      <c r="BB715" s="76"/>
      <c r="BC715" s="76"/>
      <c r="BD715" s="76"/>
      <c r="BE715" s="76"/>
      <c r="BF715" s="76"/>
      <c r="BG715" s="76"/>
      <c r="BH715" s="76"/>
      <c r="BI715" s="76"/>
      <c r="BJ715" s="76"/>
      <c r="BK715" s="76"/>
      <c r="BL715" s="76"/>
      <c r="BM715" s="76"/>
      <c r="BN715" s="76"/>
      <c r="BO715" s="76"/>
      <c r="BP715" s="76"/>
      <c r="BQ715" s="76"/>
      <c r="BR715" s="76"/>
    </row>
    <row r="716" spans="4:70" ht="12.75" customHeight="1" x14ac:dyDescent="0.15">
      <c r="D716" s="76"/>
      <c r="E716" s="76"/>
      <c r="F716" s="76"/>
      <c r="G716" s="76"/>
      <c r="H716" s="76"/>
      <c r="I716" s="76"/>
      <c r="J716" s="76"/>
      <c r="K716" s="76"/>
      <c r="L716" s="76"/>
      <c r="M716" s="76"/>
      <c r="N716" s="76"/>
      <c r="O716" s="76"/>
      <c r="P716" s="76"/>
      <c r="Q716" s="76"/>
      <c r="R716" s="76"/>
      <c r="S716" s="76"/>
      <c r="T716" s="76"/>
      <c r="U716" s="76"/>
      <c r="V716" s="76"/>
      <c r="W716" s="76"/>
      <c r="X716" s="76"/>
      <c r="Y716" s="76"/>
      <c r="Z716" s="76"/>
      <c r="AA716" s="76"/>
      <c r="AB716" s="76"/>
      <c r="AC716" s="76"/>
      <c r="AD716" s="76"/>
      <c r="AE716" s="76"/>
      <c r="AF716" s="76"/>
      <c r="AG716" s="76"/>
      <c r="AH716" s="76"/>
      <c r="AI716" s="76"/>
      <c r="AJ716" s="76"/>
      <c r="AK716" s="76"/>
      <c r="AL716" s="76"/>
      <c r="AM716" s="76"/>
      <c r="AN716" s="76"/>
      <c r="AO716" s="76"/>
      <c r="AP716" s="76"/>
      <c r="AQ716" s="76"/>
      <c r="AR716" s="76"/>
      <c r="AS716" s="76"/>
      <c r="AT716" s="76"/>
      <c r="AU716" s="76"/>
      <c r="AV716" s="76"/>
      <c r="AW716" s="76"/>
      <c r="AX716" s="76"/>
      <c r="AY716" s="76"/>
      <c r="AZ716" s="76"/>
      <c r="BA716" s="76"/>
      <c r="BB716" s="76"/>
      <c r="BC716" s="76"/>
      <c r="BD716" s="76"/>
      <c r="BE716" s="76"/>
      <c r="BF716" s="76"/>
      <c r="BG716" s="76"/>
      <c r="BH716" s="76"/>
      <c r="BI716" s="76"/>
      <c r="BJ716" s="76"/>
      <c r="BK716" s="76"/>
      <c r="BL716" s="76"/>
      <c r="BM716" s="76"/>
      <c r="BN716" s="76"/>
      <c r="BO716" s="76"/>
      <c r="BP716" s="76"/>
      <c r="BQ716" s="76"/>
      <c r="BR716" s="76"/>
    </row>
    <row r="717" spans="4:70" ht="12.75" customHeight="1" x14ac:dyDescent="0.15">
      <c r="D717" s="76"/>
      <c r="E717" s="76"/>
      <c r="F717" s="76"/>
      <c r="G717" s="76"/>
      <c r="H717" s="76"/>
      <c r="I717" s="76"/>
      <c r="J717" s="76"/>
      <c r="K717" s="76"/>
      <c r="L717" s="76"/>
      <c r="M717" s="76"/>
      <c r="N717" s="76"/>
      <c r="O717" s="76"/>
      <c r="P717" s="76"/>
      <c r="Q717" s="76"/>
      <c r="R717" s="76"/>
      <c r="S717" s="76"/>
      <c r="T717" s="76"/>
      <c r="U717" s="76"/>
      <c r="V717" s="76"/>
      <c r="W717" s="76"/>
      <c r="X717" s="76"/>
      <c r="Y717" s="76"/>
      <c r="Z717" s="76"/>
      <c r="AA717" s="76"/>
      <c r="AB717" s="76"/>
      <c r="AC717" s="76"/>
      <c r="AD717" s="76"/>
      <c r="AE717" s="76"/>
      <c r="AF717" s="76"/>
      <c r="AG717" s="76"/>
      <c r="AH717" s="76"/>
      <c r="AI717" s="76"/>
      <c r="AJ717" s="76"/>
      <c r="AK717" s="76"/>
      <c r="AL717" s="76"/>
      <c r="AM717" s="76"/>
      <c r="AN717" s="76"/>
      <c r="AO717" s="76"/>
      <c r="AP717" s="76"/>
      <c r="AQ717" s="76"/>
      <c r="AR717" s="76"/>
      <c r="AS717" s="76"/>
      <c r="AT717" s="76"/>
      <c r="AU717" s="76"/>
      <c r="AV717" s="76"/>
      <c r="AW717" s="76"/>
      <c r="AX717" s="76"/>
      <c r="AY717" s="76"/>
      <c r="AZ717" s="76"/>
      <c r="BA717" s="76"/>
      <c r="BB717" s="76"/>
      <c r="BC717" s="76"/>
      <c r="BD717" s="76"/>
      <c r="BE717" s="76"/>
      <c r="BF717" s="76"/>
      <c r="BG717" s="76"/>
      <c r="BH717" s="76"/>
      <c r="BI717" s="76"/>
      <c r="BJ717" s="76"/>
      <c r="BK717" s="76"/>
      <c r="BL717" s="76"/>
      <c r="BM717" s="76"/>
      <c r="BN717" s="76"/>
      <c r="BO717" s="76"/>
      <c r="BP717" s="76"/>
      <c r="BQ717" s="76"/>
      <c r="BR717" s="76"/>
    </row>
    <row r="718" spans="4:70" ht="12.75" customHeight="1" x14ac:dyDescent="0.15">
      <c r="D718" s="76"/>
      <c r="E718" s="76"/>
      <c r="F718" s="76"/>
      <c r="G718" s="76"/>
      <c r="H718" s="76"/>
      <c r="I718" s="76"/>
      <c r="J718" s="76"/>
      <c r="K718" s="76"/>
      <c r="L718" s="76"/>
      <c r="M718" s="76"/>
      <c r="N718" s="76"/>
      <c r="O718" s="76"/>
      <c r="P718" s="76"/>
      <c r="Q718" s="76"/>
      <c r="R718" s="76"/>
      <c r="S718" s="76"/>
      <c r="T718" s="76"/>
      <c r="U718" s="76"/>
      <c r="V718" s="76"/>
      <c r="W718" s="76"/>
      <c r="X718" s="76"/>
      <c r="Y718" s="76"/>
      <c r="Z718" s="76"/>
      <c r="AA718" s="76"/>
      <c r="AB718" s="76"/>
      <c r="AC718" s="76"/>
      <c r="AD718" s="76"/>
      <c r="AE718" s="76"/>
      <c r="AF718" s="76"/>
      <c r="AG718" s="76"/>
      <c r="AH718" s="76"/>
      <c r="AI718" s="76"/>
      <c r="AJ718" s="76"/>
      <c r="AK718" s="76"/>
      <c r="AL718" s="76"/>
      <c r="AM718" s="76"/>
      <c r="AN718" s="76"/>
      <c r="AO718" s="76"/>
      <c r="AP718" s="76"/>
      <c r="AQ718" s="76"/>
      <c r="AR718" s="76"/>
      <c r="AS718" s="76"/>
      <c r="AT718" s="76"/>
      <c r="AU718" s="76"/>
      <c r="AV718" s="76"/>
      <c r="AW718" s="76"/>
      <c r="AX718" s="76"/>
      <c r="AY718" s="76"/>
      <c r="AZ718" s="76"/>
      <c r="BA718" s="76"/>
      <c r="BB718" s="76"/>
      <c r="BC718" s="76"/>
      <c r="BD718" s="76"/>
      <c r="BE718" s="76"/>
      <c r="BF718" s="76"/>
      <c r="BG718" s="76"/>
      <c r="BH718" s="76"/>
      <c r="BI718" s="76"/>
      <c r="BJ718" s="76"/>
      <c r="BK718" s="76"/>
      <c r="BL718" s="76"/>
      <c r="BM718" s="76"/>
      <c r="BN718" s="76"/>
      <c r="BO718" s="76"/>
      <c r="BP718" s="76"/>
      <c r="BQ718" s="76"/>
      <c r="BR718" s="76"/>
    </row>
    <row r="719" spans="4:70" ht="12.75" customHeight="1" x14ac:dyDescent="0.15">
      <c r="D719" s="76"/>
      <c r="E719" s="76"/>
      <c r="F719" s="76"/>
      <c r="G719" s="76"/>
      <c r="H719" s="76"/>
      <c r="I719" s="76"/>
      <c r="J719" s="76"/>
      <c r="K719" s="76"/>
      <c r="L719" s="76"/>
      <c r="M719" s="76"/>
      <c r="N719" s="76"/>
      <c r="O719" s="76"/>
      <c r="P719" s="76"/>
      <c r="Q719" s="76"/>
      <c r="R719" s="76"/>
      <c r="S719" s="76"/>
      <c r="T719" s="76"/>
      <c r="U719" s="76"/>
      <c r="V719" s="76"/>
      <c r="W719" s="76"/>
      <c r="X719" s="76"/>
      <c r="Y719" s="76"/>
      <c r="Z719" s="76"/>
      <c r="AA719" s="76"/>
      <c r="AB719" s="76"/>
      <c r="AC719" s="76"/>
      <c r="AD719" s="76"/>
      <c r="AE719" s="76"/>
      <c r="AF719" s="76"/>
      <c r="AG719" s="76"/>
      <c r="AH719" s="76"/>
      <c r="AI719" s="76"/>
      <c r="AJ719" s="76"/>
      <c r="AK719" s="76"/>
      <c r="AL719" s="76"/>
      <c r="AM719" s="76"/>
      <c r="AN719" s="76"/>
      <c r="AO719" s="76"/>
      <c r="AP719" s="76"/>
      <c r="AQ719" s="76"/>
      <c r="AR719" s="76"/>
      <c r="AS719" s="76"/>
      <c r="AT719" s="76"/>
      <c r="AU719" s="76"/>
      <c r="AV719" s="76"/>
      <c r="AW719" s="76"/>
      <c r="AX719" s="76"/>
      <c r="AY719" s="76"/>
      <c r="AZ719" s="76"/>
      <c r="BA719" s="76"/>
      <c r="BB719" s="76"/>
      <c r="BC719" s="76"/>
      <c r="BD719" s="76"/>
      <c r="BE719" s="76"/>
      <c r="BF719" s="76"/>
      <c r="BG719" s="76"/>
      <c r="BH719" s="76"/>
      <c r="BI719" s="76"/>
      <c r="BJ719" s="76"/>
      <c r="BK719" s="76"/>
      <c r="BL719" s="76"/>
      <c r="BM719" s="76"/>
      <c r="BN719" s="76"/>
      <c r="BO719" s="76"/>
      <c r="BP719" s="76"/>
      <c r="BQ719" s="76"/>
      <c r="BR719" s="76"/>
    </row>
    <row r="720" spans="4:70" ht="12.75" customHeight="1" x14ac:dyDescent="0.15">
      <c r="D720" s="76"/>
      <c r="E720" s="76"/>
      <c r="F720" s="76"/>
      <c r="G720" s="76"/>
      <c r="H720" s="76"/>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c r="AG720" s="76"/>
      <c r="AH720" s="76"/>
      <c r="AI720" s="76"/>
      <c r="AJ720" s="76"/>
      <c r="AK720" s="76"/>
      <c r="AL720" s="76"/>
      <c r="AM720" s="76"/>
      <c r="AN720" s="76"/>
      <c r="AO720" s="76"/>
      <c r="AP720" s="76"/>
      <c r="AQ720" s="76"/>
      <c r="AR720" s="76"/>
      <c r="AS720" s="76"/>
      <c r="AT720" s="76"/>
      <c r="AU720" s="76"/>
      <c r="AV720" s="76"/>
      <c r="AW720" s="76"/>
      <c r="AX720" s="76"/>
      <c r="AY720" s="76"/>
      <c r="AZ720" s="76"/>
      <c r="BA720" s="76"/>
      <c r="BB720" s="76"/>
      <c r="BC720" s="76"/>
      <c r="BD720" s="76"/>
      <c r="BE720" s="76"/>
      <c r="BF720" s="76"/>
      <c r="BG720" s="76"/>
      <c r="BH720" s="76"/>
      <c r="BI720" s="76"/>
      <c r="BJ720" s="76"/>
      <c r="BK720" s="76"/>
      <c r="BL720" s="76"/>
      <c r="BM720" s="76"/>
      <c r="BN720" s="76"/>
      <c r="BO720" s="76"/>
      <c r="BP720" s="76"/>
      <c r="BQ720" s="76"/>
      <c r="BR720" s="76"/>
    </row>
    <row r="721" spans="4:70" ht="12.75" customHeight="1" x14ac:dyDescent="0.15">
      <c r="D721" s="76"/>
      <c r="E721" s="76"/>
      <c r="F721" s="76"/>
      <c r="G721" s="76"/>
      <c r="H721" s="76"/>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76"/>
      <c r="AW721" s="76"/>
      <c r="AX721" s="76"/>
      <c r="AY721" s="76"/>
      <c r="AZ721" s="76"/>
      <c r="BA721" s="76"/>
      <c r="BB721" s="76"/>
      <c r="BC721" s="76"/>
      <c r="BD721" s="76"/>
      <c r="BE721" s="76"/>
      <c r="BF721" s="76"/>
      <c r="BG721" s="76"/>
      <c r="BH721" s="76"/>
      <c r="BI721" s="76"/>
      <c r="BJ721" s="76"/>
      <c r="BK721" s="76"/>
      <c r="BL721" s="76"/>
      <c r="BM721" s="76"/>
      <c r="BN721" s="76"/>
      <c r="BO721" s="76"/>
      <c r="BP721" s="76"/>
      <c r="BQ721" s="76"/>
      <c r="BR721" s="76"/>
    </row>
    <row r="722" spans="4:70" ht="12.75" customHeight="1" x14ac:dyDescent="0.15">
      <c r="D722" s="76"/>
      <c r="E722" s="76"/>
      <c r="F722" s="76"/>
      <c r="G722" s="76"/>
      <c r="H722" s="76"/>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76"/>
      <c r="AW722" s="76"/>
      <c r="AX722" s="76"/>
      <c r="AY722" s="76"/>
      <c r="AZ722" s="76"/>
      <c r="BA722" s="76"/>
      <c r="BB722" s="76"/>
      <c r="BC722" s="76"/>
      <c r="BD722" s="76"/>
      <c r="BE722" s="76"/>
      <c r="BF722" s="76"/>
      <c r="BG722" s="76"/>
      <c r="BH722" s="76"/>
      <c r="BI722" s="76"/>
      <c r="BJ722" s="76"/>
      <c r="BK722" s="76"/>
      <c r="BL722" s="76"/>
      <c r="BM722" s="76"/>
      <c r="BN722" s="76"/>
      <c r="BO722" s="76"/>
      <c r="BP722" s="76"/>
      <c r="BQ722" s="76"/>
      <c r="BR722" s="76"/>
    </row>
    <row r="723" spans="4:70" ht="12.75" customHeight="1" x14ac:dyDescent="0.15">
      <c r="D723" s="76"/>
      <c r="E723" s="76"/>
      <c r="F723" s="76"/>
      <c r="G723" s="76"/>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76"/>
      <c r="AV723" s="76"/>
      <c r="AW723" s="76"/>
      <c r="AX723" s="76"/>
      <c r="AY723" s="76"/>
      <c r="AZ723" s="76"/>
      <c r="BA723" s="76"/>
      <c r="BB723" s="76"/>
      <c r="BC723" s="76"/>
      <c r="BD723" s="76"/>
      <c r="BE723" s="76"/>
      <c r="BF723" s="76"/>
      <c r="BG723" s="76"/>
      <c r="BH723" s="76"/>
      <c r="BI723" s="76"/>
      <c r="BJ723" s="76"/>
      <c r="BK723" s="76"/>
      <c r="BL723" s="76"/>
      <c r="BM723" s="76"/>
      <c r="BN723" s="76"/>
      <c r="BO723" s="76"/>
      <c r="BP723" s="76"/>
      <c r="BQ723" s="76"/>
      <c r="BR723" s="76"/>
    </row>
    <row r="724" spans="4:70" ht="12.75" customHeight="1" x14ac:dyDescent="0.15">
      <c r="D724" s="76"/>
      <c r="E724" s="76"/>
      <c r="F724" s="76"/>
      <c r="G724" s="76"/>
      <c r="H724" s="76"/>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c r="AR724" s="76"/>
      <c r="AS724" s="76"/>
      <c r="AT724" s="76"/>
      <c r="AU724" s="76"/>
      <c r="AV724" s="76"/>
      <c r="AW724" s="76"/>
      <c r="AX724" s="76"/>
      <c r="AY724" s="76"/>
      <c r="AZ724" s="76"/>
      <c r="BA724" s="76"/>
      <c r="BB724" s="76"/>
      <c r="BC724" s="76"/>
      <c r="BD724" s="76"/>
      <c r="BE724" s="76"/>
      <c r="BF724" s="76"/>
      <c r="BG724" s="76"/>
      <c r="BH724" s="76"/>
      <c r="BI724" s="76"/>
      <c r="BJ724" s="76"/>
      <c r="BK724" s="76"/>
      <c r="BL724" s="76"/>
      <c r="BM724" s="76"/>
      <c r="BN724" s="76"/>
      <c r="BO724" s="76"/>
      <c r="BP724" s="76"/>
      <c r="BQ724" s="76"/>
      <c r="BR724" s="76"/>
    </row>
    <row r="725" spans="4:70" ht="12.75" customHeight="1" x14ac:dyDescent="0.15">
      <c r="D725" s="76"/>
      <c r="E725" s="76"/>
      <c r="F725" s="76"/>
      <c r="G725" s="76"/>
      <c r="H725" s="76"/>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c r="AR725" s="76"/>
      <c r="AS725" s="76"/>
      <c r="AT725" s="76"/>
      <c r="AU725" s="76"/>
      <c r="AV725" s="76"/>
      <c r="AW725" s="76"/>
      <c r="AX725" s="76"/>
      <c r="AY725" s="76"/>
      <c r="AZ725" s="76"/>
      <c r="BA725" s="76"/>
      <c r="BB725" s="76"/>
      <c r="BC725" s="76"/>
      <c r="BD725" s="76"/>
      <c r="BE725" s="76"/>
      <c r="BF725" s="76"/>
      <c r="BG725" s="76"/>
      <c r="BH725" s="76"/>
      <c r="BI725" s="76"/>
      <c r="BJ725" s="76"/>
      <c r="BK725" s="76"/>
      <c r="BL725" s="76"/>
      <c r="BM725" s="76"/>
      <c r="BN725" s="76"/>
      <c r="BO725" s="76"/>
      <c r="BP725" s="76"/>
      <c r="BQ725" s="76"/>
      <c r="BR725" s="76"/>
    </row>
    <row r="726" spans="4:70" ht="12.75" customHeight="1" x14ac:dyDescent="0.15">
      <c r="D726" s="76"/>
      <c r="E726" s="76"/>
      <c r="F726" s="76"/>
      <c r="G726" s="76"/>
      <c r="H726" s="76"/>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c r="AR726" s="76"/>
      <c r="AS726" s="76"/>
      <c r="AT726" s="76"/>
      <c r="AU726" s="76"/>
      <c r="AV726" s="76"/>
      <c r="AW726" s="76"/>
      <c r="AX726" s="76"/>
      <c r="AY726" s="76"/>
      <c r="AZ726" s="76"/>
      <c r="BA726" s="76"/>
      <c r="BB726" s="76"/>
      <c r="BC726" s="76"/>
      <c r="BD726" s="76"/>
      <c r="BE726" s="76"/>
      <c r="BF726" s="76"/>
      <c r="BG726" s="76"/>
      <c r="BH726" s="76"/>
      <c r="BI726" s="76"/>
      <c r="BJ726" s="76"/>
      <c r="BK726" s="76"/>
      <c r="BL726" s="76"/>
      <c r="BM726" s="76"/>
      <c r="BN726" s="76"/>
      <c r="BO726" s="76"/>
      <c r="BP726" s="76"/>
      <c r="BQ726" s="76"/>
      <c r="BR726" s="76"/>
    </row>
    <row r="727" spans="4:70" ht="12.75" customHeight="1" x14ac:dyDescent="0.15">
      <c r="D727" s="76"/>
      <c r="E727" s="76"/>
      <c r="F727" s="76"/>
      <c r="G727" s="76"/>
      <c r="H727" s="76"/>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c r="AR727" s="76"/>
      <c r="AS727" s="76"/>
      <c r="AT727" s="76"/>
      <c r="AU727" s="76"/>
      <c r="AV727" s="76"/>
      <c r="AW727" s="76"/>
      <c r="AX727" s="76"/>
      <c r="AY727" s="76"/>
      <c r="AZ727" s="76"/>
      <c r="BA727" s="76"/>
      <c r="BB727" s="76"/>
      <c r="BC727" s="76"/>
      <c r="BD727" s="76"/>
      <c r="BE727" s="76"/>
      <c r="BF727" s="76"/>
      <c r="BG727" s="76"/>
      <c r="BH727" s="76"/>
      <c r="BI727" s="76"/>
      <c r="BJ727" s="76"/>
      <c r="BK727" s="76"/>
      <c r="BL727" s="76"/>
      <c r="BM727" s="76"/>
      <c r="BN727" s="76"/>
      <c r="BO727" s="76"/>
      <c r="BP727" s="76"/>
      <c r="BQ727" s="76"/>
      <c r="BR727" s="76"/>
    </row>
    <row r="728" spans="4:70" ht="12.75" customHeight="1" x14ac:dyDescent="0.15">
      <c r="D728" s="76"/>
      <c r="E728" s="76"/>
      <c r="F728" s="76"/>
      <c r="G728" s="76"/>
      <c r="H728" s="76"/>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c r="AR728" s="76"/>
      <c r="AS728" s="76"/>
      <c r="AT728" s="76"/>
      <c r="AU728" s="76"/>
      <c r="AV728" s="76"/>
      <c r="AW728" s="76"/>
      <c r="AX728" s="76"/>
      <c r="AY728" s="76"/>
      <c r="AZ728" s="76"/>
      <c r="BA728" s="76"/>
      <c r="BB728" s="76"/>
      <c r="BC728" s="76"/>
      <c r="BD728" s="76"/>
      <c r="BE728" s="76"/>
      <c r="BF728" s="76"/>
      <c r="BG728" s="76"/>
      <c r="BH728" s="76"/>
      <c r="BI728" s="76"/>
      <c r="BJ728" s="76"/>
      <c r="BK728" s="76"/>
      <c r="BL728" s="76"/>
      <c r="BM728" s="76"/>
      <c r="BN728" s="76"/>
      <c r="BO728" s="76"/>
      <c r="BP728" s="76"/>
      <c r="BQ728" s="76"/>
      <c r="BR728" s="76"/>
    </row>
    <row r="729" spans="4:70" ht="12.75" customHeight="1" x14ac:dyDescent="0.15">
      <c r="D729" s="76"/>
      <c r="E729" s="76"/>
      <c r="F729" s="76"/>
      <c r="G729" s="76"/>
      <c r="H729" s="76"/>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c r="AR729" s="76"/>
      <c r="AS729" s="76"/>
      <c r="AT729" s="76"/>
      <c r="AU729" s="76"/>
      <c r="AV729" s="76"/>
      <c r="AW729" s="76"/>
      <c r="AX729" s="76"/>
      <c r="AY729" s="76"/>
      <c r="AZ729" s="76"/>
      <c r="BA729" s="76"/>
      <c r="BB729" s="76"/>
      <c r="BC729" s="76"/>
      <c r="BD729" s="76"/>
      <c r="BE729" s="76"/>
      <c r="BF729" s="76"/>
      <c r="BG729" s="76"/>
      <c r="BH729" s="76"/>
      <c r="BI729" s="76"/>
      <c r="BJ729" s="76"/>
      <c r="BK729" s="76"/>
      <c r="BL729" s="76"/>
      <c r="BM729" s="76"/>
      <c r="BN729" s="76"/>
      <c r="BO729" s="76"/>
      <c r="BP729" s="76"/>
      <c r="BQ729" s="76"/>
      <c r="BR729" s="76"/>
    </row>
    <row r="730" spans="4:70" ht="12.75" customHeight="1" x14ac:dyDescent="0.15">
      <c r="D730" s="76"/>
      <c r="E730" s="76"/>
      <c r="F730" s="76"/>
      <c r="G730" s="76"/>
      <c r="H730" s="76"/>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c r="AR730" s="76"/>
      <c r="AS730" s="76"/>
      <c r="AT730" s="76"/>
      <c r="AU730" s="76"/>
      <c r="AV730" s="76"/>
      <c r="AW730" s="76"/>
      <c r="AX730" s="76"/>
      <c r="AY730" s="76"/>
      <c r="AZ730" s="76"/>
      <c r="BA730" s="76"/>
      <c r="BB730" s="76"/>
      <c r="BC730" s="76"/>
      <c r="BD730" s="76"/>
      <c r="BE730" s="76"/>
      <c r="BF730" s="76"/>
      <c r="BG730" s="76"/>
      <c r="BH730" s="76"/>
      <c r="BI730" s="76"/>
      <c r="BJ730" s="76"/>
      <c r="BK730" s="76"/>
      <c r="BL730" s="76"/>
      <c r="BM730" s="76"/>
      <c r="BN730" s="76"/>
      <c r="BO730" s="76"/>
      <c r="BP730" s="76"/>
      <c r="BQ730" s="76"/>
      <c r="BR730" s="76"/>
    </row>
    <row r="731" spans="4:70" ht="12.75" customHeight="1" x14ac:dyDescent="0.15">
      <c r="D731" s="76"/>
      <c r="E731" s="76"/>
      <c r="F731" s="76"/>
      <c r="G731" s="76"/>
      <c r="H731" s="76"/>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c r="AR731" s="76"/>
      <c r="AS731" s="76"/>
      <c r="AT731" s="76"/>
      <c r="AU731" s="76"/>
      <c r="AV731" s="76"/>
      <c r="AW731" s="76"/>
      <c r="AX731" s="76"/>
      <c r="AY731" s="76"/>
      <c r="AZ731" s="76"/>
      <c r="BA731" s="76"/>
      <c r="BB731" s="76"/>
      <c r="BC731" s="76"/>
      <c r="BD731" s="76"/>
      <c r="BE731" s="76"/>
      <c r="BF731" s="76"/>
      <c r="BG731" s="76"/>
      <c r="BH731" s="76"/>
      <c r="BI731" s="76"/>
      <c r="BJ731" s="76"/>
      <c r="BK731" s="76"/>
      <c r="BL731" s="76"/>
      <c r="BM731" s="76"/>
      <c r="BN731" s="76"/>
      <c r="BO731" s="76"/>
      <c r="BP731" s="76"/>
      <c r="BQ731" s="76"/>
      <c r="BR731" s="76"/>
    </row>
    <row r="732" spans="4:70" ht="12.75" customHeight="1" x14ac:dyDescent="0.15">
      <c r="D732" s="76"/>
      <c r="E732" s="76"/>
      <c r="F732" s="76"/>
      <c r="G732" s="76"/>
      <c r="H732" s="76"/>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c r="AR732" s="76"/>
      <c r="AS732" s="76"/>
      <c r="AT732" s="76"/>
      <c r="AU732" s="76"/>
      <c r="AV732" s="76"/>
      <c r="AW732" s="76"/>
      <c r="AX732" s="76"/>
      <c r="AY732" s="76"/>
      <c r="AZ732" s="76"/>
      <c r="BA732" s="76"/>
      <c r="BB732" s="76"/>
      <c r="BC732" s="76"/>
      <c r="BD732" s="76"/>
      <c r="BE732" s="76"/>
      <c r="BF732" s="76"/>
      <c r="BG732" s="76"/>
      <c r="BH732" s="76"/>
      <c r="BI732" s="76"/>
      <c r="BJ732" s="76"/>
      <c r="BK732" s="76"/>
      <c r="BL732" s="76"/>
      <c r="BM732" s="76"/>
      <c r="BN732" s="76"/>
      <c r="BO732" s="76"/>
      <c r="BP732" s="76"/>
      <c r="BQ732" s="76"/>
      <c r="BR732" s="76"/>
    </row>
    <row r="733" spans="4:70" ht="12.75" customHeight="1" x14ac:dyDescent="0.15">
      <c r="D733" s="76"/>
      <c r="E733" s="76"/>
      <c r="F733" s="76"/>
      <c r="G733" s="76"/>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76"/>
      <c r="AW733" s="76"/>
      <c r="AX733" s="76"/>
      <c r="AY733" s="76"/>
      <c r="AZ733" s="76"/>
      <c r="BA733" s="76"/>
      <c r="BB733" s="76"/>
      <c r="BC733" s="76"/>
      <c r="BD733" s="76"/>
      <c r="BE733" s="76"/>
      <c r="BF733" s="76"/>
      <c r="BG733" s="76"/>
      <c r="BH733" s="76"/>
      <c r="BI733" s="76"/>
      <c r="BJ733" s="76"/>
      <c r="BK733" s="76"/>
      <c r="BL733" s="76"/>
      <c r="BM733" s="76"/>
      <c r="BN733" s="76"/>
      <c r="BO733" s="76"/>
      <c r="BP733" s="76"/>
      <c r="BQ733" s="76"/>
      <c r="BR733" s="76"/>
    </row>
    <row r="734" spans="4:70" ht="12.75" customHeight="1" x14ac:dyDescent="0.15">
      <c r="D734" s="76"/>
      <c r="E734" s="76"/>
      <c r="F734" s="76"/>
      <c r="G734" s="76"/>
      <c r="H734" s="76"/>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c r="AR734" s="76"/>
      <c r="AS734" s="76"/>
      <c r="AT734" s="76"/>
      <c r="AU734" s="76"/>
      <c r="AV734" s="76"/>
      <c r="AW734" s="76"/>
      <c r="AX734" s="76"/>
      <c r="AY734" s="76"/>
      <c r="AZ734" s="76"/>
      <c r="BA734" s="76"/>
      <c r="BB734" s="76"/>
      <c r="BC734" s="76"/>
      <c r="BD734" s="76"/>
      <c r="BE734" s="76"/>
      <c r="BF734" s="76"/>
      <c r="BG734" s="76"/>
      <c r="BH734" s="76"/>
      <c r="BI734" s="76"/>
      <c r="BJ734" s="76"/>
      <c r="BK734" s="76"/>
      <c r="BL734" s="76"/>
      <c r="BM734" s="76"/>
      <c r="BN734" s="76"/>
      <c r="BO734" s="76"/>
      <c r="BP734" s="76"/>
      <c r="BQ734" s="76"/>
      <c r="BR734" s="76"/>
    </row>
    <row r="735" spans="4:70" ht="12.75" customHeight="1" x14ac:dyDescent="0.15">
      <c r="D735" s="76"/>
      <c r="E735" s="76"/>
      <c r="F735" s="76"/>
      <c r="G735" s="76"/>
      <c r="H735" s="76"/>
      <c r="I735" s="76"/>
      <c r="J735" s="76"/>
      <c r="K735" s="76"/>
      <c r="L735" s="76"/>
      <c r="M735" s="76"/>
      <c r="N735" s="76"/>
      <c r="O735" s="76"/>
      <c r="P735" s="76"/>
      <c r="Q735" s="76"/>
      <c r="R735" s="76"/>
      <c r="S735" s="76"/>
      <c r="T735" s="76"/>
      <c r="U735" s="76"/>
      <c r="V735" s="76"/>
      <c r="W735" s="76"/>
      <c r="X735" s="76"/>
      <c r="Y735" s="76"/>
      <c r="Z735" s="76"/>
      <c r="AA735" s="76"/>
      <c r="AB735" s="76"/>
      <c r="AC735" s="76"/>
      <c r="AD735" s="76"/>
      <c r="AE735" s="76"/>
      <c r="AF735" s="76"/>
      <c r="AG735" s="76"/>
      <c r="AH735" s="76"/>
      <c r="AI735" s="76"/>
      <c r="AJ735" s="76"/>
      <c r="AK735" s="76"/>
      <c r="AL735" s="76"/>
      <c r="AM735" s="76"/>
      <c r="AN735" s="76"/>
      <c r="AO735" s="76"/>
      <c r="AP735" s="76"/>
      <c r="AQ735" s="76"/>
      <c r="AR735" s="76"/>
      <c r="AS735" s="76"/>
      <c r="AT735" s="76"/>
      <c r="AU735" s="76"/>
      <c r="AV735" s="76"/>
      <c r="AW735" s="76"/>
      <c r="AX735" s="76"/>
      <c r="AY735" s="76"/>
      <c r="AZ735" s="76"/>
      <c r="BA735" s="76"/>
      <c r="BB735" s="76"/>
      <c r="BC735" s="76"/>
      <c r="BD735" s="76"/>
      <c r="BE735" s="76"/>
      <c r="BF735" s="76"/>
      <c r="BG735" s="76"/>
      <c r="BH735" s="76"/>
      <c r="BI735" s="76"/>
      <c r="BJ735" s="76"/>
      <c r="BK735" s="76"/>
      <c r="BL735" s="76"/>
      <c r="BM735" s="76"/>
      <c r="BN735" s="76"/>
      <c r="BO735" s="76"/>
      <c r="BP735" s="76"/>
      <c r="BQ735" s="76"/>
      <c r="BR735" s="76"/>
    </row>
    <row r="736" spans="4:70" ht="12.75" customHeight="1" x14ac:dyDescent="0.15">
      <c r="D736" s="76"/>
      <c r="E736" s="76"/>
      <c r="F736" s="76"/>
      <c r="G736" s="76"/>
      <c r="H736" s="76"/>
      <c r="I736" s="76"/>
      <c r="J736" s="76"/>
      <c r="K736" s="76"/>
      <c r="L736" s="76"/>
      <c r="M736" s="76"/>
      <c r="N736" s="76"/>
      <c r="O736" s="76"/>
      <c r="P736" s="76"/>
      <c r="Q736" s="76"/>
      <c r="R736" s="76"/>
      <c r="S736" s="76"/>
      <c r="T736" s="76"/>
      <c r="U736" s="76"/>
      <c r="V736" s="76"/>
      <c r="W736" s="76"/>
      <c r="X736" s="76"/>
      <c r="Y736" s="76"/>
      <c r="Z736" s="76"/>
      <c r="AA736" s="76"/>
      <c r="AB736" s="76"/>
      <c r="AC736" s="76"/>
      <c r="AD736" s="76"/>
      <c r="AE736" s="76"/>
      <c r="AF736" s="76"/>
      <c r="AG736" s="76"/>
      <c r="AH736" s="76"/>
      <c r="AI736" s="76"/>
      <c r="AJ736" s="76"/>
      <c r="AK736" s="76"/>
      <c r="AL736" s="76"/>
      <c r="AM736" s="76"/>
      <c r="AN736" s="76"/>
      <c r="AO736" s="76"/>
      <c r="AP736" s="76"/>
      <c r="AQ736" s="76"/>
      <c r="AR736" s="76"/>
      <c r="AS736" s="76"/>
      <c r="AT736" s="76"/>
      <c r="AU736" s="76"/>
      <c r="AV736" s="76"/>
      <c r="AW736" s="76"/>
      <c r="AX736" s="76"/>
      <c r="AY736" s="76"/>
      <c r="AZ736" s="76"/>
      <c r="BA736" s="76"/>
      <c r="BB736" s="76"/>
      <c r="BC736" s="76"/>
      <c r="BD736" s="76"/>
      <c r="BE736" s="76"/>
      <c r="BF736" s="76"/>
      <c r="BG736" s="76"/>
      <c r="BH736" s="76"/>
      <c r="BI736" s="76"/>
      <c r="BJ736" s="76"/>
      <c r="BK736" s="76"/>
      <c r="BL736" s="76"/>
      <c r="BM736" s="76"/>
      <c r="BN736" s="76"/>
      <c r="BO736" s="76"/>
      <c r="BP736" s="76"/>
      <c r="BQ736" s="76"/>
      <c r="BR736" s="76"/>
    </row>
    <row r="737" spans="4:70" ht="12.75" customHeight="1" x14ac:dyDescent="0.15">
      <c r="D737" s="76"/>
      <c r="E737" s="76"/>
      <c r="F737" s="76"/>
      <c r="G737" s="76"/>
      <c r="H737" s="76"/>
      <c r="I737" s="76"/>
      <c r="J737" s="76"/>
      <c r="K737" s="76"/>
      <c r="L737" s="76"/>
      <c r="M737" s="76"/>
      <c r="N737" s="76"/>
      <c r="O737" s="76"/>
      <c r="P737" s="76"/>
      <c r="Q737" s="76"/>
      <c r="R737" s="76"/>
      <c r="S737" s="76"/>
      <c r="T737" s="76"/>
      <c r="U737" s="76"/>
      <c r="V737" s="76"/>
      <c r="W737" s="76"/>
      <c r="X737" s="76"/>
      <c r="Y737" s="76"/>
      <c r="Z737" s="76"/>
      <c r="AA737" s="76"/>
      <c r="AB737" s="76"/>
      <c r="AC737" s="76"/>
      <c r="AD737" s="76"/>
      <c r="AE737" s="76"/>
      <c r="AF737" s="76"/>
      <c r="AG737" s="76"/>
      <c r="AH737" s="76"/>
      <c r="AI737" s="76"/>
      <c r="AJ737" s="76"/>
      <c r="AK737" s="76"/>
      <c r="AL737" s="76"/>
      <c r="AM737" s="76"/>
      <c r="AN737" s="76"/>
      <c r="AO737" s="76"/>
      <c r="AP737" s="76"/>
      <c r="AQ737" s="76"/>
      <c r="AR737" s="76"/>
      <c r="AS737" s="76"/>
      <c r="AT737" s="76"/>
      <c r="AU737" s="76"/>
      <c r="AV737" s="76"/>
      <c r="AW737" s="76"/>
      <c r="AX737" s="76"/>
      <c r="AY737" s="76"/>
      <c r="AZ737" s="76"/>
      <c r="BA737" s="76"/>
      <c r="BB737" s="76"/>
      <c r="BC737" s="76"/>
      <c r="BD737" s="76"/>
      <c r="BE737" s="76"/>
      <c r="BF737" s="76"/>
      <c r="BG737" s="76"/>
      <c r="BH737" s="76"/>
      <c r="BI737" s="76"/>
      <c r="BJ737" s="76"/>
      <c r="BK737" s="76"/>
      <c r="BL737" s="76"/>
      <c r="BM737" s="76"/>
      <c r="BN737" s="76"/>
      <c r="BO737" s="76"/>
      <c r="BP737" s="76"/>
      <c r="BQ737" s="76"/>
      <c r="BR737" s="76"/>
    </row>
    <row r="738" spans="4:70" ht="12.75" customHeight="1" x14ac:dyDescent="0.15">
      <c r="D738" s="76"/>
      <c r="E738" s="76"/>
      <c r="F738" s="76"/>
      <c r="G738" s="76"/>
      <c r="H738" s="76"/>
      <c r="I738" s="76"/>
      <c r="J738" s="76"/>
      <c r="K738" s="76"/>
      <c r="L738" s="76"/>
      <c r="M738" s="76"/>
      <c r="N738" s="76"/>
      <c r="O738" s="76"/>
      <c r="P738" s="76"/>
      <c r="Q738" s="76"/>
      <c r="R738" s="76"/>
      <c r="S738" s="76"/>
      <c r="T738" s="76"/>
      <c r="U738" s="76"/>
      <c r="V738" s="76"/>
      <c r="W738" s="76"/>
      <c r="X738" s="76"/>
      <c r="Y738" s="76"/>
      <c r="Z738" s="76"/>
      <c r="AA738" s="76"/>
      <c r="AB738" s="76"/>
      <c r="AC738" s="76"/>
      <c r="AD738" s="76"/>
      <c r="AE738" s="76"/>
      <c r="AF738" s="76"/>
      <c r="AG738" s="76"/>
      <c r="AH738" s="76"/>
      <c r="AI738" s="76"/>
      <c r="AJ738" s="76"/>
      <c r="AK738" s="76"/>
      <c r="AL738" s="76"/>
      <c r="AM738" s="76"/>
      <c r="AN738" s="76"/>
      <c r="AO738" s="76"/>
      <c r="AP738" s="76"/>
      <c r="AQ738" s="76"/>
      <c r="AR738" s="76"/>
      <c r="AS738" s="76"/>
      <c r="AT738" s="76"/>
      <c r="AU738" s="76"/>
      <c r="AV738" s="76"/>
      <c r="AW738" s="76"/>
      <c r="AX738" s="76"/>
      <c r="AY738" s="76"/>
      <c r="AZ738" s="76"/>
      <c r="BA738" s="76"/>
      <c r="BB738" s="76"/>
      <c r="BC738" s="76"/>
      <c r="BD738" s="76"/>
      <c r="BE738" s="76"/>
      <c r="BF738" s="76"/>
      <c r="BG738" s="76"/>
      <c r="BH738" s="76"/>
      <c r="BI738" s="76"/>
      <c r="BJ738" s="76"/>
      <c r="BK738" s="76"/>
      <c r="BL738" s="76"/>
      <c r="BM738" s="76"/>
      <c r="BN738" s="76"/>
      <c r="BO738" s="76"/>
      <c r="BP738" s="76"/>
      <c r="BQ738" s="76"/>
      <c r="BR738" s="76"/>
    </row>
    <row r="739" spans="4:70" ht="12.75" customHeight="1" x14ac:dyDescent="0.15">
      <c r="D739" s="76"/>
      <c r="E739" s="76"/>
      <c r="F739" s="76"/>
      <c r="G739" s="76"/>
      <c r="H739" s="76"/>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c r="AR739" s="76"/>
      <c r="AS739" s="76"/>
      <c r="AT739" s="76"/>
      <c r="AU739" s="76"/>
      <c r="AV739" s="76"/>
      <c r="AW739" s="76"/>
      <c r="AX739" s="76"/>
      <c r="AY739" s="76"/>
      <c r="AZ739" s="76"/>
      <c r="BA739" s="76"/>
      <c r="BB739" s="76"/>
      <c r="BC739" s="76"/>
      <c r="BD739" s="76"/>
      <c r="BE739" s="76"/>
      <c r="BF739" s="76"/>
      <c r="BG739" s="76"/>
      <c r="BH739" s="76"/>
      <c r="BI739" s="76"/>
      <c r="BJ739" s="76"/>
      <c r="BK739" s="76"/>
      <c r="BL739" s="76"/>
      <c r="BM739" s="76"/>
      <c r="BN739" s="76"/>
      <c r="BO739" s="76"/>
      <c r="BP739" s="76"/>
      <c r="BQ739" s="76"/>
      <c r="BR739" s="76"/>
    </row>
    <row r="740" spans="4:70" ht="12.75" customHeight="1" x14ac:dyDescent="0.15">
      <c r="D740" s="76"/>
      <c r="E740" s="76"/>
      <c r="F740" s="76"/>
      <c r="G740" s="76"/>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76"/>
      <c r="AY740" s="76"/>
      <c r="AZ740" s="76"/>
      <c r="BA740" s="76"/>
      <c r="BB740" s="76"/>
      <c r="BC740" s="76"/>
      <c r="BD740" s="76"/>
      <c r="BE740" s="76"/>
      <c r="BF740" s="76"/>
      <c r="BG740" s="76"/>
      <c r="BH740" s="76"/>
      <c r="BI740" s="76"/>
      <c r="BJ740" s="76"/>
      <c r="BK740" s="76"/>
      <c r="BL740" s="76"/>
      <c r="BM740" s="76"/>
      <c r="BN740" s="76"/>
      <c r="BO740" s="76"/>
      <c r="BP740" s="76"/>
      <c r="BQ740" s="76"/>
      <c r="BR740" s="76"/>
    </row>
    <row r="741" spans="4:70" ht="12.75" customHeight="1" x14ac:dyDescent="0.15">
      <c r="D741" s="76"/>
      <c r="E741" s="76"/>
      <c r="F741" s="76"/>
      <c r="G741" s="76"/>
      <c r="H741" s="76"/>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c r="AR741" s="76"/>
      <c r="AS741" s="76"/>
      <c r="AT741" s="76"/>
      <c r="AU741" s="76"/>
      <c r="AV741" s="76"/>
      <c r="AW741" s="76"/>
      <c r="AX741" s="76"/>
      <c r="AY741" s="76"/>
      <c r="AZ741" s="76"/>
      <c r="BA741" s="76"/>
      <c r="BB741" s="76"/>
      <c r="BC741" s="76"/>
      <c r="BD741" s="76"/>
      <c r="BE741" s="76"/>
      <c r="BF741" s="76"/>
      <c r="BG741" s="76"/>
      <c r="BH741" s="76"/>
      <c r="BI741" s="76"/>
      <c r="BJ741" s="76"/>
      <c r="BK741" s="76"/>
      <c r="BL741" s="76"/>
      <c r="BM741" s="76"/>
      <c r="BN741" s="76"/>
      <c r="BO741" s="76"/>
      <c r="BP741" s="76"/>
      <c r="BQ741" s="76"/>
      <c r="BR741" s="76"/>
    </row>
    <row r="742" spans="4:70" ht="12.75" customHeight="1" x14ac:dyDescent="0.15">
      <c r="D742" s="76"/>
      <c r="E742" s="76"/>
      <c r="F742" s="76"/>
      <c r="G742" s="76"/>
      <c r="H742" s="76"/>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c r="AR742" s="76"/>
      <c r="AS742" s="76"/>
      <c r="AT742" s="76"/>
      <c r="AU742" s="76"/>
      <c r="AV742" s="76"/>
      <c r="AW742" s="76"/>
      <c r="AX742" s="76"/>
      <c r="AY742" s="76"/>
      <c r="AZ742" s="76"/>
      <c r="BA742" s="76"/>
      <c r="BB742" s="76"/>
      <c r="BC742" s="76"/>
      <c r="BD742" s="76"/>
      <c r="BE742" s="76"/>
      <c r="BF742" s="76"/>
      <c r="BG742" s="76"/>
      <c r="BH742" s="76"/>
      <c r="BI742" s="76"/>
      <c r="BJ742" s="76"/>
      <c r="BK742" s="76"/>
      <c r="BL742" s="76"/>
      <c r="BM742" s="76"/>
      <c r="BN742" s="76"/>
      <c r="BO742" s="76"/>
      <c r="BP742" s="76"/>
      <c r="BQ742" s="76"/>
      <c r="BR742" s="76"/>
    </row>
    <row r="743" spans="4:70" ht="12.75" customHeight="1" x14ac:dyDescent="0.15">
      <c r="D743" s="76"/>
      <c r="E743" s="76"/>
      <c r="F743" s="76"/>
      <c r="G743" s="76"/>
      <c r="H743" s="76"/>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c r="AR743" s="76"/>
      <c r="AS743" s="76"/>
      <c r="AT743" s="76"/>
      <c r="AU743" s="76"/>
      <c r="AV743" s="76"/>
      <c r="AW743" s="76"/>
      <c r="AX743" s="76"/>
      <c r="AY743" s="76"/>
      <c r="AZ743" s="76"/>
      <c r="BA743" s="76"/>
      <c r="BB743" s="76"/>
      <c r="BC743" s="76"/>
      <c r="BD743" s="76"/>
      <c r="BE743" s="76"/>
      <c r="BF743" s="76"/>
      <c r="BG743" s="76"/>
      <c r="BH743" s="76"/>
      <c r="BI743" s="76"/>
      <c r="BJ743" s="76"/>
      <c r="BK743" s="76"/>
      <c r="BL743" s="76"/>
      <c r="BM743" s="76"/>
      <c r="BN743" s="76"/>
      <c r="BO743" s="76"/>
      <c r="BP743" s="76"/>
      <c r="BQ743" s="76"/>
      <c r="BR743" s="76"/>
    </row>
    <row r="744" spans="4:70" ht="12.75" customHeight="1" x14ac:dyDescent="0.15">
      <c r="D744" s="76"/>
      <c r="E744" s="76"/>
      <c r="F744" s="76"/>
      <c r="G744" s="76"/>
      <c r="H744" s="76"/>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c r="AR744" s="76"/>
      <c r="AS744" s="76"/>
      <c r="AT744" s="76"/>
      <c r="AU744" s="76"/>
      <c r="AV744" s="76"/>
      <c r="AW744" s="76"/>
      <c r="AX744" s="76"/>
      <c r="AY744" s="76"/>
      <c r="AZ744" s="76"/>
      <c r="BA744" s="76"/>
      <c r="BB744" s="76"/>
      <c r="BC744" s="76"/>
      <c r="BD744" s="76"/>
      <c r="BE744" s="76"/>
      <c r="BF744" s="76"/>
      <c r="BG744" s="76"/>
      <c r="BH744" s="76"/>
      <c r="BI744" s="76"/>
      <c r="BJ744" s="76"/>
      <c r="BK744" s="76"/>
      <c r="BL744" s="76"/>
      <c r="BM744" s="76"/>
      <c r="BN744" s="76"/>
      <c r="BO744" s="76"/>
      <c r="BP744" s="76"/>
      <c r="BQ744" s="76"/>
      <c r="BR744" s="76"/>
    </row>
    <row r="745" spans="4:70" ht="12.75" customHeight="1" x14ac:dyDescent="0.15">
      <c r="D745" s="76"/>
      <c r="E745" s="76"/>
      <c r="F745" s="76"/>
      <c r="G745" s="76"/>
      <c r="H745" s="76"/>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c r="AR745" s="76"/>
      <c r="AS745" s="76"/>
      <c r="AT745" s="76"/>
      <c r="AU745" s="76"/>
      <c r="AV745" s="76"/>
      <c r="AW745" s="76"/>
      <c r="AX745" s="76"/>
      <c r="AY745" s="76"/>
      <c r="AZ745" s="76"/>
      <c r="BA745" s="76"/>
      <c r="BB745" s="76"/>
      <c r="BC745" s="76"/>
      <c r="BD745" s="76"/>
      <c r="BE745" s="76"/>
      <c r="BF745" s="76"/>
      <c r="BG745" s="76"/>
      <c r="BH745" s="76"/>
      <c r="BI745" s="76"/>
      <c r="BJ745" s="76"/>
      <c r="BK745" s="76"/>
      <c r="BL745" s="76"/>
      <c r="BM745" s="76"/>
      <c r="BN745" s="76"/>
      <c r="BO745" s="76"/>
      <c r="BP745" s="76"/>
      <c r="BQ745" s="76"/>
      <c r="BR745" s="76"/>
    </row>
    <row r="746" spans="4:70" ht="12.75" customHeight="1" x14ac:dyDescent="0.15">
      <c r="D746" s="76"/>
      <c r="E746" s="76"/>
      <c r="F746" s="76"/>
      <c r="G746" s="76"/>
      <c r="H746" s="76"/>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c r="AR746" s="76"/>
      <c r="AS746" s="76"/>
      <c r="AT746" s="76"/>
      <c r="AU746" s="76"/>
      <c r="AV746" s="76"/>
      <c r="AW746" s="76"/>
      <c r="AX746" s="76"/>
      <c r="AY746" s="76"/>
      <c r="AZ746" s="76"/>
      <c r="BA746" s="76"/>
      <c r="BB746" s="76"/>
      <c r="BC746" s="76"/>
      <c r="BD746" s="76"/>
      <c r="BE746" s="76"/>
      <c r="BF746" s="76"/>
      <c r="BG746" s="76"/>
      <c r="BH746" s="76"/>
      <c r="BI746" s="76"/>
      <c r="BJ746" s="76"/>
      <c r="BK746" s="76"/>
      <c r="BL746" s="76"/>
      <c r="BM746" s="76"/>
      <c r="BN746" s="76"/>
      <c r="BO746" s="76"/>
      <c r="BP746" s="76"/>
      <c r="BQ746" s="76"/>
      <c r="BR746" s="76"/>
    </row>
    <row r="747" spans="4:70" ht="12.75" customHeight="1" x14ac:dyDescent="0.15">
      <c r="D747" s="76"/>
      <c r="E747" s="76"/>
      <c r="F747" s="76"/>
      <c r="G747" s="76"/>
      <c r="H747" s="76"/>
      <c r="I747" s="76"/>
      <c r="J747" s="76"/>
      <c r="K747" s="76"/>
      <c r="L747" s="76"/>
      <c r="M747" s="76"/>
      <c r="N747" s="76"/>
      <c r="O747" s="76"/>
      <c r="P747" s="76"/>
      <c r="Q747" s="76"/>
      <c r="R747" s="76"/>
      <c r="S747" s="76"/>
      <c r="T747" s="76"/>
      <c r="U747" s="76"/>
      <c r="V747" s="76"/>
      <c r="W747" s="76"/>
      <c r="X747" s="76"/>
      <c r="Y747" s="76"/>
      <c r="Z747" s="76"/>
      <c r="AA747" s="76"/>
      <c r="AB747" s="76"/>
      <c r="AC747" s="76"/>
      <c r="AD747" s="76"/>
      <c r="AE747" s="76"/>
      <c r="AF747" s="76"/>
      <c r="AG747" s="76"/>
      <c r="AH747" s="76"/>
      <c r="AI747" s="76"/>
      <c r="AJ747" s="76"/>
      <c r="AK747" s="76"/>
      <c r="AL747" s="76"/>
      <c r="AM747" s="76"/>
      <c r="AN747" s="76"/>
      <c r="AO747" s="76"/>
      <c r="AP747" s="76"/>
      <c r="AQ747" s="76"/>
      <c r="AR747" s="76"/>
      <c r="AS747" s="76"/>
      <c r="AT747" s="76"/>
      <c r="AU747" s="76"/>
      <c r="AV747" s="76"/>
      <c r="AW747" s="76"/>
      <c r="AX747" s="76"/>
      <c r="AY747" s="76"/>
      <c r="AZ747" s="76"/>
      <c r="BA747" s="76"/>
      <c r="BB747" s="76"/>
      <c r="BC747" s="76"/>
      <c r="BD747" s="76"/>
      <c r="BE747" s="76"/>
      <c r="BF747" s="76"/>
      <c r="BG747" s="76"/>
      <c r="BH747" s="76"/>
      <c r="BI747" s="76"/>
      <c r="BJ747" s="76"/>
      <c r="BK747" s="76"/>
      <c r="BL747" s="76"/>
      <c r="BM747" s="76"/>
      <c r="BN747" s="76"/>
      <c r="BO747" s="76"/>
      <c r="BP747" s="76"/>
      <c r="BQ747" s="76"/>
      <c r="BR747" s="76"/>
    </row>
    <row r="748" spans="4:70" ht="12.75" customHeight="1" x14ac:dyDescent="0.15">
      <c r="D748" s="76"/>
      <c r="E748" s="76"/>
      <c r="F748" s="76"/>
      <c r="G748" s="76"/>
      <c r="H748" s="76"/>
      <c r="I748" s="76"/>
      <c r="J748" s="76"/>
      <c r="K748" s="76"/>
      <c r="L748" s="76"/>
      <c r="M748" s="76"/>
      <c r="N748" s="76"/>
      <c r="O748" s="76"/>
      <c r="P748" s="76"/>
      <c r="Q748" s="76"/>
      <c r="R748" s="76"/>
      <c r="S748" s="76"/>
      <c r="T748" s="76"/>
      <c r="U748" s="76"/>
      <c r="V748" s="76"/>
      <c r="W748" s="76"/>
      <c r="X748" s="76"/>
      <c r="Y748" s="76"/>
      <c r="Z748" s="76"/>
      <c r="AA748" s="76"/>
      <c r="AB748" s="76"/>
      <c r="AC748" s="76"/>
      <c r="AD748" s="76"/>
      <c r="AE748" s="76"/>
      <c r="AF748" s="76"/>
      <c r="AG748" s="76"/>
      <c r="AH748" s="76"/>
      <c r="AI748" s="76"/>
      <c r="AJ748" s="76"/>
      <c r="AK748" s="76"/>
      <c r="AL748" s="76"/>
      <c r="AM748" s="76"/>
      <c r="AN748" s="76"/>
      <c r="AO748" s="76"/>
      <c r="AP748" s="76"/>
      <c r="AQ748" s="76"/>
      <c r="AR748" s="76"/>
      <c r="AS748" s="76"/>
      <c r="AT748" s="76"/>
      <c r="AU748" s="76"/>
      <c r="AV748" s="76"/>
      <c r="AW748" s="76"/>
      <c r="AX748" s="76"/>
      <c r="AY748" s="76"/>
      <c r="AZ748" s="76"/>
      <c r="BA748" s="76"/>
      <c r="BB748" s="76"/>
      <c r="BC748" s="76"/>
      <c r="BD748" s="76"/>
      <c r="BE748" s="76"/>
      <c r="BF748" s="76"/>
      <c r="BG748" s="76"/>
      <c r="BH748" s="76"/>
      <c r="BI748" s="76"/>
      <c r="BJ748" s="76"/>
      <c r="BK748" s="76"/>
      <c r="BL748" s="76"/>
      <c r="BM748" s="76"/>
      <c r="BN748" s="76"/>
      <c r="BO748" s="76"/>
      <c r="BP748" s="76"/>
      <c r="BQ748" s="76"/>
      <c r="BR748" s="76"/>
    </row>
    <row r="749" spans="4:70" ht="12.75" customHeight="1" x14ac:dyDescent="0.15">
      <c r="D749" s="76"/>
      <c r="E749" s="76"/>
      <c r="F749" s="76"/>
      <c r="G749" s="76"/>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76"/>
      <c r="AW749" s="76"/>
      <c r="AX749" s="76"/>
      <c r="AY749" s="76"/>
      <c r="AZ749" s="76"/>
      <c r="BA749" s="76"/>
      <c r="BB749" s="76"/>
      <c r="BC749" s="76"/>
      <c r="BD749" s="76"/>
      <c r="BE749" s="76"/>
      <c r="BF749" s="76"/>
      <c r="BG749" s="76"/>
      <c r="BH749" s="76"/>
      <c r="BI749" s="76"/>
      <c r="BJ749" s="76"/>
      <c r="BK749" s="76"/>
      <c r="BL749" s="76"/>
      <c r="BM749" s="76"/>
      <c r="BN749" s="76"/>
      <c r="BO749" s="76"/>
      <c r="BP749" s="76"/>
      <c r="BQ749" s="76"/>
      <c r="BR749" s="76"/>
    </row>
    <row r="750" spans="4:70" ht="12.75" customHeight="1" x14ac:dyDescent="0.15">
      <c r="D750" s="76"/>
      <c r="E750" s="76"/>
      <c r="F750" s="76"/>
      <c r="G750" s="76"/>
      <c r="H750" s="76"/>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c r="AR750" s="76"/>
      <c r="AS750" s="76"/>
      <c r="AT750" s="76"/>
      <c r="AU750" s="76"/>
      <c r="AV750" s="76"/>
      <c r="AW750" s="76"/>
      <c r="AX750" s="76"/>
      <c r="AY750" s="76"/>
      <c r="AZ750" s="76"/>
      <c r="BA750" s="76"/>
      <c r="BB750" s="76"/>
      <c r="BC750" s="76"/>
      <c r="BD750" s="76"/>
      <c r="BE750" s="76"/>
      <c r="BF750" s="76"/>
      <c r="BG750" s="76"/>
      <c r="BH750" s="76"/>
      <c r="BI750" s="76"/>
      <c r="BJ750" s="76"/>
      <c r="BK750" s="76"/>
      <c r="BL750" s="76"/>
      <c r="BM750" s="76"/>
      <c r="BN750" s="76"/>
      <c r="BO750" s="76"/>
      <c r="BP750" s="76"/>
      <c r="BQ750" s="76"/>
      <c r="BR750" s="76"/>
    </row>
    <row r="751" spans="4:70" ht="12.75" customHeight="1" x14ac:dyDescent="0.15">
      <c r="D751" s="76"/>
      <c r="E751" s="76"/>
      <c r="F751" s="76"/>
      <c r="G751" s="76"/>
      <c r="H751" s="76"/>
      <c r="I751" s="76"/>
      <c r="J751" s="76"/>
      <c r="K751" s="76"/>
      <c r="L751" s="76"/>
      <c r="M751" s="76"/>
      <c r="N751" s="76"/>
      <c r="O751" s="76"/>
      <c r="P751" s="76"/>
      <c r="Q751" s="76"/>
      <c r="R751" s="76"/>
      <c r="S751" s="76"/>
      <c r="T751" s="76"/>
      <c r="U751" s="76"/>
      <c r="V751" s="76"/>
      <c r="W751" s="76"/>
      <c r="X751" s="76"/>
      <c r="Y751" s="76"/>
      <c r="Z751" s="76"/>
      <c r="AA751" s="76"/>
      <c r="AB751" s="76"/>
      <c r="AC751" s="76"/>
      <c r="AD751" s="76"/>
      <c r="AE751" s="76"/>
      <c r="AF751" s="76"/>
      <c r="AG751" s="76"/>
      <c r="AH751" s="76"/>
      <c r="AI751" s="76"/>
      <c r="AJ751" s="76"/>
      <c r="AK751" s="76"/>
      <c r="AL751" s="76"/>
      <c r="AM751" s="76"/>
      <c r="AN751" s="76"/>
      <c r="AO751" s="76"/>
      <c r="AP751" s="76"/>
      <c r="AQ751" s="76"/>
      <c r="AR751" s="76"/>
      <c r="AS751" s="76"/>
      <c r="AT751" s="76"/>
      <c r="AU751" s="76"/>
      <c r="AV751" s="76"/>
      <c r="AW751" s="76"/>
      <c r="AX751" s="76"/>
      <c r="AY751" s="76"/>
      <c r="AZ751" s="76"/>
      <c r="BA751" s="76"/>
      <c r="BB751" s="76"/>
      <c r="BC751" s="76"/>
      <c r="BD751" s="76"/>
      <c r="BE751" s="76"/>
      <c r="BF751" s="76"/>
      <c r="BG751" s="76"/>
      <c r="BH751" s="76"/>
      <c r="BI751" s="76"/>
      <c r="BJ751" s="76"/>
      <c r="BK751" s="76"/>
      <c r="BL751" s="76"/>
      <c r="BM751" s="76"/>
      <c r="BN751" s="76"/>
      <c r="BO751" s="76"/>
      <c r="BP751" s="76"/>
      <c r="BQ751" s="76"/>
      <c r="BR751" s="76"/>
    </row>
    <row r="752" spans="4:70" ht="12.75" customHeight="1" x14ac:dyDescent="0.15">
      <c r="D752" s="76"/>
      <c r="E752" s="76"/>
      <c r="F752" s="76"/>
      <c r="G752" s="76"/>
      <c r="H752" s="76"/>
      <c r="I752" s="76"/>
      <c r="J752" s="76"/>
      <c r="K752" s="76"/>
      <c r="L752" s="76"/>
      <c r="M752" s="76"/>
      <c r="N752" s="76"/>
      <c r="O752" s="76"/>
      <c r="P752" s="76"/>
      <c r="Q752" s="76"/>
      <c r="R752" s="76"/>
      <c r="S752" s="76"/>
      <c r="T752" s="76"/>
      <c r="U752" s="76"/>
      <c r="V752" s="76"/>
      <c r="W752" s="76"/>
      <c r="X752" s="76"/>
      <c r="Y752" s="76"/>
      <c r="Z752" s="76"/>
      <c r="AA752" s="76"/>
      <c r="AB752" s="76"/>
      <c r="AC752" s="76"/>
      <c r="AD752" s="76"/>
      <c r="AE752" s="76"/>
      <c r="AF752" s="76"/>
      <c r="AG752" s="76"/>
      <c r="AH752" s="76"/>
      <c r="AI752" s="76"/>
      <c r="AJ752" s="76"/>
      <c r="AK752" s="76"/>
      <c r="AL752" s="76"/>
      <c r="AM752" s="76"/>
      <c r="AN752" s="76"/>
      <c r="AO752" s="76"/>
      <c r="AP752" s="76"/>
      <c r="AQ752" s="76"/>
      <c r="AR752" s="76"/>
      <c r="AS752" s="76"/>
      <c r="AT752" s="76"/>
      <c r="AU752" s="76"/>
      <c r="AV752" s="76"/>
      <c r="AW752" s="76"/>
      <c r="AX752" s="76"/>
      <c r="AY752" s="76"/>
      <c r="AZ752" s="76"/>
      <c r="BA752" s="76"/>
      <c r="BB752" s="76"/>
      <c r="BC752" s="76"/>
      <c r="BD752" s="76"/>
      <c r="BE752" s="76"/>
      <c r="BF752" s="76"/>
      <c r="BG752" s="76"/>
      <c r="BH752" s="76"/>
      <c r="BI752" s="76"/>
      <c r="BJ752" s="76"/>
      <c r="BK752" s="76"/>
      <c r="BL752" s="76"/>
      <c r="BM752" s="76"/>
      <c r="BN752" s="76"/>
      <c r="BO752" s="76"/>
      <c r="BP752" s="76"/>
      <c r="BQ752" s="76"/>
      <c r="BR752" s="76"/>
    </row>
    <row r="753" spans="4:70" ht="12.75" customHeight="1" x14ac:dyDescent="0.15">
      <c r="D753" s="76"/>
      <c r="E753" s="76"/>
      <c r="F753" s="76"/>
      <c r="G753" s="76"/>
      <c r="H753" s="76"/>
      <c r="I753" s="76"/>
      <c r="J753" s="76"/>
      <c r="K753" s="76"/>
      <c r="L753" s="76"/>
      <c r="M753" s="76"/>
      <c r="N753" s="76"/>
      <c r="O753" s="76"/>
      <c r="P753" s="76"/>
      <c r="Q753" s="76"/>
      <c r="R753" s="76"/>
      <c r="S753" s="76"/>
      <c r="T753" s="76"/>
      <c r="U753" s="76"/>
      <c r="V753" s="76"/>
      <c r="W753" s="76"/>
      <c r="X753" s="76"/>
      <c r="Y753" s="76"/>
      <c r="Z753" s="76"/>
      <c r="AA753" s="76"/>
      <c r="AB753" s="76"/>
      <c r="AC753" s="76"/>
      <c r="AD753" s="76"/>
      <c r="AE753" s="76"/>
      <c r="AF753" s="76"/>
      <c r="AG753" s="76"/>
      <c r="AH753" s="76"/>
      <c r="AI753" s="76"/>
      <c r="AJ753" s="76"/>
      <c r="AK753" s="76"/>
      <c r="AL753" s="76"/>
      <c r="AM753" s="76"/>
      <c r="AN753" s="76"/>
      <c r="AO753" s="76"/>
      <c r="AP753" s="76"/>
      <c r="AQ753" s="76"/>
      <c r="AR753" s="76"/>
      <c r="AS753" s="76"/>
      <c r="AT753" s="76"/>
      <c r="AU753" s="76"/>
      <c r="AV753" s="76"/>
      <c r="AW753" s="76"/>
      <c r="AX753" s="76"/>
      <c r="AY753" s="76"/>
      <c r="AZ753" s="76"/>
      <c r="BA753" s="76"/>
      <c r="BB753" s="76"/>
      <c r="BC753" s="76"/>
      <c r="BD753" s="76"/>
      <c r="BE753" s="76"/>
      <c r="BF753" s="76"/>
      <c r="BG753" s="76"/>
      <c r="BH753" s="76"/>
      <c r="BI753" s="76"/>
      <c r="BJ753" s="76"/>
      <c r="BK753" s="76"/>
      <c r="BL753" s="76"/>
      <c r="BM753" s="76"/>
      <c r="BN753" s="76"/>
      <c r="BO753" s="76"/>
      <c r="BP753" s="76"/>
      <c r="BQ753" s="76"/>
      <c r="BR753" s="76"/>
    </row>
    <row r="754" spans="4:70" ht="12.75" customHeight="1" x14ac:dyDescent="0.15">
      <c r="D754" s="76"/>
      <c r="E754" s="76"/>
      <c r="F754" s="76"/>
      <c r="G754" s="76"/>
      <c r="H754" s="76"/>
      <c r="I754" s="76"/>
      <c r="J754" s="76"/>
      <c r="K754" s="76"/>
      <c r="L754" s="76"/>
      <c r="M754" s="76"/>
      <c r="N754" s="76"/>
      <c r="O754" s="76"/>
      <c r="P754" s="76"/>
      <c r="Q754" s="76"/>
      <c r="R754" s="76"/>
      <c r="S754" s="76"/>
      <c r="T754" s="76"/>
      <c r="U754" s="76"/>
      <c r="V754" s="76"/>
      <c r="W754" s="76"/>
      <c r="X754" s="76"/>
      <c r="Y754" s="76"/>
      <c r="Z754" s="76"/>
      <c r="AA754" s="76"/>
      <c r="AB754" s="76"/>
      <c r="AC754" s="76"/>
      <c r="AD754" s="76"/>
      <c r="AE754" s="76"/>
      <c r="AF754" s="76"/>
      <c r="AG754" s="76"/>
      <c r="AH754" s="76"/>
      <c r="AI754" s="76"/>
      <c r="AJ754" s="76"/>
      <c r="AK754" s="76"/>
      <c r="AL754" s="76"/>
      <c r="AM754" s="76"/>
      <c r="AN754" s="76"/>
      <c r="AO754" s="76"/>
      <c r="AP754" s="76"/>
      <c r="AQ754" s="76"/>
      <c r="AR754" s="76"/>
      <c r="AS754" s="76"/>
      <c r="AT754" s="76"/>
      <c r="AU754" s="76"/>
      <c r="AV754" s="76"/>
      <c r="AW754" s="76"/>
      <c r="AX754" s="76"/>
      <c r="AY754" s="76"/>
      <c r="AZ754" s="76"/>
      <c r="BA754" s="76"/>
      <c r="BB754" s="76"/>
      <c r="BC754" s="76"/>
      <c r="BD754" s="76"/>
      <c r="BE754" s="76"/>
      <c r="BF754" s="76"/>
      <c r="BG754" s="76"/>
      <c r="BH754" s="76"/>
      <c r="BI754" s="76"/>
      <c r="BJ754" s="76"/>
      <c r="BK754" s="76"/>
      <c r="BL754" s="76"/>
      <c r="BM754" s="76"/>
      <c r="BN754" s="76"/>
      <c r="BO754" s="76"/>
      <c r="BP754" s="76"/>
      <c r="BQ754" s="76"/>
      <c r="BR754" s="76"/>
    </row>
    <row r="755" spans="4:70" ht="12.75" customHeight="1" x14ac:dyDescent="0.15">
      <c r="D755" s="76"/>
      <c r="E755" s="76"/>
      <c r="F755" s="76"/>
      <c r="G755" s="76"/>
      <c r="H755" s="76"/>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c r="AG755" s="76"/>
      <c r="AH755" s="76"/>
      <c r="AI755" s="76"/>
      <c r="AJ755" s="76"/>
      <c r="AK755" s="76"/>
      <c r="AL755" s="76"/>
      <c r="AM755" s="76"/>
      <c r="AN755" s="76"/>
      <c r="AO755" s="76"/>
      <c r="AP755" s="76"/>
      <c r="AQ755" s="76"/>
      <c r="AR755" s="76"/>
      <c r="AS755" s="76"/>
      <c r="AT755" s="76"/>
      <c r="AU755" s="76"/>
      <c r="AV755" s="76"/>
      <c r="AW755" s="76"/>
      <c r="AX755" s="76"/>
      <c r="AY755" s="76"/>
      <c r="AZ755" s="76"/>
      <c r="BA755" s="76"/>
      <c r="BB755" s="76"/>
      <c r="BC755" s="76"/>
      <c r="BD755" s="76"/>
      <c r="BE755" s="76"/>
      <c r="BF755" s="76"/>
      <c r="BG755" s="76"/>
      <c r="BH755" s="76"/>
      <c r="BI755" s="76"/>
      <c r="BJ755" s="76"/>
      <c r="BK755" s="76"/>
      <c r="BL755" s="76"/>
      <c r="BM755" s="76"/>
      <c r="BN755" s="76"/>
      <c r="BO755" s="76"/>
      <c r="BP755" s="76"/>
      <c r="BQ755" s="76"/>
      <c r="BR755" s="76"/>
    </row>
    <row r="756" spans="4:70" ht="12.75" customHeight="1" x14ac:dyDescent="0.15">
      <c r="D756" s="76"/>
      <c r="E756" s="76"/>
      <c r="F756" s="76"/>
      <c r="G756" s="76"/>
      <c r="H756" s="76"/>
      <c r="I756" s="76"/>
      <c r="J756" s="76"/>
      <c r="K756" s="76"/>
      <c r="L756" s="76"/>
      <c r="M756" s="76"/>
      <c r="N756" s="76"/>
      <c r="O756" s="76"/>
      <c r="P756" s="76"/>
      <c r="Q756" s="76"/>
      <c r="R756" s="76"/>
      <c r="S756" s="76"/>
      <c r="T756" s="76"/>
      <c r="U756" s="76"/>
      <c r="V756" s="76"/>
      <c r="W756" s="76"/>
      <c r="X756" s="76"/>
      <c r="Y756" s="76"/>
      <c r="Z756" s="76"/>
      <c r="AA756" s="76"/>
      <c r="AB756" s="76"/>
      <c r="AC756" s="76"/>
      <c r="AD756" s="76"/>
      <c r="AE756" s="76"/>
      <c r="AF756" s="76"/>
      <c r="AG756" s="76"/>
      <c r="AH756" s="76"/>
      <c r="AI756" s="76"/>
      <c r="AJ756" s="76"/>
      <c r="AK756" s="76"/>
      <c r="AL756" s="76"/>
      <c r="AM756" s="76"/>
      <c r="AN756" s="76"/>
      <c r="AO756" s="76"/>
      <c r="AP756" s="76"/>
      <c r="AQ756" s="76"/>
      <c r="AR756" s="76"/>
      <c r="AS756" s="76"/>
      <c r="AT756" s="76"/>
      <c r="AU756" s="76"/>
      <c r="AV756" s="76"/>
      <c r="AW756" s="76"/>
      <c r="AX756" s="76"/>
      <c r="AY756" s="76"/>
      <c r="AZ756" s="76"/>
      <c r="BA756" s="76"/>
      <c r="BB756" s="76"/>
      <c r="BC756" s="76"/>
      <c r="BD756" s="76"/>
      <c r="BE756" s="76"/>
      <c r="BF756" s="76"/>
      <c r="BG756" s="76"/>
      <c r="BH756" s="76"/>
      <c r="BI756" s="76"/>
      <c r="BJ756" s="76"/>
      <c r="BK756" s="76"/>
      <c r="BL756" s="76"/>
      <c r="BM756" s="76"/>
      <c r="BN756" s="76"/>
      <c r="BO756" s="76"/>
      <c r="BP756" s="76"/>
      <c r="BQ756" s="76"/>
      <c r="BR756" s="76"/>
    </row>
    <row r="757" spans="4:70" ht="12.75" customHeight="1" x14ac:dyDescent="0.15">
      <c r="D757" s="76"/>
      <c r="E757" s="76"/>
      <c r="F757" s="76"/>
      <c r="G757" s="76"/>
      <c r="H757" s="76"/>
      <c r="I757" s="76"/>
      <c r="J757" s="76"/>
      <c r="K757" s="76"/>
      <c r="L757" s="76"/>
      <c r="M757" s="76"/>
      <c r="N757" s="76"/>
      <c r="O757" s="76"/>
      <c r="P757" s="76"/>
      <c r="Q757" s="76"/>
      <c r="R757" s="76"/>
      <c r="S757" s="76"/>
      <c r="T757" s="76"/>
      <c r="U757" s="76"/>
      <c r="V757" s="76"/>
      <c r="W757" s="76"/>
      <c r="X757" s="76"/>
      <c r="Y757" s="76"/>
      <c r="Z757" s="76"/>
      <c r="AA757" s="76"/>
      <c r="AB757" s="76"/>
      <c r="AC757" s="76"/>
      <c r="AD757" s="76"/>
      <c r="AE757" s="76"/>
      <c r="AF757" s="76"/>
      <c r="AG757" s="76"/>
      <c r="AH757" s="76"/>
      <c r="AI757" s="76"/>
      <c r="AJ757" s="76"/>
      <c r="AK757" s="76"/>
      <c r="AL757" s="76"/>
      <c r="AM757" s="76"/>
      <c r="AN757" s="76"/>
      <c r="AO757" s="76"/>
      <c r="AP757" s="76"/>
      <c r="AQ757" s="76"/>
      <c r="AR757" s="76"/>
      <c r="AS757" s="76"/>
      <c r="AT757" s="76"/>
      <c r="AU757" s="76"/>
      <c r="AV757" s="76"/>
      <c r="AW757" s="76"/>
      <c r="AX757" s="76"/>
      <c r="AY757" s="76"/>
      <c r="AZ757" s="76"/>
      <c r="BA757" s="76"/>
      <c r="BB757" s="76"/>
      <c r="BC757" s="76"/>
      <c r="BD757" s="76"/>
      <c r="BE757" s="76"/>
      <c r="BF757" s="76"/>
      <c r="BG757" s="76"/>
      <c r="BH757" s="76"/>
      <c r="BI757" s="76"/>
      <c r="BJ757" s="76"/>
      <c r="BK757" s="76"/>
      <c r="BL757" s="76"/>
      <c r="BM757" s="76"/>
      <c r="BN757" s="76"/>
      <c r="BO757" s="76"/>
      <c r="BP757" s="76"/>
      <c r="BQ757" s="76"/>
      <c r="BR757" s="76"/>
    </row>
    <row r="758" spans="4:70" ht="12.75" customHeight="1" x14ac:dyDescent="0.15">
      <c r="D758" s="76"/>
      <c r="E758" s="76"/>
      <c r="F758" s="76"/>
      <c r="G758" s="76"/>
      <c r="H758" s="76"/>
      <c r="I758" s="76"/>
      <c r="J758" s="76"/>
      <c r="K758" s="76"/>
      <c r="L758" s="76"/>
      <c r="M758" s="76"/>
      <c r="N758" s="76"/>
      <c r="O758" s="76"/>
      <c r="P758" s="76"/>
      <c r="Q758" s="76"/>
      <c r="R758" s="76"/>
      <c r="S758" s="76"/>
      <c r="T758" s="76"/>
      <c r="U758" s="76"/>
      <c r="V758" s="76"/>
      <c r="W758" s="76"/>
      <c r="X758" s="76"/>
      <c r="Y758" s="76"/>
      <c r="Z758" s="76"/>
      <c r="AA758" s="76"/>
      <c r="AB758" s="76"/>
      <c r="AC758" s="76"/>
      <c r="AD758" s="76"/>
      <c r="AE758" s="76"/>
      <c r="AF758" s="76"/>
      <c r="AG758" s="76"/>
      <c r="AH758" s="76"/>
      <c r="AI758" s="76"/>
      <c r="AJ758" s="76"/>
      <c r="AK758" s="76"/>
      <c r="AL758" s="76"/>
      <c r="AM758" s="76"/>
      <c r="AN758" s="76"/>
      <c r="AO758" s="76"/>
      <c r="AP758" s="76"/>
      <c r="AQ758" s="76"/>
      <c r="AR758" s="76"/>
      <c r="AS758" s="76"/>
      <c r="AT758" s="76"/>
      <c r="AU758" s="76"/>
      <c r="AV758" s="76"/>
      <c r="AW758" s="76"/>
      <c r="AX758" s="76"/>
      <c r="AY758" s="76"/>
      <c r="AZ758" s="76"/>
      <c r="BA758" s="76"/>
      <c r="BB758" s="76"/>
      <c r="BC758" s="76"/>
      <c r="BD758" s="76"/>
      <c r="BE758" s="76"/>
      <c r="BF758" s="76"/>
      <c r="BG758" s="76"/>
      <c r="BH758" s="76"/>
      <c r="BI758" s="76"/>
      <c r="BJ758" s="76"/>
      <c r="BK758" s="76"/>
      <c r="BL758" s="76"/>
      <c r="BM758" s="76"/>
      <c r="BN758" s="76"/>
      <c r="BO758" s="76"/>
      <c r="BP758" s="76"/>
      <c r="BQ758" s="76"/>
      <c r="BR758" s="76"/>
    </row>
    <row r="759" spans="4:70" ht="12.75" customHeight="1" x14ac:dyDescent="0.15">
      <c r="D759" s="76"/>
      <c r="E759" s="76"/>
      <c r="F759" s="76"/>
      <c r="G759" s="76"/>
      <c r="H759" s="76"/>
      <c r="I759" s="76"/>
      <c r="J759" s="76"/>
      <c r="K759" s="76"/>
      <c r="L759" s="76"/>
      <c r="M759" s="76"/>
      <c r="N759" s="76"/>
      <c r="O759" s="76"/>
      <c r="P759" s="76"/>
      <c r="Q759" s="76"/>
      <c r="R759" s="76"/>
      <c r="S759" s="76"/>
      <c r="T759" s="76"/>
      <c r="U759" s="76"/>
      <c r="V759" s="76"/>
      <c r="W759" s="76"/>
      <c r="X759" s="76"/>
      <c r="Y759" s="76"/>
      <c r="Z759" s="76"/>
      <c r="AA759" s="76"/>
      <c r="AB759" s="76"/>
      <c r="AC759" s="76"/>
      <c r="AD759" s="76"/>
      <c r="AE759" s="76"/>
      <c r="AF759" s="76"/>
      <c r="AG759" s="76"/>
      <c r="AH759" s="76"/>
      <c r="AI759" s="76"/>
      <c r="AJ759" s="76"/>
      <c r="AK759" s="76"/>
      <c r="AL759" s="76"/>
      <c r="AM759" s="76"/>
      <c r="AN759" s="76"/>
      <c r="AO759" s="76"/>
      <c r="AP759" s="76"/>
      <c r="AQ759" s="76"/>
      <c r="AR759" s="76"/>
      <c r="AS759" s="76"/>
      <c r="AT759" s="76"/>
      <c r="AU759" s="76"/>
      <c r="AV759" s="76"/>
      <c r="AW759" s="76"/>
      <c r="AX759" s="76"/>
      <c r="AY759" s="76"/>
      <c r="AZ759" s="76"/>
      <c r="BA759" s="76"/>
      <c r="BB759" s="76"/>
      <c r="BC759" s="76"/>
      <c r="BD759" s="76"/>
      <c r="BE759" s="76"/>
      <c r="BF759" s="76"/>
      <c r="BG759" s="76"/>
      <c r="BH759" s="76"/>
      <c r="BI759" s="76"/>
      <c r="BJ759" s="76"/>
      <c r="BK759" s="76"/>
      <c r="BL759" s="76"/>
      <c r="BM759" s="76"/>
      <c r="BN759" s="76"/>
      <c r="BO759" s="76"/>
      <c r="BP759" s="76"/>
      <c r="BQ759" s="76"/>
      <c r="BR759" s="76"/>
    </row>
    <row r="760" spans="4:70" ht="12.75" customHeight="1" x14ac:dyDescent="0.15">
      <c r="D760" s="76"/>
      <c r="E760" s="76"/>
      <c r="F760" s="76"/>
      <c r="G760" s="76"/>
      <c r="H760" s="76"/>
      <c r="I760" s="76"/>
      <c r="J760" s="76"/>
      <c r="K760" s="76"/>
      <c r="L760" s="76"/>
      <c r="M760" s="76"/>
      <c r="N760" s="76"/>
      <c r="O760" s="76"/>
      <c r="P760" s="76"/>
      <c r="Q760" s="76"/>
      <c r="R760" s="76"/>
      <c r="S760" s="76"/>
      <c r="T760" s="76"/>
      <c r="U760" s="76"/>
      <c r="V760" s="76"/>
      <c r="W760" s="76"/>
      <c r="X760" s="76"/>
      <c r="Y760" s="76"/>
      <c r="Z760" s="76"/>
      <c r="AA760" s="76"/>
      <c r="AB760" s="76"/>
      <c r="AC760" s="76"/>
      <c r="AD760" s="76"/>
      <c r="AE760" s="76"/>
      <c r="AF760" s="76"/>
      <c r="AG760" s="76"/>
      <c r="AH760" s="76"/>
      <c r="AI760" s="76"/>
      <c r="AJ760" s="76"/>
      <c r="AK760" s="76"/>
      <c r="AL760" s="76"/>
      <c r="AM760" s="76"/>
      <c r="AN760" s="76"/>
      <c r="AO760" s="76"/>
      <c r="AP760" s="76"/>
      <c r="AQ760" s="76"/>
      <c r="AR760" s="76"/>
      <c r="AS760" s="76"/>
      <c r="AT760" s="76"/>
      <c r="AU760" s="76"/>
      <c r="AV760" s="76"/>
      <c r="AW760" s="76"/>
      <c r="AX760" s="76"/>
      <c r="AY760" s="76"/>
      <c r="AZ760" s="76"/>
      <c r="BA760" s="76"/>
      <c r="BB760" s="76"/>
      <c r="BC760" s="76"/>
      <c r="BD760" s="76"/>
      <c r="BE760" s="76"/>
      <c r="BF760" s="76"/>
      <c r="BG760" s="76"/>
      <c r="BH760" s="76"/>
      <c r="BI760" s="76"/>
      <c r="BJ760" s="76"/>
      <c r="BK760" s="76"/>
      <c r="BL760" s="76"/>
      <c r="BM760" s="76"/>
      <c r="BN760" s="76"/>
      <c r="BO760" s="76"/>
      <c r="BP760" s="76"/>
      <c r="BQ760" s="76"/>
      <c r="BR760" s="76"/>
    </row>
    <row r="761" spans="4:70" ht="12.75" customHeight="1" x14ac:dyDescent="0.15">
      <c r="D761" s="76"/>
      <c r="E761" s="76"/>
      <c r="F761" s="76"/>
      <c r="G761" s="76"/>
      <c r="H761" s="76"/>
      <c r="I761" s="76"/>
      <c r="J761" s="76"/>
      <c r="K761" s="76"/>
      <c r="L761" s="76"/>
      <c r="M761" s="76"/>
      <c r="N761" s="76"/>
      <c r="O761" s="76"/>
      <c r="P761" s="76"/>
      <c r="Q761" s="76"/>
      <c r="R761" s="76"/>
      <c r="S761" s="76"/>
      <c r="T761" s="76"/>
      <c r="U761" s="76"/>
      <c r="V761" s="76"/>
      <c r="W761" s="76"/>
      <c r="X761" s="76"/>
      <c r="Y761" s="76"/>
      <c r="Z761" s="76"/>
      <c r="AA761" s="76"/>
      <c r="AB761" s="76"/>
      <c r="AC761" s="76"/>
      <c r="AD761" s="76"/>
      <c r="AE761" s="76"/>
      <c r="AF761" s="76"/>
      <c r="AG761" s="76"/>
      <c r="AH761" s="76"/>
      <c r="AI761" s="76"/>
      <c r="AJ761" s="76"/>
      <c r="AK761" s="76"/>
      <c r="AL761" s="76"/>
      <c r="AM761" s="76"/>
      <c r="AN761" s="76"/>
      <c r="AO761" s="76"/>
      <c r="AP761" s="76"/>
      <c r="AQ761" s="76"/>
      <c r="AR761" s="76"/>
      <c r="AS761" s="76"/>
      <c r="AT761" s="76"/>
      <c r="AU761" s="76"/>
      <c r="AV761" s="76"/>
      <c r="AW761" s="76"/>
      <c r="AX761" s="76"/>
      <c r="AY761" s="76"/>
      <c r="AZ761" s="76"/>
      <c r="BA761" s="76"/>
      <c r="BB761" s="76"/>
      <c r="BC761" s="76"/>
      <c r="BD761" s="76"/>
      <c r="BE761" s="76"/>
      <c r="BF761" s="76"/>
      <c r="BG761" s="76"/>
      <c r="BH761" s="76"/>
      <c r="BI761" s="76"/>
      <c r="BJ761" s="76"/>
      <c r="BK761" s="76"/>
      <c r="BL761" s="76"/>
      <c r="BM761" s="76"/>
      <c r="BN761" s="76"/>
      <c r="BO761" s="76"/>
      <c r="BP761" s="76"/>
      <c r="BQ761" s="76"/>
      <c r="BR761" s="76"/>
    </row>
    <row r="762" spans="4:70" ht="12.75" customHeight="1" x14ac:dyDescent="0.15">
      <c r="D762" s="76"/>
      <c r="E762" s="76"/>
      <c r="F762" s="76"/>
      <c r="G762" s="76"/>
      <c r="H762" s="76"/>
      <c r="I762" s="76"/>
      <c r="J762" s="76"/>
      <c r="K762" s="76"/>
      <c r="L762" s="76"/>
      <c r="M762" s="76"/>
      <c r="N762" s="76"/>
      <c r="O762" s="76"/>
      <c r="P762" s="76"/>
      <c r="Q762" s="76"/>
      <c r="R762" s="76"/>
      <c r="S762" s="76"/>
      <c r="T762" s="76"/>
      <c r="U762" s="76"/>
      <c r="V762" s="76"/>
      <c r="W762" s="76"/>
      <c r="X762" s="76"/>
      <c r="Y762" s="76"/>
      <c r="Z762" s="76"/>
      <c r="AA762" s="76"/>
      <c r="AB762" s="76"/>
      <c r="AC762" s="76"/>
      <c r="AD762" s="76"/>
      <c r="AE762" s="76"/>
      <c r="AF762" s="76"/>
      <c r="AG762" s="76"/>
      <c r="AH762" s="76"/>
      <c r="AI762" s="76"/>
      <c r="AJ762" s="76"/>
      <c r="AK762" s="76"/>
      <c r="AL762" s="76"/>
      <c r="AM762" s="76"/>
      <c r="AN762" s="76"/>
      <c r="AO762" s="76"/>
      <c r="AP762" s="76"/>
      <c r="AQ762" s="76"/>
      <c r="AR762" s="76"/>
      <c r="AS762" s="76"/>
      <c r="AT762" s="76"/>
      <c r="AU762" s="76"/>
      <c r="AV762" s="76"/>
      <c r="AW762" s="76"/>
      <c r="AX762" s="76"/>
      <c r="AY762" s="76"/>
      <c r="AZ762" s="76"/>
      <c r="BA762" s="76"/>
      <c r="BB762" s="76"/>
      <c r="BC762" s="76"/>
      <c r="BD762" s="76"/>
      <c r="BE762" s="76"/>
      <c r="BF762" s="76"/>
      <c r="BG762" s="76"/>
      <c r="BH762" s="76"/>
      <c r="BI762" s="76"/>
      <c r="BJ762" s="76"/>
      <c r="BK762" s="76"/>
      <c r="BL762" s="76"/>
      <c r="BM762" s="76"/>
      <c r="BN762" s="76"/>
      <c r="BO762" s="76"/>
      <c r="BP762" s="76"/>
      <c r="BQ762" s="76"/>
      <c r="BR762" s="76"/>
    </row>
    <row r="763" spans="4:70" ht="12.75" customHeight="1" x14ac:dyDescent="0.15">
      <c r="D763" s="76"/>
      <c r="E763" s="76"/>
      <c r="F763" s="76"/>
      <c r="G763" s="76"/>
      <c r="H763" s="76"/>
      <c r="I763" s="76"/>
      <c r="J763" s="76"/>
      <c r="K763" s="76"/>
      <c r="L763" s="76"/>
      <c r="M763" s="76"/>
      <c r="N763" s="76"/>
      <c r="O763" s="76"/>
      <c r="P763" s="76"/>
      <c r="Q763" s="76"/>
      <c r="R763" s="76"/>
      <c r="S763" s="76"/>
      <c r="T763" s="76"/>
      <c r="U763" s="76"/>
      <c r="V763" s="76"/>
      <c r="W763" s="76"/>
      <c r="X763" s="76"/>
      <c r="Y763" s="76"/>
      <c r="Z763" s="76"/>
      <c r="AA763" s="76"/>
      <c r="AB763" s="76"/>
      <c r="AC763" s="76"/>
      <c r="AD763" s="76"/>
      <c r="AE763" s="76"/>
      <c r="AF763" s="76"/>
      <c r="AG763" s="76"/>
      <c r="AH763" s="76"/>
      <c r="AI763" s="76"/>
      <c r="AJ763" s="76"/>
      <c r="AK763" s="76"/>
      <c r="AL763" s="76"/>
      <c r="AM763" s="76"/>
      <c r="AN763" s="76"/>
      <c r="AO763" s="76"/>
      <c r="AP763" s="76"/>
      <c r="AQ763" s="76"/>
      <c r="AR763" s="76"/>
      <c r="AS763" s="76"/>
      <c r="AT763" s="76"/>
      <c r="AU763" s="76"/>
      <c r="AV763" s="76"/>
      <c r="AW763" s="76"/>
      <c r="AX763" s="76"/>
      <c r="AY763" s="76"/>
      <c r="AZ763" s="76"/>
      <c r="BA763" s="76"/>
      <c r="BB763" s="76"/>
      <c r="BC763" s="76"/>
      <c r="BD763" s="76"/>
      <c r="BE763" s="76"/>
      <c r="BF763" s="76"/>
      <c r="BG763" s="76"/>
      <c r="BH763" s="76"/>
      <c r="BI763" s="76"/>
      <c r="BJ763" s="76"/>
      <c r="BK763" s="76"/>
      <c r="BL763" s="76"/>
      <c r="BM763" s="76"/>
      <c r="BN763" s="76"/>
      <c r="BO763" s="76"/>
      <c r="BP763" s="76"/>
      <c r="BQ763" s="76"/>
      <c r="BR763" s="76"/>
    </row>
    <row r="764" spans="4:70" ht="12.75" customHeight="1" x14ac:dyDescent="0.15">
      <c r="D764" s="76"/>
      <c r="E764" s="76"/>
      <c r="F764" s="76"/>
      <c r="G764" s="76"/>
      <c r="H764" s="76"/>
      <c r="I764" s="76"/>
      <c r="J764" s="76"/>
      <c r="K764" s="76"/>
      <c r="L764" s="76"/>
      <c r="M764" s="76"/>
      <c r="N764" s="76"/>
      <c r="O764" s="76"/>
      <c r="P764" s="76"/>
      <c r="Q764" s="76"/>
      <c r="R764" s="76"/>
      <c r="S764" s="76"/>
      <c r="T764" s="76"/>
      <c r="U764" s="76"/>
      <c r="V764" s="76"/>
      <c r="W764" s="76"/>
      <c r="X764" s="76"/>
      <c r="Y764" s="76"/>
      <c r="Z764" s="76"/>
      <c r="AA764" s="76"/>
      <c r="AB764" s="76"/>
      <c r="AC764" s="76"/>
      <c r="AD764" s="76"/>
      <c r="AE764" s="76"/>
      <c r="AF764" s="76"/>
      <c r="AG764" s="76"/>
      <c r="AH764" s="76"/>
      <c r="AI764" s="76"/>
      <c r="AJ764" s="76"/>
      <c r="AK764" s="76"/>
      <c r="AL764" s="76"/>
      <c r="AM764" s="76"/>
      <c r="AN764" s="76"/>
      <c r="AO764" s="76"/>
      <c r="AP764" s="76"/>
      <c r="AQ764" s="76"/>
      <c r="AR764" s="76"/>
      <c r="AS764" s="76"/>
      <c r="AT764" s="76"/>
      <c r="AU764" s="76"/>
      <c r="AV764" s="76"/>
      <c r="AW764" s="76"/>
      <c r="AX764" s="76"/>
      <c r="AY764" s="76"/>
      <c r="AZ764" s="76"/>
      <c r="BA764" s="76"/>
      <c r="BB764" s="76"/>
      <c r="BC764" s="76"/>
      <c r="BD764" s="76"/>
      <c r="BE764" s="76"/>
      <c r="BF764" s="76"/>
      <c r="BG764" s="76"/>
      <c r="BH764" s="76"/>
      <c r="BI764" s="76"/>
      <c r="BJ764" s="76"/>
      <c r="BK764" s="76"/>
      <c r="BL764" s="76"/>
      <c r="BM764" s="76"/>
      <c r="BN764" s="76"/>
      <c r="BO764" s="76"/>
      <c r="BP764" s="76"/>
      <c r="BQ764" s="76"/>
      <c r="BR764" s="76"/>
    </row>
    <row r="765" spans="4:70" ht="12.75" customHeight="1" x14ac:dyDescent="0.15">
      <c r="D765" s="76"/>
      <c r="E765" s="76"/>
      <c r="F765" s="76"/>
      <c r="G765" s="76"/>
      <c r="H765" s="76"/>
      <c r="I765" s="76"/>
      <c r="J765" s="76"/>
      <c r="K765" s="76"/>
      <c r="L765" s="76"/>
      <c r="M765" s="76"/>
      <c r="N765" s="76"/>
      <c r="O765" s="76"/>
      <c r="P765" s="76"/>
      <c r="Q765" s="76"/>
      <c r="R765" s="76"/>
      <c r="S765" s="76"/>
      <c r="T765" s="76"/>
      <c r="U765" s="76"/>
      <c r="V765" s="76"/>
      <c r="W765" s="76"/>
      <c r="X765" s="76"/>
      <c r="Y765" s="76"/>
      <c r="Z765" s="76"/>
      <c r="AA765" s="76"/>
      <c r="AB765" s="76"/>
      <c r="AC765" s="76"/>
      <c r="AD765" s="76"/>
      <c r="AE765" s="76"/>
      <c r="AF765" s="76"/>
      <c r="AG765" s="76"/>
      <c r="AH765" s="76"/>
      <c r="AI765" s="76"/>
      <c r="AJ765" s="76"/>
      <c r="AK765" s="76"/>
      <c r="AL765" s="76"/>
      <c r="AM765" s="76"/>
      <c r="AN765" s="76"/>
      <c r="AO765" s="76"/>
      <c r="AP765" s="76"/>
      <c r="AQ765" s="76"/>
      <c r="AR765" s="76"/>
      <c r="AS765" s="76"/>
      <c r="AT765" s="76"/>
      <c r="AU765" s="76"/>
      <c r="AV765" s="76"/>
      <c r="AW765" s="76"/>
      <c r="AX765" s="76"/>
      <c r="AY765" s="76"/>
      <c r="AZ765" s="76"/>
      <c r="BA765" s="76"/>
      <c r="BB765" s="76"/>
      <c r="BC765" s="76"/>
      <c r="BD765" s="76"/>
      <c r="BE765" s="76"/>
      <c r="BF765" s="76"/>
      <c r="BG765" s="76"/>
      <c r="BH765" s="76"/>
      <c r="BI765" s="76"/>
      <c r="BJ765" s="76"/>
      <c r="BK765" s="76"/>
      <c r="BL765" s="76"/>
      <c r="BM765" s="76"/>
      <c r="BN765" s="76"/>
      <c r="BO765" s="76"/>
      <c r="BP765" s="76"/>
      <c r="BQ765" s="76"/>
      <c r="BR765" s="76"/>
    </row>
    <row r="766" spans="4:70" ht="12.75" customHeight="1" x14ac:dyDescent="0.15">
      <c r="D766" s="76"/>
      <c r="E766" s="76"/>
      <c r="F766" s="76"/>
      <c r="G766" s="76"/>
      <c r="H766" s="76"/>
      <c r="I766" s="76"/>
      <c r="J766" s="76"/>
      <c r="K766" s="76"/>
      <c r="L766" s="76"/>
      <c r="M766" s="76"/>
      <c r="N766" s="76"/>
      <c r="O766" s="76"/>
      <c r="P766" s="76"/>
      <c r="Q766" s="76"/>
      <c r="R766" s="76"/>
      <c r="S766" s="76"/>
      <c r="T766" s="76"/>
      <c r="U766" s="76"/>
      <c r="V766" s="76"/>
      <c r="W766" s="76"/>
      <c r="X766" s="76"/>
      <c r="Y766" s="76"/>
      <c r="Z766" s="76"/>
      <c r="AA766" s="76"/>
      <c r="AB766" s="76"/>
      <c r="AC766" s="76"/>
      <c r="AD766" s="76"/>
      <c r="AE766" s="76"/>
      <c r="AF766" s="76"/>
      <c r="AG766" s="76"/>
      <c r="AH766" s="76"/>
      <c r="AI766" s="76"/>
      <c r="AJ766" s="76"/>
      <c r="AK766" s="76"/>
      <c r="AL766" s="76"/>
      <c r="AM766" s="76"/>
      <c r="AN766" s="76"/>
      <c r="AO766" s="76"/>
      <c r="AP766" s="76"/>
      <c r="AQ766" s="76"/>
      <c r="AR766" s="76"/>
      <c r="AS766" s="76"/>
      <c r="AT766" s="76"/>
      <c r="AU766" s="76"/>
      <c r="AV766" s="76"/>
      <c r="AW766" s="76"/>
      <c r="AX766" s="76"/>
      <c r="AY766" s="76"/>
      <c r="AZ766" s="76"/>
      <c r="BA766" s="76"/>
      <c r="BB766" s="76"/>
      <c r="BC766" s="76"/>
      <c r="BD766" s="76"/>
      <c r="BE766" s="76"/>
      <c r="BF766" s="76"/>
      <c r="BG766" s="76"/>
      <c r="BH766" s="76"/>
      <c r="BI766" s="76"/>
      <c r="BJ766" s="76"/>
      <c r="BK766" s="76"/>
      <c r="BL766" s="76"/>
      <c r="BM766" s="76"/>
      <c r="BN766" s="76"/>
      <c r="BO766" s="76"/>
      <c r="BP766" s="76"/>
      <c r="BQ766" s="76"/>
      <c r="BR766" s="76"/>
    </row>
    <row r="767" spans="4:70" ht="12.75" customHeight="1" x14ac:dyDescent="0.15">
      <c r="D767" s="76"/>
      <c r="E767" s="76"/>
      <c r="F767" s="76"/>
      <c r="G767" s="76"/>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76"/>
      <c r="AH767" s="76"/>
      <c r="AI767" s="76"/>
      <c r="AJ767" s="76"/>
      <c r="AK767" s="76"/>
      <c r="AL767" s="76"/>
      <c r="AM767" s="76"/>
      <c r="AN767" s="76"/>
      <c r="AO767" s="76"/>
      <c r="AP767" s="76"/>
      <c r="AQ767" s="76"/>
      <c r="AR767" s="76"/>
      <c r="AS767" s="76"/>
      <c r="AT767" s="76"/>
      <c r="AU767" s="76"/>
      <c r="AV767" s="76"/>
      <c r="AW767" s="76"/>
      <c r="AX767" s="76"/>
      <c r="AY767" s="76"/>
      <c r="AZ767" s="76"/>
      <c r="BA767" s="76"/>
      <c r="BB767" s="76"/>
      <c r="BC767" s="76"/>
      <c r="BD767" s="76"/>
      <c r="BE767" s="76"/>
      <c r="BF767" s="76"/>
      <c r="BG767" s="76"/>
      <c r="BH767" s="76"/>
      <c r="BI767" s="76"/>
      <c r="BJ767" s="76"/>
      <c r="BK767" s="76"/>
      <c r="BL767" s="76"/>
      <c r="BM767" s="76"/>
      <c r="BN767" s="76"/>
      <c r="BO767" s="76"/>
      <c r="BP767" s="76"/>
      <c r="BQ767" s="76"/>
      <c r="BR767" s="76"/>
    </row>
    <row r="768" spans="4:70" ht="12.75" customHeight="1" x14ac:dyDescent="0.15">
      <c r="D768" s="76"/>
      <c r="E768" s="76"/>
      <c r="F768" s="76"/>
      <c r="G768" s="76"/>
      <c r="H768" s="76"/>
      <c r="I768" s="76"/>
      <c r="J768" s="76"/>
      <c r="K768" s="76"/>
      <c r="L768" s="76"/>
      <c r="M768" s="76"/>
      <c r="N768" s="76"/>
      <c r="O768" s="76"/>
      <c r="P768" s="76"/>
      <c r="Q768" s="76"/>
      <c r="R768" s="76"/>
      <c r="S768" s="76"/>
      <c r="T768" s="76"/>
      <c r="U768" s="76"/>
      <c r="V768" s="76"/>
      <c r="W768" s="76"/>
      <c r="X768" s="76"/>
      <c r="Y768" s="76"/>
      <c r="Z768" s="76"/>
      <c r="AA768" s="76"/>
      <c r="AB768" s="76"/>
      <c r="AC768" s="76"/>
      <c r="AD768" s="76"/>
      <c r="AE768" s="76"/>
      <c r="AF768" s="76"/>
      <c r="AG768" s="76"/>
      <c r="AH768" s="76"/>
      <c r="AI768" s="76"/>
      <c r="AJ768" s="76"/>
      <c r="AK768" s="76"/>
      <c r="AL768" s="76"/>
      <c r="AM768" s="76"/>
      <c r="AN768" s="76"/>
      <c r="AO768" s="76"/>
      <c r="AP768" s="76"/>
      <c r="AQ768" s="76"/>
      <c r="AR768" s="76"/>
      <c r="AS768" s="76"/>
      <c r="AT768" s="76"/>
      <c r="AU768" s="76"/>
      <c r="AV768" s="76"/>
      <c r="AW768" s="76"/>
      <c r="AX768" s="76"/>
      <c r="AY768" s="76"/>
      <c r="AZ768" s="76"/>
      <c r="BA768" s="76"/>
      <c r="BB768" s="76"/>
      <c r="BC768" s="76"/>
      <c r="BD768" s="76"/>
      <c r="BE768" s="76"/>
      <c r="BF768" s="76"/>
      <c r="BG768" s="76"/>
      <c r="BH768" s="76"/>
      <c r="BI768" s="76"/>
      <c r="BJ768" s="76"/>
      <c r="BK768" s="76"/>
      <c r="BL768" s="76"/>
      <c r="BM768" s="76"/>
      <c r="BN768" s="76"/>
      <c r="BO768" s="76"/>
      <c r="BP768" s="76"/>
      <c r="BQ768" s="76"/>
      <c r="BR768" s="76"/>
    </row>
    <row r="769" spans="4:70" ht="12.75" customHeight="1" x14ac:dyDescent="0.15">
      <c r="D769" s="76"/>
      <c r="E769" s="76"/>
      <c r="F769" s="76"/>
      <c r="G769" s="76"/>
      <c r="H769" s="76"/>
      <c r="I769" s="76"/>
      <c r="J769" s="76"/>
      <c r="K769" s="76"/>
      <c r="L769" s="76"/>
      <c r="M769" s="76"/>
      <c r="N769" s="76"/>
      <c r="O769" s="76"/>
      <c r="P769" s="76"/>
      <c r="Q769" s="76"/>
      <c r="R769" s="76"/>
      <c r="S769" s="76"/>
      <c r="T769" s="76"/>
      <c r="U769" s="76"/>
      <c r="V769" s="76"/>
      <c r="W769" s="76"/>
      <c r="X769" s="76"/>
      <c r="Y769" s="76"/>
      <c r="Z769" s="76"/>
      <c r="AA769" s="76"/>
      <c r="AB769" s="76"/>
      <c r="AC769" s="76"/>
      <c r="AD769" s="76"/>
      <c r="AE769" s="76"/>
      <c r="AF769" s="76"/>
      <c r="AG769" s="76"/>
      <c r="AH769" s="76"/>
      <c r="AI769" s="76"/>
      <c r="AJ769" s="76"/>
      <c r="AK769" s="76"/>
      <c r="AL769" s="76"/>
      <c r="AM769" s="76"/>
      <c r="AN769" s="76"/>
      <c r="AO769" s="76"/>
      <c r="AP769" s="76"/>
      <c r="AQ769" s="76"/>
      <c r="AR769" s="76"/>
      <c r="AS769" s="76"/>
      <c r="AT769" s="76"/>
      <c r="AU769" s="76"/>
      <c r="AV769" s="76"/>
      <c r="AW769" s="76"/>
      <c r="AX769" s="76"/>
      <c r="AY769" s="76"/>
      <c r="AZ769" s="76"/>
      <c r="BA769" s="76"/>
      <c r="BB769" s="76"/>
      <c r="BC769" s="76"/>
      <c r="BD769" s="76"/>
      <c r="BE769" s="76"/>
      <c r="BF769" s="76"/>
      <c r="BG769" s="76"/>
      <c r="BH769" s="76"/>
      <c r="BI769" s="76"/>
      <c r="BJ769" s="76"/>
      <c r="BK769" s="76"/>
      <c r="BL769" s="76"/>
      <c r="BM769" s="76"/>
      <c r="BN769" s="76"/>
      <c r="BO769" s="76"/>
      <c r="BP769" s="76"/>
      <c r="BQ769" s="76"/>
      <c r="BR769" s="76"/>
    </row>
    <row r="770" spans="4:70" ht="12.75" customHeight="1" x14ac:dyDescent="0.15">
      <c r="D770" s="76"/>
      <c r="E770" s="76"/>
      <c r="F770" s="76"/>
      <c r="G770" s="76"/>
      <c r="H770" s="76"/>
      <c r="I770" s="76"/>
      <c r="J770" s="76"/>
      <c r="K770" s="76"/>
      <c r="L770" s="76"/>
      <c r="M770" s="76"/>
      <c r="N770" s="76"/>
      <c r="O770" s="76"/>
      <c r="P770" s="76"/>
      <c r="Q770" s="76"/>
      <c r="R770" s="76"/>
      <c r="S770" s="76"/>
      <c r="T770" s="76"/>
      <c r="U770" s="76"/>
      <c r="V770" s="76"/>
      <c r="W770" s="76"/>
      <c r="X770" s="76"/>
      <c r="Y770" s="76"/>
      <c r="Z770" s="76"/>
      <c r="AA770" s="76"/>
      <c r="AB770" s="76"/>
      <c r="AC770" s="76"/>
      <c r="AD770" s="76"/>
      <c r="AE770" s="76"/>
      <c r="AF770" s="76"/>
      <c r="AG770" s="76"/>
      <c r="AH770" s="76"/>
      <c r="AI770" s="76"/>
      <c r="AJ770" s="76"/>
      <c r="AK770" s="76"/>
      <c r="AL770" s="76"/>
      <c r="AM770" s="76"/>
      <c r="AN770" s="76"/>
      <c r="AO770" s="76"/>
      <c r="AP770" s="76"/>
      <c r="AQ770" s="76"/>
      <c r="AR770" s="76"/>
      <c r="AS770" s="76"/>
      <c r="AT770" s="76"/>
      <c r="AU770" s="76"/>
      <c r="AV770" s="76"/>
      <c r="AW770" s="76"/>
      <c r="AX770" s="76"/>
      <c r="AY770" s="76"/>
      <c r="AZ770" s="76"/>
      <c r="BA770" s="76"/>
      <c r="BB770" s="76"/>
      <c r="BC770" s="76"/>
      <c r="BD770" s="76"/>
      <c r="BE770" s="76"/>
      <c r="BF770" s="76"/>
      <c r="BG770" s="76"/>
      <c r="BH770" s="76"/>
      <c r="BI770" s="76"/>
      <c r="BJ770" s="76"/>
      <c r="BK770" s="76"/>
      <c r="BL770" s="76"/>
      <c r="BM770" s="76"/>
      <c r="BN770" s="76"/>
      <c r="BO770" s="76"/>
      <c r="BP770" s="76"/>
      <c r="BQ770" s="76"/>
      <c r="BR770" s="76"/>
    </row>
    <row r="771" spans="4:70" ht="12.75" customHeight="1" x14ac:dyDescent="0.15">
      <c r="D771" s="76"/>
      <c r="E771" s="76"/>
      <c r="F771" s="76"/>
      <c r="G771" s="76"/>
      <c r="H771" s="76"/>
      <c r="I771" s="76"/>
      <c r="J771" s="76"/>
      <c r="K771" s="76"/>
      <c r="L771" s="76"/>
      <c r="M771" s="76"/>
      <c r="N771" s="76"/>
      <c r="O771" s="76"/>
      <c r="P771" s="76"/>
      <c r="Q771" s="76"/>
      <c r="R771" s="76"/>
      <c r="S771" s="76"/>
      <c r="T771" s="76"/>
      <c r="U771" s="76"/>
      <c r="V771" s="76"/>
      <c r="W771" s="76"/>
      <c r="X771" s="76"/>
      <c r="Y771" s="76"/>
      <c r="Z771" s="76"/>
      <c r="AA771" s="76"/>
      <c r="AB771" s="76"/>
      <c r="AC771" s="76"/>
      <c r="AD771" s="76"/>
      <c r="AE771" s="76"/>
      <c r="AF771" s="76"/>
      <c r="AG771" s="76"/>
      <c r="AH771" s="76"/>
      <c r="AI771" s="76"/>
      <c r="AJ771" s="76"/>
      <c r="AK771" s="76"/>
      <c r="AL771" s="76"/>
      <c r="AM771" s="76"/>
      <c r="AN771" s="76"/>
      <c r="AO771" s="76"/>
      <c r="AP771" s="76"/>
      <c r="AQ771" s="76"/>
      <c r="AR771" s="76"/>
      <c r="AS771" s="76"/>
      <c r="AT771" s="76"/>
      <c r="AU771" s="76"/>
      <c r="AV771" s="76"/>
      <c r="AW771" s="76"/>
      <c r="AX771" s="76"/>
      <c r="AY771" s="76"/>
      <c r="AZ771" s="76"/>
      <c r="BA771" s="76"/>
      <c r="BB771" s="76"/>
      <c r="BC771" s="76"/>
      <c r="BD771" s="76"/>
      <c r="BE771" s="76"/>
      <c r="BF771" s="76"/>
      <c r="BG771" s="76"/>
      <c r="BH771" s="76"/>
      <c r="BI771" s="76"/>
      <c r="BJ771" s="76"/>
      <c r="BK771" s="76"/>
      <c r="BL771" s="76"/>
      <c r="BM771" s="76"/>
      <c r="BN771" s="76"/>
      <c r="BO771" s="76"/>
      <c r="BP771" s="76"/>
      <c r="BQ771" s="76"/>
      <c r="BR771" s="76"/>
    </row>
    <row r="772" spans="4:70" ht="12.75" customHeight="1" x14ac:dyDescent="0.15">
      <c r="D772" s="76"/>
      <c r="E772" s="76"/>
      <c r="F772" s="76"/>
      <c r="G772" s="76"/>
      <c r="H772" s="76"/>
      <c r="I772" s="76"/>
      <c r="J772" s="76"/>
      <c r="K772" s="76"/>
      <c r="L772" s="76"/>
      <c r="M772" s="76"/>
      <c r="N772" s="76"/>
      <c r="O772" s="76"/>
      <c r="P772" s="76"/>
      <c r="Q772" s="76"/>
      <c r="R772" s="76"/>
      <c r="S772" s="76"/>
      <c r="T772" s="76"/>
      <c r="U772" s="76"/>
      <c r="V772" s="76"/>
      <c r="W772" s="76"/>
      <c r="X772" s="76"/>
      <c r="Y772" s="76"/>
      <c r="Z772" s="76"/>
      <c r="AA772" s="76"/>
      <c r="AB772" s="76"/>
      <c r="AC772" s="76"/>
      <c r="AD772" s="76"/>
      <c r="AE772" s="76"/>
      <c r="AF772" s="76"/>
      <c r="AG772" s="76"/>
      <c r="AH772" s="76"/>
      <c r="AI772" s="76"/>
      <c r="AJ772" s="76"/>
      <c r="AK772" s="76"/>
      <c r="AL772" s="76"/>
      <c r="AM772" s="76"/>
      <c r="AN772" s="76"/>
      <c r="AO772" s="76"/>
      <c r="AP772" s="76"/>
      <c r="AQ772" s="76"/>
      <c r="AR772" s="76"/>
      <c r="AS772" s="76"/>
      <c r="AT772" s="76"/>
      <c r="AU772" s="76"/>
      <c r="AV772" s="76"/>
      <c r="AW772" s="76"/>
      <c r="AX772" s="76"/>
      <c r="AY772" s="76"/>
      <c r="AZ772" s="76"/>
      <c r="BA772" s="76"/>
      <c r="BB772" s="76"/>
      <c r="BC772" s="76"/>
      <c r="BD772" s="76"/>
      <c r="BE772" s="76"/>
      <c r="BF772" s="76"/>
      <c r="BG772" s="76"/>
      <c r="BH772" s="76"/>
      <c r="BI772" s="76"/>
      <c r="BJ772" s="76"/>
      <c r="BK772" s="76"/>
      <c r="BL772" s="76"/>
      <c r="BM772" s="76"/>
      <c r="BN772" s="76"/>
      <c r="BO772" s="76"/>
      <c r="BP772" s="76"/>
      <c r="BQ772" s="76"/>
      <c r="BR772" s="76"/>
    </row>
    <row r="773" spans="4:70" ht="12.75" customHeight="1" x14ac:dyDescent="0.15">
      <c r="D773" s="76"/>
      <c r="E773" s="76"/>
      <c r="F773" s="76"/>
      <c r="G773" s="76"/>
      <c r="H773" s="76"/>
      <c r="I773" s="76"/>
      <c r="J773" s="76"/>
      <c r="K773" s="76"/>
      <c r="L773" s="76"/>
      <c r="M773" s="76"/>
      <c r="N773" s="76"/>
      <c r="O773" s="76"/>
      <c r="P773" s="76"/>
      <c r="Q773" s="76"/>
      <c r="R773" s="76"/>
      <c r="S773" s="76"/>
      <c r="T773" s="76"/>
      <c r="U773" s="76"/>
      <c r="V773" s="76"/>
      <c r="W773" s="76"/>
      <c r="X773" s="76"/>
      <c r="Y773" s="76"/>
      <c r="Z773" s="76"/>
      <c r="AA773" s="76"/>
      <c r="AB773" s="76"/>
      <c r="AC773" s="76"/>
      <c r="AD773" s="76"/>
      <c r="AE773" s="76"/>
      <c r="AF773" s="76"/>
      <c r="AG773" s="76"/>
      <c r="AH773" s="76"/>
      <c r="AI773" s="76"/>
      <c r="AJ773" s="76"/>
      <c r="AK773" s="76"/>
      <c r="AL773" s="76"/>
      <c r="AM773" s="76"/>
      <c r="AN773" s="76"/>
      <c r="AO773" s="76"/>
      <c r="AP773" s="76"/>
      <c r="AQ773" s="76"/>
      <c r="AR773" s="76"/>
      <c r="AS773" s="76"/>
      <c r="AT773" s="76"/>
      <c r="AU773" s="76"/>
      <c r="AV773" s="76"/>
      <c r="AW773" s="76"/>
      <c r="AX773" s="76"/>
      <c r="AY773" s="76"/>
      <c r="AZ773" s="76"/>
      <c r="BA773" s="76"/>
      <c r="BB773" s="76"/>
      <c r="BC773" s="76"/>
      <c r="BD773" s="76"/>
      <c r="BE773" s="76"/>
      <c r="BF773" s="76"/>
      <c r="BG773" s="76"/>
      <c r="BH773" s="76"/>
      <c r="BI773" s="76"/>
      <c r="BJ773" s="76"/>
      <c r="BK773" s="76"/>
      <c r="BL773" s="76"/>
      <c r="BM773" s="76"/>
      <c r="BN773" s="76"/>
      <c r="BO773" s="76"/>
      <c r="BP773" s="76"/>
      <c r="BQ773" s="76"/>
      <c r="BR773" s="76"/>
    </row>
    <row r="774" spans="4:70" ht="12.75" customHeight="1" x14ac:dyDescent="0.15">
      <c r="D774" s="76"/>
      <c r="E774" s="76"/>
      <c r="F774" s="76"/>
      <c r="G774" s="76"/>
      <c r="H774" s="76"/>
      <c r="I774" s="76"/>
      <c r="J774" s="76"/>
      <c r="K774" s="76"/>
      <c r="L774" s="76"/>
      <c r="M774" s="76"/>
      <c r="N774" s="76"/>
      <c r="O774" s="76"/>
      <c r="P774" s="76"/>
      <c r="Q774" s="76"/>
      <c r="R774" s="76"/>
      <c r="S774" s="76"/>
      <c r="T774" s="76"/>
      <c r="U774" s="76"/>
      <c r="V774" s="76"/>
      <c r="W774" s="76"/>
      <c r="X774" s="76"/>
      <c r="Y774" s="76"/>
      <c r="Z774" s="76"/>
      <c r="AA774" s="76"/>
      <c r="AB774" s="76"/>
      <c r="AC774" s="76"/>
      <c r="AD774" s="76"/>
      <c r="AE774" s="76"/>
      <c r="AF774" s="76"/>
      <c r="AG774" s="76"/>
      <c r="AH774" s="76"/>
      <c r="AI774" s="76"/>
      <c r="AJ774" s="76"/>
      <c r="AK774" s="76"/>
      <c r="AL774" s="76"/>
      <c r="AM774" s="76"/>
      <c r="AN774" s="76"/>
      <c r="AO774" s="76"/>
      <c r="AP774" s="76"/>
      <c r="AQ774" s="76"/>
      <c r="AR774" s="76"/>
      <c r="AS774" s="76"/>
      <c r="AT774" s="76"/>
      <c r="AU774" s="76"/>
      <c r="AV774" s="76"/>
      <c r="AW774" s="76"/>
      <c r="AX774" s="76"/>
      <c r="AY774" s="76"/>
      <c r="AZ774" s="76"/>
      <c r="BA774" s="76"/>
      <c r="BB774" s="76"/>
      <c r="BC774" s="76"/>
      <c r="BD774" s="76"/>
      <c r="BE774" s="76"/>
      <c r="BF774" s="76"/>
      <c r="BG774" s="76"/>
      <c r="BH774" s="76"/>
      <c r="BI774" s="76"/>
      <c r="BJ774" s="76"/>
      <c r="BK774" s="76"/>
      <c r="BL774" s="76"/>
      <c r="BM774" s="76"/>
      <c r="BN774" s="76"/>
      <c r="BO774" s="76"/>
      <c r="BP774" s="76"/>
      <c r="BQ774" s="76"/>
      <c r="BR774" s="76"/>
    </row>
    <row r="775" spans="4:70" ht="12.75" customHeight="1" x14ac:dyDescent="0.15">
      <c r="D775" s="76"/>
      <c r="E775" s="76"/>
      <c r="F775" s="76"/>
      <c r="G775" s="76"/>
      <c r="H775" s="76"/>
      <c r="I775" s="76"/>
      <c r="J775" s="76"/>
      <c r="K775" s="76"/>
      <c r="L775" s="76"/>
      <c r="M775" s="76"/>
      <c r="N775" s="76"/>
      <c r="O775" s="76"/>
      <c r="P775" s="76"/>
      <c r="Q775" s="76"/>
      <c r="R775" s="76"/>
      <c r="S775" s="76"/>
      <c r="T775" s="76"/>
      <c r="U775" s="76"/>
      <c r="V775" s="76"/>
      <c r="W775" s="76"/>
      <c r="X775" s="76"/>
      <c r="Y775" s="76"/>
      <c r="Z775" s="76"/>
      <c r="AA775" s="76"/>
      <c r="AB775" s="76"/>
      <c r="AC775" s="76"/>
      <c r="AD775" s="76"/>
      <c r="AE775" s="76"/>
      <c r="AF775" s="76"/>
      <c r="AG775" s="76"/>
      <c r="AH775" s="76"/>
      <c r="AI775" s="76"/>
      <c r="AJ775" s="76"/>
      <c r="AK775" s="76"/>
      <c r="AL775" s="76"/>
      <c r="AM775" s="76"/>
      <c r="AN775" s="76"/>
      <c r="AO775" s="76"/>
      <c r="AP775" s="76"/>
      <c r="AQ775" s="76"/>
      <c r="AR775" s="76"/>
      <c r="AS775" s="76"/>
      <c r="AT775" s="76"/>
      <c r="AU775" s="76"/>
      <c r="AV775" s="76"/>
      <c r="AW775" s="76"/>
      <c r="AX775" s="76"/>
      <c r="AY775" s="76"/>
      <c r="AZ775" s="76"/>
      <c r="BA775" s="76"/>
      <c r="BB775" s="76"/>
      <c r="BC775" s="76"/>
      <c r="BD775" s="76"/>
      <c r="BE775" s="76"/>
      <c r="BF775" s="76"/>
      <c r="BG775" s="76"/>
      <c r="BH775" s="76"/>
      <c r="BI775" s="76"/>
      <c r="BJ775" s="76"/>
      <c r="BK775" s="76"/>
      <c r="BL775" s="76"/>
      <c r="BM775" s="76"/>
      <c r="BN775" s="76"/>
      <c r="BO775" s="76"/>
      <c r="BP775" s="76"/>
      <c r="BQ775" s="76"/>
      <c r="BR775" s="76"/>
    </row>
    <row r="776" spans="4:70" ht="12.75" customHeight="1" x14ac:dyDescent="0.15">
      <c r="D776" s="76"/>
      <c r="E776" s="76"/>
      <c r="F776" s="76"/>
      <c r="G776" s="76"/>
      <c r="H776" s="76"/>
      <c r="I776" s="76"/>
      <c r="J776" s="76"/>
      <c r="K776" s="76"/>
      <c r="L776" s="76"/>
      <c r="M776" s="76"/>
      <c r="N776" s="76"/>
      <c r="O776" s="76"/>
      <c r="P776" s="76"/>
      <c r="Q776" s="76"/>
      <c r="R776" s="76"/>
      <c r="S776" s="76"/>
      <c r="T776" s="76"/>
      <c r="U776" s="76"/>
      <c r="V776" s="76"/>
      <c r="W776" s="76"/>
      <c r="X776" s="76"/>
      <c r="Y776" s="76"/>
      <c r="Z776" s="76"/>
      <c r="AA776" s="76"/>
      <c r="AB776" s="76"/>
      <c r="AC776" s="76"/>
      <c r="AD776" s="76"/>
      <c r="AE776" s="76"/>
      <c r="AF776" s="76"/>
      <c r="AG776" s="76"/>
      <c r="AH776" s="76"/>
      <c r="AI776" s="76"/>
      <c r="AJ776" s="76"/>
      <c r="AK776" s="76"/>
      <c r="AL776" s="76"/>
      <c r="AM776" s="76"/>
      <c r="AN776" s="76"/>
      <c r="AO776" s="76"/>
      <c r="AP776" s="76"/>
      <c r="AQ776" s="76"/>
      <c r="AR776" s="76"/>
      <c r="AS776" s="76"/>
      <c r="AT776" s="76"/>
      <c r="AU776" s="76"/>
      <c r="AV776" s="76"/>
      <c r="AW776" s="76"/>
      <c r="AX776" s="76"/>
      <c r="AY776" s="76"/>
      <c r="AZ776" s="76"/>
      <c r="BA776" s="76"/>
      <c r="BB776" s="76"/>
      <c r="BC776" s="76"/>
      <c r="BD776" s="76"/>
      <c r="BE776" s="76"/>
      <c r="BF776" s="76"/>
      <c r="BG776" s="76"/>
      <c r="BH776" s="76"/>
      <c r="BI776" s="76"/>
      <c r="BJ776" s="76"/>
      <c r="BK776" s="76"/>
      <c r="BL776" s="76"/>
      <c r="BM776" s="76"/>
      <c r="BN776" s="76"/>
      <c r="BO776" s="76"/>
      <c r="BP776" s="76"/>
      <c r="BQ776" s="76"/>
      <c r="BR776" s="76"/>
    </row>
    <row r="777" spans="4:70" ht="12.75" customHeight="1" x14ac:dyDescent="0.15">
      <c r="D777" s="76"/>
      <c r="E777" s="76"/>
      <c r="F777" s="76"/>
      <c r="G777" s="76"/>
      <c r="H777" s="76"/>
      <c r="I777" s="76"/>
      <c r="J777" s="76"/>
      <c r="K777" s="76"/>
      <c r="L777" s="76"/>
      <c r="M777" s="76"/>
      <c r="N777" s="76"/>
      <c r="O777" s="76"/>
      <c r="P777" s="76"/>
      <c r="Q777" s="76"/>
      <c r="R777" s="76"/>
      <c r="S777" s="76"/>
      <c r="T777" s="76"/>
      <c r="U777" s="76"/>
      <c r="V777" s="76"/>
      <c r="W777" s="76"/>
      <c r="X777" s="76"/>
      <c r="Y777" s="76"/>
      <c r="Z777" s="76"/>
      <c r="AA777" s="76"/>
      <c r="AB777" s="76"/>
      <c r="AC777" s="76"/>
      <c r="AD777" s="76"/>
      <c r="AE777" s="76"/>
      <c r="AF777" s="76"/>
      <c r="AG777" s="76"/>
      <c r="AH777" s="76"/>
      <c r="AI777" s="76"/>
      <c r="AJ777" s="76"/>
      <c r="AK777" s="76"/>
      <c r="AL777" s="76"/>
      <c r="AM777" s="76"/>
      <c r="AN777" s="76"/>
      <c r="AO777" s="76"/>
      <c r="AP777" s="76"/>
      <c r="AQ777" s="76"/>
      <c r="AR777" s="76"/>
      <c r="AS777" s="76"/>
      <c r="AT777" s="76"/>
      <c r="AU777" s="76"/>
      <c r="AV777" s="76"/>
      <c r="AW777" s="76"/>
      <c r="AX777" s="76"/>
      <c r="AY777" s="76"/>
      <c r="AZ777" s="76"/>
      <c r="BA777" s="76"/>
      <c r="BB777" s="76"/>
      <c r="BC777" s="76"/>
      <c r="BD777" s="76"/>
      <c r="BE777" s="76"/>
      <c r="BF777" s="76"/>
      <c r="BG777" s="76"/>
      <c r="BH777" s="76"/>
      <c r="BI777" s="76"/>
      <c r="BJ777" s="76"/>
      <c r="BK777" s="76"/>
      <c r="BL777" s="76"/>
      <c r="BM777" s="76"/>
      <c r="BN777" s="76"/>
      <c r="BO777" s="76"/>
      <c r="BP777" s="76"/>
      <c r="BQ777" s="76"/>
      <c r="BR777" s="76"/>
    </row>
    <row r="778" spans="4:70" ht="12.75" customHeight="1" x14ac:dyDescent="0.15">
      <c r="D778" s="76"/>
      <c r="E778" s="76"/>
      <c r="F778" s="76"/>
      <c r="G778" s="76"/>
      <c r="H778" s="76"/>
      <c r="I778" s="76"/>
      <c r="J778" s="76"/>
      <c r="K778" s="76"/>
      <c r="L778" s="76"/>
      <c r="M778" s="76"/>
      <c r="N778" s="76"/>
      <c r="O778" s="76"/>
      <c r="P778" s="76"/>
      <c r="Q778" s="76"/>
      <c r="R778" s="76"/>
      <c r="S778" s="76"/>
      <c r="T778" s="76"/>
      <c r="U778" s="76"/>
      <c r="V778" s="76"/>
      <c r="W778" s="76"/>
      <c r="X778" s="76"/>
      <c r="Y778" s="76"/>
      <c r="Z778" s="76"/>
      <c r="AA778" s="76"/>
      <c r="AB778" s="76"/>
      <c r="AC778" s="76"/>
      <c r="AD778" s="76"/>
      <c r="AE778" s="76"/>
      <c r="AF778" s="76"/>
      <c r="AG778" s="76"/>
      <c r="AH778" s="76"/>
      <c r="AI778" s="76"/>
      <c r="AJ778" s="76"/>
      <c r="AK778" s="76"/>
      <c r="AL778" s="76"/>
      <c r="AM778" s="76"/>
      <c r="AN778" s="76"/>
      <c r="AO778" s="76"/>
      <c r="AP778" s="76"/>
      <c r="AQ778" s="76"/>
      <c r="AR778" s="76"/>
      <c r="AS778" s="76"/>
      <c r="AT778" s="76"/>
      <c r="AU778" s="76"/>
      <c r="AV778" s="76"/>
      <c r="AW778" s="76"/>
      <c r="AX778" s="76"/>
      <c r="AY778" s="76"/>
      <c r="AZ778" s="76"/>
      <c r="BA778" s="76"/>
      <c r="BB778" s="76"/>
      <c r="BC778" s="76"/>
      <c r="BD778" s="76"/>
      <c r="BE778" s="76"/>
      <c r="BF778" s="76"/>
      <c r="BG778" s="76"/>
      <c r="BH778" s="76"/>
      <c r="BI778" s="76"/>
      <c r="BJ778" s="76"/>
      <c r="BK778" s="76"/>
      <c r="BL778" s="76"/>
      <c r="BM778" s="76"/>
      <c r="BN778" s="76"/>
      <c r="BO778" s="76"/>
      <c r="BP778" s="76"/>
      <c r="BQ778" s="76"/>
      <c r="BR778" s="76"/>
    </row>
    <row r="779" spans="4:70" ht="12.75" customHeight="1" x14ac:dyDescent="0.15">
      <c r="D779" s="76"/>
      <c r="E779" s="76"/>
      <c r="F779" s="76"/>
      <c r="G779" s="76"/>
      <c r="H779" s="76"/>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c r="AG779" s="76"/>
      <c r="AH779" s="76"/>
      <c r="AI779" s="76"/>
      <c r="AJ779" s="76"/>
      <c r="AK779" s="76"/>
      <c r="AL779" s="76"/>
      <c r="AM779" s="76"/>
      <c r="AN779" s="76"/>
      <c r="AO779" s="76"/>
      <c r="AP779" s="76"/>
      <c r="AQ779" s="76"/>
      <c r="AR779" s="76"/>
      <c r="AS779" s="76"/>
      <c r="AT779" s="76"/>
      <c r="AU779" s="76"/>
      <c r="AV779" s="76"/>
      <c r="AW779" s="76"/>
      <c r="AX779" s="76"/>
      <c r="AY779" s="76"/>
      <c r="AZ779" s="76"/>
      <c r="BA779" s="76"/>
      <c r="BB779" s="76"/>
      <c r="BC779" s="76"/>
      <c r="BD779" s="76"/>
      <c r="BE779" s="76"/>
      <c r="BF779" s="76"/>
      <c r="BG779" s="76"/>
      <c r="BH779" s="76"/>
      <c r="BI779" s="76"/>
      <c r="BJ779" s="76"/>
      <c r="BK779" s="76"/>
      <c r="BL779" s="76"/>
      <c r="BM779" s="76"/>
      <c r="BN779" s="76"/>
      <c r="BO779" s="76"/>
      <c r="BP779" s="76"/>
      <c r="BQ779" s="76"/>
      <c r="BR779" s="76"/>
    </row>
    <row r="780" spans="4:70" ht="12.75" customHeight="1" x14ac:dyDescent="0.15">
      <c r="D780" s="76"/>
      <c r="E780" s="76"/>
      <c r="F780" s="76"/>
      <c r="G780" s="76"/>
      <c r="H780" s="76"/>
      <c r="I780" s="76"/>
      <c r="J780" s="76"/>
      <c r="K780" s="76"/>
      <c r="L780" s="76"/>
      <c r="M780" s="76"/>
      <c r="N780" s="76"/>
      <c r="O780" s="76"/>
      <c r="P780" s="76"/>
      <c r="Q780" s="76"/>
      <c r="R780" s="76"/>
      <c r="S780" s="76"/>
      <c r="T780" s="76"/>
      <c r="U780" s="76"/>
      <c r="V780" s="76"/>
      <c r="W780" s="76"/>
      <c r="X780" s="76"/>
      <c r="Y780" s="76"/>
      <c r="Z780" s="76"/>
      <c r="AA780" s="76"/>
      <c r="AB780" s="76"/>
      <c r="AC780" s="76"/>
      <c r="AD780" s="76"/>
      <c r="AE780" s="76"/>
      <c r="AF780" s="76"/>
      <c r="AG780" s="76"/>
      <c r="AH780" s="76"/>
      <c r="AI780" s="76"/>
      <c r="AJ780" s="76"/>
      <c r="AK780" s="76"/>
      <c r="AL780" s="76"/>
      <c r="AM780" s="76"/>
      <c r="AN780" s="76"/>
      <c r="AO780" s="76"/>
      <c r="AP780" s="76"/>
      <c r="AQ780" s="76"/>
      <c r="AR780" s="76"/>
      <c r="AS780" s="76"/>
      <c r="AT780" s="76"/>
      <c r="AU780" s="76"/>
      <c r="AV780" s="76"/>
      <c r="AW780" s="76"/>
      <c r="AX780" s="76"/>
      <c r="AY780" s="76"/>
      <c r="AZ780" s="76"/>
      <c r="BA780" s="76"/>
      <c r="BB780" s="76"/>
      <c r="BC780" s="76"/>
      <c r="BD780" s="76"/>
      <c r="BE780" s="76"/>
      <c r="BF780" s="76"/>
      <c r="BG780" s="76"/>
      <c r="BH780" s="76"/>
      <c r="BI780" s="76"/>
      <c r="BJ780" s="76"/>
      <c r="BK780" s="76"/>
      <c r="BL780" s="76"/>
      <c r="BM780" s="76"/>
      <c r="BN780" s="76"/>
      <c r="BO780" s="76"/>
      <c r="BP780" s="76"/>
      <c r="BQ780" s="76"/>
      <c r="BR780" s="76"/>
    </row>
    <row r="781" spans="4:70" ht="12.75" customHeight="1" x14ac:dyDescent="0.15">
      <c r="D781" s="76"/>
      <c r="E781" s="76"/>
      <c r="F781" s="76"/>
      <c r="G781" s="76"/>
      <c r="H781" s="76"/>
      <c r="I781" s="76"/>
      <c r="J781" s="76"/>
      <c r="K781" s="76"/>
      <c r="L781" s="76"/>
      <c r="M781" s="76"/>
      <c r="N781" s="76"/>
      <c r="O781" s="76"/>
      <c r="P781" s="76"/>
      <c r="Q781" s="76"/>
      <c r="R781" s="76"/>
      <c r="S781" s="76"/>
      <c r="T781" s="76"/>
      <c r="U781" s="76"/>
      <c r="V781" s="76"/>
      <c r="W781" s="76"/>
      <c r="X781" s="76"/>
      <c r="Y781" s="76"/>
      <c r="Z781" s="76"/>
      <c r="AA781" s="76"/>
      <c r="AB781" s="76"/>
      <c r="AC781" s="76"/>
      <c r="AD781" s="76"/>
      <c r="AE781" s="76"/>
      <c r="AF781" s="76"/>
      <c r="AG781" s="76"/>
      <c r="AH781" s="76"/>
      <c r="AI781" s="76"/>
      <c r="AJ781" s="76"/>
      <c r="AK781" s="76"/>
      <c r="AL781" s="76"/>
      <c r="AM781" s="76"/>
      <c r="AN781" s="76"/>
      <c r="AO781" s="76"/>
      <c r="AP781" s="76"/>
      <c r="AQ781" s="76"/>
      <c r="AR781" s="76"/>
      <c r="AS781" s="76"/>
      <c r="AT781" s="76"/>
      <c r="AU781" s="76"/>
      <c r="AV781" s="76"/>
      <c r="AW781" s="76"/>
      <c r="AX781" s="76"/>
      <c r="AY781" s="76"/>
      <c r="AZ781" s="76"/>
      <c r="BA781" s="76"/>
      <c r="BB781" s="76"/>
      <c r="BC781" s="76"/>
      <c r="BD781" s="76"/>
      <c r="BE781" s="76"/>
      <c r="BF781" s="76"/>
      <c r="BG781" s="76"/>
      <c r="BH781" s="76"/>
      <c r="BI781" s="76"/>
      <c r="BJ781" s="76"/>
      <c r="BK781" s="76"/>
      <c r="BL781" s="76"/>
      <c r="BM781" s="76"/>
      <c r="BN781" s="76"/>
      <c r="BO781" s="76"/>
      <c r="BP781" s="76"/>
      <c r="BQ781" s="76"/>
      <c r="BR781" s="76"/>
    </row>
    <row r="782" spans="4:70" ht="12.75" customHeight="1" x14ac:dyDescent="0.15">
      <c r="D782" s="76"/>
      <c r="E782" s="76"/>
      <c r="F782" s="76"/>
      <c r="G782" s="76"/>
      <c r="H782" s="76"/>
      <c r="I782" s="76"/>
      <c r="J782" s="76"/>
      <c r="K782" s="76"/>
      <c r="L782" s="76"/>
      <c r="M782" s="76"/>
      <c r="N782" s="76"/>
      <c r="O782" s="76"/>
      <c r="P782" s="76"/>
      <c r="Q782" s="76"/>
      <c r="R782" s="76"/>
      <c r="S782" s="76"/>
      <c r="T782" s="76"/>
      <c r="U782" s="76"/>
      <c r="V782" s="76"/>
      <c r="W782" s="76"/>
      <c r="X782" s="76"/>
      <c r="Y782" s="76"/>
      <c r="Z782" s="76"/>
      <c r="AA782" s="76"/>
      <c r="AB782" s="76"/>
      <c r="AC782" s="76"/>
      <c r="AD782" s="76"/>
      <c r="AE782" s="76"/>
      <c r="AF782" s="76"/>
      <c r="AG782" s="76"/>
      <c r="AH782" s="76"/>
      <c r="AI782" s="76"/>
      <c r="AJ782" s="76"/>
      <c r="AK782" s="76"/>
      <c r="AL782" s="76"/>
      <c r="AM782" s="76"/>
      <c r="AN782" s="76"/>
      <c r="AO782" s="76"/>
      <c r="AP782" s="76"/>
      <c r="AQ782" s="76"/>
      <c r="AR782" s="76"/>
      <c r="AS782" s="76"/>
      <c r="AT782" s="76"/>
      <c r="AU782" s="76"/>
      <c r="AV782" s="76"/>
      <c r="AW782" s="76"/>
      <c r="AX782" s="76"/>
      <c r="AY782" s="76"/>
      <c r="AZ782" s="76"/>
      <c r="BA782" s="76"/>
      <c r="BB782" s="76"/>
      <c r="BC782" s="76"/>
      <c r="BD782" s="76"/>
      <c r="BE782" s="76"/>
      <c r="BF782" s="76"/>
      <c r="BG782" s="76"/>
      <c r="BH782" s="76"/>
      <c r="BI782" s="76"/>
      <c r="BJ782" s="76"/>
      <c r="BK782" s="76"/>
      <c r="BL782" s="76"/>
      <c r="BM782" s="76"/>
      <c r="BN782" s="76"/>
      <c r="BO782" s="76"/>
      <c r="BP782" s="76"/>
      <c r="BQ782" s="76"/>
      <c r="BR782" s="76"/>
    </row>
    <row r="783" spans="4:70" ht="12.75" customHeight="1" x14ac:dyDescent="0.15">
      <c r="D783" s="76"/>
      <c r="E783" s="76"/>
      <c r="F783" s="76"/>
      <c r="G783" s="76"/>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c r="AR783" s="76"/>
      <c r="AS783" s="76"/>
      <c r="AT783" s="76"/>
      <c r="AU783" s="76"/>
      <c r="AV783" s="76"/>
      <c r="AW783" s="76"/>
      <c r="AX783" s="76"/>
      <c r="AY783" s="76"/>
      <c r="AZ783" s="76"/>
      <c r="BA783" s="76"/>
      <c r="BB783" s="76"/>
      <c r="BC783" s="76"/>
      <c r="BD783" s="76"/>
      <c r="BE783" s="76"/>
      <c r="BF783" s="76"/>
      <c r="BG783" s="76"/>
      <c r="BH783" s="76"/>
      <c r="BI783" s="76"/>
      <c r="BJ783" s="76"/>
      <c r="BK783" s="76"/>
      <c r="BL783" s="76"/>
      <c r="BM783" s="76"/>
      <c r="BN783" s="76"/>
      <c r="BO783" s="76"/>
      <c r="BP783" s="76"/>
      <c r="BQ783" s="76"/>
      <c r="BR783" s="76"/>
    </row>
    <row r="784" spans="4:70" ht="12.75" customHeight="1" x14ac:dyDescent="0.15">
      <c r="D784" s="76"/>
      <c r="E784" s="76"/>
      <c r="F784" s="76"/>
      <c r="G784" s="76"/>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c r="AR784" s="76"/>
      <c r="AS784" s="76"/>
      <c r="AT784" s="76"/>
      <c r="AU784" s="76"/>
      <c r="AV784" s="76"/>
      <c r="AW784" s="76"/>
      <c r="AX784" s="76"/>
      <c r="AY784" s="76"/>
      <c r="AZ784" s="76"/>
      <c r="BA784" s="76"/>
      <c r="BB784" s="76"/>
      <c r="BC784" s="76"/>
      <c r="BD784" s="76"/>
      <c r="BE784" s="76"/>
      <c r="BF784" s="76"/>
      <c r="BG784" s="76"/>
      <c r="BH784" s="76"/>
      <c r="BI784" s="76"/>
      <c r="BJ784" s="76"/>
      <c r="BK784" s="76"/>
      <c r="BL784" s="76"/>
      <c r="BM784" s="76"/>
      <c r="BN784" s="76"/>
      <c r="BO784" s="76"/>
      <c r="BP784" s="76"/>
      <c r="BQ784" s="76"/>
      <c r="BR784" s="76"/>
    </row>
    <row r="785" spans="4:70" ht="12.75" customHeight="1" x14ac:dyDescent="0.15">
      <c r="D785" s="76"/>
      <c r="E785" s="76"/>
      <c r="F785" s="76"/>
      <c r="G785" s="76"/>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c r="AR785" s="76"/>
      <c r="AS785" s="76"/>
      <c r="AT785" s="76"/>
      <c r="AU785" s="76"/>
      <c r="AV785" s="76"/>
      <c r="AW785" s="76"/>
      <c r="AX785" s="76"/>
      <c r="AY785" s="76"/>
      <c r="AZ785" s="76"/>
      <c r="BA785" s="76"/>
      <c r="BB785" s="76"/>
      <c r="BC785" s="76"/>
      <c r="BD785" s="76"/>
      <c r="BE785" s="76"/>
      <c r="BF785" s="76"/>
      <c r="BG785" s="76"/>
      <c r="BH785" s="76"/>
      <c r="BI785" s="76"/>
      <c r="BJ785" s="76"/>
      <c r="BK785" s="76"/>
      <c r="BL785" s="76"/>
      <c r="BM785" s="76"/>
      <c r="BN785" s="76"/>
      <c r="BO785" s="76"/>
      <c r="BP785" s="76"/>
      <c r="BQ785" s="76"/>
      <c r="BR785" s="76"/>
    </row>
    <row r="786" spans="4:70" ht="12.75" customHeight="1" x14ac:dyDescent="0.15">
      <c r="D786" s="76"/>
      <c r="E786" s="76"/>
      <c r="F786" s="76"/>
      <c r="G786" s="76"/>
      <c r="H786" s="76"/>
      <c r="I786" s="76"/>
      <c r="J786" s="76"/>
      <c r="K786" s="76"/>
      <c r="L786" s="76"/>
      <c r="M786" s="76"/>
      <c r="N786" s="76"/>
      <c r="O786" s="76"/>
      <c r="P786" s="76"/>
      <c r="Q786" s="76"/>
      <c r="R786" s="76"/>
      <c r="S786" s="76"/>
      <c r="T786" s="76"/>
      <c r="U786" s="76"/>
      <c r="V786" s="76"/>
      <c r="W786" s="76"/>
      <c r="X786" s="76"/>
      <c r="Y786" s="76"/>
      <c r="Z786" s="76"/>
      <c r="AA786" s="76"/>
      <c r="AB786" s="76"/>
      <c r="AC786" s="76"/>
      <c r="AD786" s="76"/>
      <c r="AE786" s="76"/>
      <c r="AF786" s="76"/>
      <c r="AG786" s="76"/>
      <c r="AH786" s="76"/>
      <c r="AI786" s="76"/>
      <c r="AJ786" s="76"/>
      <c r="AK786" s="76"/>
      <c r="AL786" s="76"/>
      <c r="AM786" s="76"/>
      <c r="AN786" s="76"/>
      <c r="AO786" s="76"/>
      <c r="AP786" s="76"/>
      <c r="AQ786" s="76"/>
      <c r="AR786" s="76"/>
      <c r="AS786" s="76"/>
      <c r="AT786" s="76"/>
      <c r="AU786" s="76"/>
      <c r="AV786" s="76"/>
      <c r="AW786" s="76"/>
      <c r="AX786" s="76"/>
      <c r="AY786" s="76"/>
      <c r="AZ786" s="76"/>
      <c r="BA786" s="76"/>
      <c r="BB786" s="76"/>
      <c r="BC786" s="76"/>
      <c r="BD786" s="76"/>
      <c r="BE786" s="76"/>
      <c r="BF786" s="76"/>
      <c r="BG786" s="76"/>
      <c r="BH786" s="76"/>
      <c r="BI786" s="76"/>
      <c r="BJ786" s="76"/>
      <c r="BK786" s="76"/>
      <c r="BL786" s="76"/>
      <c r="BM786" s="76"/>
      <c r="BN786" s="76"/>
      <c r="BO786" s="76"/>
      <c r="BP786" s="76"/>
      <c r="BQ786" s="76"/>
      <c r="BR786" s="76"/>
    </row>
    <row r="787" spans="4:70" ht="12.75" customHeight="1" x14ac:dyDescent="0.15">
      <c r="D787" s="76"/>
      <c r="E787" s="76"/>
      <c r="F787" s="76"/>
      <c r="G787" s="76"/>
      <c r="H787" s="76"/>
      <c r="I787" s="76"/>
      <c r="J787" s="76"/>
      <c r="K787" s="76"/>
      <c r="L787" s="76"/>
      <c r="M787" s="76"/>
      <c r="N787" s="76"/>
      <c r="O787" s="76"/>
      <c r="P787" s="76"/>
      <c r="Q787" s="76"/>
      <c r="R787" s="76"/>
      <c r="S787" s="76"/>
      <c r="T787" s="76"/>
      <c r="U787" s="76"/>
      <c r="V787" s="76"/>
      <c r="W787" s="76"/>
      <c r="X787" s="76"/>
      <c r="Y787" s="76"/>
      <c r="Z787" s="76"/>
      <c r="AA787" s="76"/>
      <c r="AB787" s="76"/>
      <c r="AC787" s="76"/>
      <c r="AD787" s="76"/>
      <c r="AE787" s="76"/>
      <c r="AF787" s="76"/>
      <c r="AG787" s="76"/>
      <c r="AH787" s="76"/>
      <c r="AI787" s="76"/>
      <c r="AJ787" s="76"/>
      <c r="AK787" s="76"/>
      <c r="AL787" s="76"/>
      <c r="AM787" s="76"/>
      <c r="AN787" s="76"/>
      <c r="AO787" s="76"/>
      <c r="AP787" s="76"/>
      <c r="AQ787" s="76"/>
      <c r="AR787" s="76"/>
      <c r="AS787" s="76"/>
      <c r="AT787" s="76"/>
      <c r="AU787" s="76"/>
      <c r="AV787" s="76"/>
      <c r="AW787" s="76"/>
      <c r="AX787" s="76"/>
      <c r="AY787" s="76"/>
      <c r="AZ787" s="76"/>
      <c r="BA787" s="76"/>
      <c r="BB787" s="76"/>
      <c r="BC787" s="76"/>
      <c r="BD787" s="76"/>
      <c r="BE787" s="76"/>
      <c r="BF787" s="76"/>
      <c r="BG787" s="76"/>
      <c r="BH787" s="76"/>
      <c r="BI787" s="76"/>
      <c r="BJ787" s="76"/>
      <c r="BK787" s="76"/>
      <c r="BL787" s="76"/>
      <c r="BM787" s="76"/>
      <c r="BN787" s="76"/>
      <c r="BO787" s="76"/>
      <c r="BP787" s="76"/>
      <c r="BQ787" s="76"/>
      <c r="BR787" s="76"/>
    </row>
    <row r="788" spans="4:70" ht="12.75" customHeight="1" x14ac:dyDescent="0.15">
      <c r="D788" s="76"/>
      <c r="E788" s="76"/>
      <c r="F788" s="76"/>
      <c r="G788" s="76"/>
      <c r="H788" s="76"/>
      <c r="I788" s="76"/>
      <c r="J788" s="76"/>
      <c r="K788" s="76"/>
      <c r="L788" s="76"/>
      <c r="M788" s="76"/>
      <c r="N788" s="76"/>
      <c r="O788" s="76"/>
      <c r="P788" s="76"/>
      <c r="Q788" s="76"/>
      <c r="R788" s="76"/>
      <c r="S788" s="76"/>
      <c r="T788" s="76"/>
      <c r="U788" s="76"/>
      <c r="V788" s="76"/>
      <c r="W788" s="76"/>
      <c r="X788" s="76"/>
      <c r="Y788" s="76"/>
      <c r="Z788" s="76"/>
      <c r="AA788" s="76"/>
      <c r="AB788" s="76"/>
      <c r="AC788" s="76"/>
      <c r="AD788" s="76"/>
      <c r="AE788" s="76"/>
      <c r="AF788" s="76"/>
      <c r="AG788" s="76"/>
      <c r="AH788" s="76"/>
      <c r="AI788" s="76"/>
      <c r="AJ788" s="76"/>
      <c r="AK788" s="76"/>
      <c r="AL788" s="76"/>
      <c r="AM788" s="76"/>
      <c r="AN788" s="76"/>
      <c r="AO788" s="76"/>
      <c r="AP788" s="76"/>
      <c r="AQ788" s="76"/>
      <c r="AR788" s="76"/>
      <c r="AS788" s="76"/>
      <c r="AT788" s="76"/>
      <c r="AU788" s="76"/>
      <c r="AV788" s="76"/>
      <c r="AW788" s="76"/>
      <c r="AX788" s="76"/>
      <c r="AY788" s="76"/>
      <c r="AZ788" s="76"/>
      <c r="BA788" s="76"/>
      <c r="BB788" s="76"/>
      <c r="BC788" s="76"/>
      <c r="BD788" s="76"/>
      <c r="BE788" s="76"/>
      <c r="BF788" s="76"/>
      <c r="BG788" s="76"/>
      <c r="BH788" s="76"/>
      <c r="BI788" s="76"/>
      <c r="BJ788" s="76"/>
      <c r="BK788" s="76"/>
      <c r="BL788" s="76"/>
      <c r="BM788" s="76"/>
      <c r="BN788" s="76"/>
      <c r="BO788" s="76"/>
      <c r="BP788" s="76"/>
      <c r="BQ788" s="76"/>
      <c r="BR788" s="76"/>
    </row>
    <row r="789" spans="4:70" ht="12.75" customHeight="1" x14ac:dyDescent="0.15">
      <c r="D789" s="76"/>
      <c r="E789" s="76"/>
      <c r="F789" s="76"/>
      <c r="G789" s="76"/>
      <c r="H789" s="76"/>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c r="AG789" s="76"/>
      <c r="AH789" s="76"/>
      <c r="AI789" s="76"/>
      <c r="AJ789" s="76"/>
      <c r="AK789" s="76"/>
      <c r="AL789" s="76"/>
      <c r="AM789" s="76"/>
      <c r="AN789" s="76"/>
      <c r="AO789" s="76"/>
      <c r="AP789" s="76"/>
      <c r="AQ789" s="76"/>
      <c r="AR789" s="76"/>
      <c r="AS789" s="76"/>
      <c r="AT789" s="76"/>
      <c r="AU789" s="76"/>
      <c r="AV789" s="76"/>
      <c r="AW789" s="76"/>
      <c r="AX789" s="76"/>
      <c r="AY789" s="76"/>
      <c r="AZ789" s="76"/>
      <c r="BA789" s="76"/>
      <c r="BB789" s="76"/>
      <c r="BC789" s="76"/>
      <c r="BD789" s="76"/>
      <c r="BE789" s="76"/>
      <c r="BF789" s="76"/>
      <c r="BG789" s="76"/>
      <c r="BH789" s="76"/>
      <c r="BI789" s="76"/>
      <c r="BJ789" s="76"/>
      <c r="BK789" s="76"/>
      <c r="BL789" s="76"/>
      <c r="BM789" s="76"/>
      <c r="BN789" s="76"/>
      <c r="BO789" s="76"/>
      <c r="BP789" s="76"/>
      <c r="BQ789" s="76"/>
      <c r="BR789" s="76"/>
    </row>
    <row r="790" spans="4:70" ht="12.75" customHeight="1" x14ac:dyDescent="0.15">
      <c r="D790" s="76"/>
      <c r="E790" s="76"/>
      <c r="F790" s="76"/>
      <c r="G790" s="76"/>
      <c r="H790" s="76"/>
      <c r="I790" s="76"/>
      <c r="J790" s="76"/>
      <c r="K790" s="76"/>
      <c r="L790" s="76"/>
      <c r="M790" s="76"/>
      <c r="N790" s="76"/>
      <c r="O790" s="76"/>
      <c r="P790" s="76"/>
      <c r="Q790" s="76"/>
      <c r="R790" s="76"/>
      <c r="S790" s="76"/>
      <c r="T790" s="76"/>
      <c r="U790" s="76"/>
      <c r="V790" s="76"/>
      <c r="W790" s="76"/>
      <c r="X790" s="76"/>
      <c r="Y790" s="76"/>
      <c r="Z790" s="76"/>
      <c r="AA790" s="76"/>
      <c r="AB790" s="76"/>
      <c r="AC790" s="76"/>
      <c r="AD790" s="76"/>
      <c r="AE790" s="76"/>
      <c r="AF790" s="76"/>
      <c r="AG790" s="76"/>
      <c r="AH790" s="76"/>
      <c r="AI790" s="76"/>
      <c r="AJ790" s="76"/>
      <c r="AK790" s="76"/>
      <c r="AL790" s="76"/>
      <c r="AM790" s="76"/>
      <c r="AN790" s="76"/>
      <c r="AO790" s="76"/>
      <c r="AP790" s="76"/>
      <c r="AQ790" s="76"/>
      <c r="AR790" s="76"/>
      <c r="AS790" s="76"/>
      <c r="AT790" s="76"/>
      <c r="AU790" s="76"/>
      <c r="AV790" s="76"/>
      <c r="AW790" s="76"/>
      <c r="AX790" s="76"/>
      <c r="AY790" s="76"/>
      <c r="AZ790" s="76"/>
      <c r="BA790" s="76"/>
      <c r="BB790" s="76"/>
      <c r="BC790" s="76"/>
      <c r="BD790" s="76"/>
      <c r="BE790" s="76"/>
      <c r="BF790" s="76"/>
      <c r="BG790" s="76"/>
      <c r="BH790" s="76"/>
      <c r="BI790" s="76"/>
      <c r="BJ790" s="76"/>
      <c r="BK790" s="76"/>
      <c r="BL790" s="76"/>
      <c r="BM790" s="76"/>
      <c r="BN790" s="76"/>
      <c r="BO790" s="76"/>
      <c r="BP790" s="76"/>
      <c r="BQ790" s="76"/>
      <c r="BR790" s="76"/>
    </row>
    <row r="791" spans="4:70" ht="12.75" customHeight="1" x14ac:dyDescent="0.15">
      <c r="D791" s="76"/>
      <c r="E791" s="76"/>
      <c r="F791" s="76"/>
      <c r="G791" s="76"/>
      <c r="H791" s="76"/>
      <c r="I791" s="76"/>
      <c r="J791" s="76"/>
      <c r="K791" s="76"/>
      <c r="L791" s="76"/>
      <c r="M791" s="76"/>
      <c r="N791" s="76"/>
      <c r="O791" s="76"/>
      <c r="P791" s="76"/>
      <c r="Q791" s="76"/>
      <c r="R791" s="76"/>
      <c r="S791" s="76"/>
      <c r="T791" s="76"/>
      <c r="U791" s="76"/>
      <c r="V791" s="76"/>
      <c r="W791" s="76"/>
      <c r="X791" s="76"/>
      <c r="Y791" s="76"/>
      <c r="Z791" s="76"/>
      <c r="AA791" s="76"/>
      <c r="AB791" s="76"/>
      <c r="AC791" s="76"/>
      <c r="AD791" s="76"/>
      <c r="AE791" s="76"/>
      <c r="AF791" s="76"/>
      <c r="AG791" s="76"/>
      <c r="AH791" s="76"/>
      <c r="AI791" s="76"/>
      <c r="AJ791" s="76"/>
      <c r="AK791" s="76"/>
      <c r="AL791" s="76"/>
      <c r="AM791" s="76"/>
      <c r="AN791" s="76"/>
      <c r="AO791" s="76"/>
      <c r="AP791" s="76"/>
      <c r="AQ791" s="76"/>
      <c r="AR791" s="76"/>
      <c r="AS791" s="76"/>
      <c r="AT791" s="76"/>
      <c r="AU791" s="76"/>
      <c r="AV791" s="76"/>
      <c r="AW791" s="76"/>
      <c r="AX791" s="76"/>
      <c r="AY791" s="76"/>
      <c r="AZ791" s="76"/>
      <c r="BA791" s="76"/>
      <c r="BB791" s="76"/>
      <c r="BC791" s="76"/>
      <c r="BD791" s="76"/>
      <c r="BE791" s="76"/>
      <c r="BF791" s="76"/>
      <c r="BG791" s="76"/>
      <c r="BH791" s="76"/>
      <c r="BI791" s="76"/>
      <c r="BJ791" s="76"/>
      <c r="BK791" s="76"/>
      <c r="BL791" s="76"/>
      <c r="BM791" s="76"/>
      <c r="BN791" s="76"/>
      <c r="BO791" s="76"/>
      <c r="BP791" s="76"/>
      <c r="BQ791" s="76"/>
      <c r="BR791" s="76"/>
    </row>
    <row r="792" spans="4:70" ht="12.75" customHeight="1" x14ac:dyDescent="0.15">
      <c r="D792" s="76"/>
      <c r="E792" s="76"/>
      <c r="F792" s="76"/>
      <c r="G792" s="76"/>
      <c r="H792" s="76"/>
      <c r="I792" s="76"/>
      <c r="J792" s="76"/>
      <c r="K792" s="76"/>
      <c r="L792" s="76"/>
      <c r="M792" s="76"/>
      <c r="N792" s="76"/>
      <c r="O792" s="76"/>
      <c r="P792" s="76"/>
      <c r="Q792" s="76"/>
      <c r="R792" s="76"/>
      <c r="S792" s="76"/>
      <c r="T792" s="76"/>
      <c r="U792" s="76"/>
      <c r="V792" s="76"/>
      <c r="W792" s="76"/>
      <c r="X792" s="76"/>
      <c r="Y792" s="76"/>
      <c r="Z792" s="76"/>
      <c r="AA792" s="76"/>
      <c r="AB792" s="76"/>
      <c r="AC792" s="76"/>
      <c r="AD792" s="76"/>
      <c r="AE792" s="76"/>
      <c r="AF792" s="76"/>
      <c r="AG792" s="76"/>
      <c r="AH792" s="76"/>
      <c r="AI792" s="76"/>
      <c r="AJ792" s="76"/>
      <c r="AK792" s="76"/>
      <c r="AL792" s="76"/>
      <c r="AM792" s="76"/>
      <c r="AN792" s="76"/>
      <c r="AO792" s="76"/>
      <c r="AP792" s="76"/>
      <c r="AQ792" s="76"/>
      <c r="AR792" s="76"/>
      <c r="AS792" s="76"/>
      <c r="AT792" s="76"/>
      <c r="AU792" s="76"/>
      <c r="AV792" s="76"/>
      <c r="AW792" s="76"/>
      <c r="AX792" s="76"/>
      <c r="AY792" s="76"/>
      <c r="AZ792" s="76"/>
      <c r="BA792" s="76"/>
      <c r="BB792" s="76"/>
      <c r="BC792" s="76"/>
      <c r="BD792" s="76"/>
      <c r="BE792" s="76"/>
      <c r="BF792" s="76"/>
      <c r="BG792" s="76"/>
      <c r="BH792" s="76"/>
      <c r="BI792" s="76"/>
      <c r="BJ792" s="76"/>
      <c r="BK792" s="76"/>
      <c r="BL792" s="76"/>
      <c r="BM792" s="76"/>
      <c r="BN792" s="76"/>
      <c r="BO792" s="76"/>
      <c r="BP792" s="76"/>
      <c r="BQ792" s="76"/>
      <c r="BR792" s="76"/>
    </row>
    <row r="793" spans="4:70" ht="12.75" customHeight="1" x14ac:dyDescent="0.15">
      <c r="D793" s="76"/>
      <c r="E793" s="76"/>
      <c r="F793" s="76"/>
      <c r="G793" s="76"/>
      <c r="H793" s="76"/>
      <c r="I793" s="76"/>
      <c r="J793" s="76"/>
      <c r="K793" s="76"/>
      <c r="L793" s="76"/>
      <c r="M793" s="76"/>
      <c r="N793" s="76"/>
      <c r="O793" s="76"/>
      <c r="P793" s="76"/>
      <c r="Q793" s="76"/>
      <c r="R793" s="76"/>
      <c r="S793" s="76"/>
      <c r="T793" s="76"/>
      <c r="U793" s="76"/>
      <c r="V793" s="76"/>
      <c r="W793" s="76"/>
      <c r="X793" s="76"/>
      <c r="Y793" s="76"/>
      <c r="Z793" s="76"/>
      <c r="AA793" s="76"/>
      <c r="AB793" s="76"/>
      <c r="AC793" s="76"/>
      <c r="AD793" s="76"/>
      <c r="AE793" s="76"/>
      <c r="AF793" s="76"/>
      <c r="AG793" s="76"/>
      <c r="AH793" s="76"/>
      <c r="AI793" s="76"/>
      <c r="AJ793" s="76"/>
      <c r="AK793" s="76"/>
      <c r="AL793" s="76"/>
      <c r="AM793" s="76"/>
      <c r="AN793" s="76"/>
      <c r="AO793" s="76"/>
      <c r="AP793" s="76"/>
      <c r="AQ793" s="76"/>
      <c r="AR793" s="76"/>
      <c r="AS793" s="76"/>
      <c r="AT793" s="76"/>
      <c r="AU793" s="76"/>
      <c r="AV793" s="76"/>
      <c r="AW793" s="76"/>
      <c r="AX793" s="76"/>
      <c r="AY793" s="76"/>
      <c r="AZ793" s="76"/>
      <c r="BA793" s="76"/>
      <c r="BB793" s="76"/>
      <c r="BC793" s="76"/>
      <c r="BD793" s="76"/>
      <c r="BE793" s="76"/>
      <c r="BF793" s="76"/>
      <c r="BG793" s="76"/>
      <c r="BH793" s="76"/>
      <c r="BI793" s="76"/>
      <c r="BJ793" s="76"/>
      <c r="BK793" s="76"/>
      <c r="BL793" s="76"/>
      <c r="BM793" s="76"/>
      <c r="BN793" s="76"/>
      <c r="BO793" s="76"/>
      <c r="BP793" s="76"/>
      <c r="BQ793" s="76"/>
      <c r="BR793" s="76"/>
    </row>
    <row r="794" spans="4:70" ht="12.75" customHeight="1" x14ac:dyDescent="0.15">
      <c r="D794" s="76"/>
      <c r="E794" s="76"/>
      <c r="F794" s="76"/>
      <c r="G794" s="76"/>
      <c r="H794" s="76"/>
      <c r="I794" s="76"/>
      <c r="J794" s="76"/>
      <c r="K794" s="76"/>
      <c r="L794" s="76"/>
      <c r="M794" s="76"/>
      <c r="N794" s="76"/>
      <c r="O794" s="76"/>
      <c r="P794" s="76"/>
      <c r="Q794" s="76"/>
      <c r="R794" s="76"/>
      <c r="S794" s="76"/>
      <c r="T794" s="76"/>
      <c r="U794" s="76"/>
      <c r="V794" s="76"/>
      <c r="W794" s="76"/>
      <c r="X794" s="76"/>
      <c r="Y794" s="76"/>
      <c r="Z794" s="76"/>
      <c r="AA794" s="76"/>
      <c r="AB794" s="76"/>
      <c r="AC794" s="76"/>
      <c r="AD794" s="76"/>
      <c r="AE794" s="76"/>
      <c r="AF794" s="76"/>
      <c r="AG794" s="76"/>
      <c r="AH794" s="76"/>
      <c r="AI794" s="76"/>
      <c r="AJ794" s="76"/>
      <c r="AK794" s="76"/>
      <c r="AL794" s="76"/>
      <c r="AM794" s="76"/>
      <c r="AN794" s="76"/>
      <c r="AO794" s="76"/>
      <c r="AP794" s="76"/>
      <c r="AQ794" s="76"/>
      <c r="AR794" s="76"/>
      <c r="AS794" s="76"/>
      <c r="AT794" s="76"/>
      <c r="AU794" s="76"/>
      <c r="AV794" s="76"/>
      <c r="AW794" s="76"/>
      <c r="AX794" s="76"/>
      <c r="AY794" s="76"/>
      <c r="AZ794" s="76"/>
      <c r="BA794" s="76"/>
      <c r="BB794" s="76"/>
      <c r="BC794" s="76"/>
      <c r="BD794" s="76"/>
      <c r="BE794" s="76"/>
      <c r="BF794" s="76"/>
      <c r="BG794" s="76"/>
      <c r="BH794" s="76"/>
      <c r="BI794" s="76"/>
      <c r="BJ794" s="76"/>
      <c r="BK794" s="76"/>
      <c r="BL794" s="76"/>
      <c r="BM794" s="76"/>
      <c r="BN794" s="76"/>
      <c r="BO794" s="76"/>
      <c r="BP794" s="76"/>
      <c r="BQ794" s="76"/>
      <c r="BR794" s="76"/>
    </row>
    <row r="795" spans="4:70" ht="12.75" customHeight="1" x14ac:dyDescent="0.15">
      <c r="D795" s="76"/>
      <c r="E795" s="76"/>
      <c r="F795" s="76"/>
      <c r="G795" s="76"/>
      <c r="H795" s="76"/>
      <c r="I795" s="76"/>
      <c r="J795" s="76"/>
      <c r="K795" s="76"/>
      <c r="L795" s="76"/>
      <c r="M795" s="76"/>
      <c r="N795" s="76"/>
      <c r="O795" s="76"/>
      <c r="P795" s="76"/>
      <c r="Q795" s="76"/>
      <c r="R795" s="76"/>
      <c r="S795" s="76"/>
      <c r="T795" s="76"/>
      <c r="U795" s="76"/>
      <c r="V795" s="76"/>
      <c r="W795" s="76"/>
      <c r="X795" s="76"/>
      <c r="Y795" s="76"/>
      <c r="Z795" s="76"/>
      <c r="AA795" s="76"/>
      <c r="AB795" s="76"/>
      <c r="AC795" s="76"/>
      <c r="AD795" s="76"/>
      <c r="AE795" s="76"/>
      <c r="AF795" s="76"/>
      <c r="AG795" s="76"/>
      <c r="AH795" s="76"/>
      <c r="AI795" s="76"/>
      <c r="AJ795" s="76"/>
      <c r="AK795" s="76"/>
      <c r="AL795" s="76"/>
      <c r="AM795" s="76"/>
      <c r="AN795" s="76"/>
      <c r="AO795" s="76"/>
      <c r="AP795" s="76"/>
      <c r="AQ795" s="76"/>
      <c r="AR795" s="76"/>
      <c r="AS795" s="76"/>
      <c r="AT795" s="76"/>
      <c r="AU795" s="76"/>
      <c r="AV795" s="76"/>
      <c r="AW795" s="76"/>
      <c r="AX795" s="76"/>
      <c r="AY795" s="76"/>
      <c r="AZ795" s="76"/>
      <c r="BA795" s="76"/>
      <c r="BB795" s="76"/>
      <c r="BC795" s="76"/>
      <c r="BD795" s="76"/>
      <c r="BE795" s="76"/>
      <c r="BF795" s="76"/>
      <c r="BG795" s="76"/>
      <c r="BH795" s="76"/>
      <c r="BI795" s="76"/>
      <c r="BJ795" s="76"/>
      <c r="BK795" s="76"/>
      <c r="BL795" s="76"/>
      <c r="BM795" s="76"/>
      <c r="BN795" s="76"/>
      <c r="BO795" s="76"/>
      <c r="BP795" s="76"/>
      <c r="BQ795" s="76"/>
      <c r="BR795" s="76"/>
    </row>
    <row r="796" spans="4:70" ht="12.75" customHeight="1" x14ac:dyDescent="0.15">
      <c r="D796" s="76"/>
      <c r="E796" s="76"/>
      <c r="F796" s="76"/>
      <c r="G796" s="76"/>
      <c r="H796" s="76"/>
      <c r="I796" s="76"/>
      <c r="J796" s="76"/>
      <c r="K796" s="76"/>
      <c r="L796" s="76"/>
      <c r="M796" s="76"/>
      <c r="N796" s="76"/>
      <c r="O796" s="76"/>
      <c r="P796" s="76"/>
      <c r="Q796" s="76"/>
      <c r="R796" s="76"/>
      <c r="S796" s="76"/>
      <c r="T796" s="76"/>
      <c r="U796" s="76"/>
      <c r="V796" s="76"/>
      <c r="W796" s="76"/>
      <c r="X796" s="76"/>
      <c r="Y796" s="76"/>
      <c r="Z796" s="76"/>
      <c r="AA796" s="76"/>
      <c r="AB796" s="76"/>
      <c r="AC796" s="76"/>
      <c r="AD796" s="76"/>
      <c r="AE796" s="76"/>
      <c r="AF796" s="76"/>
      <c r="AG796" s="76"/>
      <c r="AH796" s="76"/>
      <c r="AI796" s="76"/>
      <c r="AJ796" s="76"/>
      <c r="AK796" s="76"/>
      <c r="AL796" s="76"/>
      <c r="AM796" s="76"/>
      <c r="AN796" s="76"/>
      <c r="AO796" s="76"/>
      <c r="AP796" s="76"/>
      <c r="AQ796" s="76"/>
      <c r="AR796" s="76"/>
      <c r="AS796" s="76"/>
      <c r="AT796" s="76"/>
      <c r="AU796" s="76"/>
      <c r="AV796" s="76"/>
      <c r="AW796" s="76"/>
      <c r="AX796" s="76"/>
      <c r="AY796" s="76"/>
      <c r="AZ796" s="76"/>
      <c r="BA796" s="76"/>
      <c r="BB796" s="76"/>
      <c r="BC796" s="76"/>
      <c r="BD796" s="76"/>
      <c r="BE796" s="76"/>
      <c r="BF796" s="76"/>
      <c r="BG796" s="76"/>
      <c r="BH796" s="76"/>
      <c r="BI796" s="76"/>
      <c r="BJ796" s="76"/>
      <c r="BK796" s="76"/>
      <c r="BL796" s="76"/>
      <c r="BM796" s="76"/>
      <c r="BN796" s="76"/>
      <c r="BO796" s="76"/>
      <c r="BP796" s="76"/>
      <c r="BQ796" s="76"/>
      <c r="BR796" s="76"/>
    </row>
    <row r="797" spans="4:70" ht="12.75" customHeight="1" x14ac:dyDescent="0.15">
      <c r="D797" s="76"/>
      <c r="E797" s="76"/>
      <c r="F797" s="76"/>
      <c r="G797" s="76"/>
      <c r="H797" s="76"/>
      <c r="I797" s="76"/>
      <c r="J797" s="76"/>
      <c r="K797" s="76"/>
      <c r="L797" s="76"/>
      <c r="M797" s="76"/>
      <c r="N797" s="76"/>
      <c r="O797" s="76"/>
      <c r="P797" s="76"/>
      <c r="Q797" s="76"/>
      <c r="R797" s="76"/>
      <c r="S797" s="76"/>
      <c r="T797" s="76"/>
      <c r="U797" s="76"/>
      <c r="V797" s="76"/>
      <c r="W797" s="76"/>
      <c r="X797" s="76"/>
      <c r="Y797" s="76"/>
      <c r="Z797" s="76"/>
      <c r="AA797" s="76"/>
      <c r="AB797" s="76"/>
      <c r="AC797" s="76"/>
      <c r="AD797" s="76"/>
      <c r="AE797" s="76"/>
      <c r="AF797" s="76"/>
      <c r="AG797" s="76"/>
      <c r="AH797" s="76"/>
      <c r="AI797" s="76"/>
      <c r="AJ797" s="76"/>
      <c r="AK797" s="76"/>
      <c r="AL797" s="76"/>
      <c r="AM797" s="76"/>
      <c r="AN797" s="76"/>
      <c r="AO797" s="76"/>
      <c r="AP797" s="76"/>
      <c r="AQ797" s="76"/>
      <c r="AR797" s="76"/>
      <c r="AS797" s="76"/>
      <c r="AT797" s="76"/>
      <c r="AU797" s="76"/>
      <c r="AV797" s="76"/>
      <c r="AW797" s="76"/>
      <c r="AX797" s="76"/>
      <c r="AY797" s="76"/>
      <c r="AZ797" s="76"/>
      <c r="BA797" s="76"/>
      <c r="BB797" s="76"/>
      <c r="BC797" s="76"/>
      <c r="BD797" s="76"/>
      <c r="BE797" s="76"/>
      <c r="BF797" s="76"/>
      <c r="BG797" s="76"/>
      <c r="BH797" s="76"/>
      <c r="BI797" s="76"/>
      <c r="BJ797" s="76"/>
      <c r="BK797" s="76"/>
      <c r="BL797" s="76"/>
      <c r="BM797" s="76"/>
      <c r="BN797" s="76"/>
      <c r="BO797" s="76"/>
      <c r="BP797" s="76"/>
      <c r="BQ797" s="76"/>
      <c r="BR797" s="76"/>
    </row>
    <row r="798" spans="4:70" ht="12.75" customHeight="1" x14ac:dyDescent="0.15">
      <c r="D798" s="76"/>
      <c r="E798" s="76"/>
      <c r="F798" s="76"/>
      <c r="G798" s="76"/>
      <c r="H798" s="76"/>
      <c r="I798" s="76"/>
      <c r="J798" s="76"/>
      <c r="K798" s="76"/>
      <c r="L798" s="76"/>
      <c r="M798" s="76"/>
      <c r="N798" s="76"/>
      <c r="O798" s="76"/>
      <c r="P798" s="76"/>
      <c r="Q798" s="76"/>
      <c r="R798" s="76"/>
      <c r="S798" s="76"/>
      <c r="T798" s="76"/>
      <c r="U798" s="76"/>
      <c r="V798" s="76"/>
      <c r="W798" s="76"/>
      <c r="X798" s="76"/>
      <c r="Y798" s="76"/>
      <c r="Z798" s="76"/>
      <c r="AA798" s="76"/>
      <c r="AB798" s="76"/>
      <c r="AC798" s="76"/>
      <c r="AD798" s="76"/>
      <c r="AE798" s="76"/>
      <c r="AF798" s="76"/>
      <c r="AG798" s="76"/>
      <c r="AH798" s="76"/>
      <c r="AI798" s="76"/>
      <c r="AJ798" s="76"/>
      <c r="AK798" s="76"/>
      <c r="AL798" s="76"/>
      <c r="AM798" s="76"/>
      <c r="AN798" s="76"/>
      <c r="AO798" s="76"/>
      <c r="AP798" s="76"/>
      <c r="AQ798" s="76"/>
      <c r="AR798" s="76"/>
      <c r="AS798" s="76"/>
      <c r="AT798" s="76"/>
      <c r="AU798" s="76"/>
      <c r="AV798" s="76"/>
      <c r="AW798" s="76"/>
      <c r="AX798" s="76"/>
      <c r="AY798" s="76"/>
      <c r="AZ798" s="76"/>
      <c r="BA798" s="76"/>
      <c r="BB798" s="76"/>
      <c r="BC798" s="76"/>
      <c r="BD798" s="76"/>
      <c r="BE798" s="76"/>
      <c r="BF798" s="76"/>
      <c r="BG798" s="76"/>
      <c r="BH798" s="76"/>
      <c r="BI798" s="76"/>
      <c r="BJ798" s="76"/>
      <c r="BK798" s="76"/>
      <c r="BL798" s="76"/>
      <c r="BM798" s="76"/>
      <c r="BN798" s="76"/>
      <c r="BO798" s="76"/>
      <c r="BP798" s="76"/>
      <c r="BQ798" s="76"/>
      <c r="BR798" s="76"/>
    </row>
    <row r="799" spans="4:70" ht="12.75" customHeight="1" x14ac:dyDescent="0.15">
      <c r="D799" s="76"/>
      <c r="E799" s="76"/>
      <c r="F799" s="76"/>
      <c r="G799" s="76"/>
      <c r="H799" s="76"/>
      <c r="I799" s="76"/>
      <c r="J799" s="76"/>
      <c r="K799" s="76"/>
      <c r="L799" s="76"/>
      <c r="M799" s="76"/>
      <c r="N799" s="76"/>
      <c r="O799" s="76"/>
      <c r="P799" s="76"/>
      <c r="Q799" s="76"/>
      <c r="R799" s="76"/>
      <c r="S799" s="76"/>
      <c r="T799" s="76"/>
      <c r="U799" s="76"/>
      <c r="V799" s="76"/>
      <c r="W799" s="76"/>
      <c r="X799" s="76"/>
      <c r="Y799" s="76"/>
      <c r="Z799" s="76"/>
      <c r="AA799" s="76"/>
      <c r="AB799" s="76"/>
      <c r="AC799" s="76"/>
      <c r="AD799" s="76"/>
      <c r="AE799" s="76"/>
      <c r="AF799" s="76"/>
      <c r="AG799" s="76"/>
      <c r="AH799" s="76"/>
      <c r="AI799" s="76"/>
      <c r="AJ799" s="76"/>
      <c r="AK799" s="76"/>
      <c r="AL799" s="76"/>
      <c r="AM799" s="76"/>
      <c r="AN799" s="76"/>
      <c r="AO799" s="76"/>
      <c r="AP799" s="76"/>
      <c r="AQ799" s="76"/>
      <c r="AR799" s="76"/>
      <c r="AS799" s="76"/>
      <c r="AT799" s="76"/>
      <c r="AU799" s="76"/>
      <c r="AV799" s="76"/>
      <c r="AW799" s="76"/>
      <c r="AX799" s="76"/>
      <c r="AY799" s="76"/>
      <c r="AZ799" s="76"/>
      <c r="BA799" s="76"/>
      <c r="BB799" s="76"/>
      <c r="BC799" s="76"/>
      <c r="BD799" s="76"/>
      <c r="BE799" s="76"/>
      <c r="BF799" s="76"/>
      <c r="BG799" s="76"/>
      <c r="BH799" s="76"/>
      <c r="BI799" s="76"/>
      <c r="BJ799" s="76"/>
      <c r="BK799" s="76"/>
      <c r="BL799" s="76"/>
      <c r="BM799" s="76"/>
      <c r="BN799" s="76"/>
      <c r="BO799" s="76"/>
      <c r="BP799" s="76"/>
      <c r="BQ799" s="76"/>
      <c r="BR799" s="76"/>
    </row>
    <row r="800" spans="4:70" ht="12.75" customHeight="1" x14ac:dyDescent="0.15">
      <c r="D800" s="76"/>
      <c r="E800" s="76"/>
      <c r="F800" s="76"/>
      <c r="G800" s="76"/>
      <c r="H800" s="76"/>
      <c r="I800" s="76"/>
      <c r="J800" s="76"/>
      <c r="K800" s="76"/>
      <c r="L800" s="76"/>
      <c r="M800" s="76"/>
      <c r="N800" s="76"/>
      <c r="O800" s="76"/>
      <c r="P800" s="76"/>
      <c r="Q800" s="76"/>
      <c r="R800" s="76"/>
      <c r="S800" s="76"/>
      <c r="T800" s="76"/>
      <c r="U800" s="76"/>
      <c r="V800" s="76"/>
      <c r="W800" s="76"/>
      <c r="X800" s="76"/>
      <c r="Y800" s="76"/>
      <c r="Z800" s="76"/>
      <c r="AA800" s="76"/>
      <c r="AB800" s="76"/>
      <c r="AC800" s="76"/>
      <c r="AD800" s="76"/>
      <c r="AE800" s="76"/>
      <c r="AF800" s="76"/>
      <c r="AG800" s="76"/>
      <c r="AH800" s="76"/>
      <c r="AI800" s="76"/>
      <c r="AJ800" s="76"/>
      <c r="AK800" s="76"/>
      <c r="AL800" s="76"/>
      <c r="AM800" s="76"/>
      <c r="AN800" s="76"/>
      <c r="AO800" s="76"/>
      <c r="AP800" s="76"/>
      <c r="AQ800" s="76"/>
      <c r="AR800" s="76"/>
      <c r="AS800" s="76"/>
      <c r="AT800" s="76"/>
      <c r="AU800" s="76"/>
      <c r="AV800" s="76"/>
      <c r="AW800" s="76"/>
      <c r="AX800" s="76"/>
      <c r="AY800" s="76"/>
      <c r="AZ800" s="76"/>
      <c r="BA800" s="76"/>
      <c r="BB800" s="76"/>
      <c r="BC800" s="76"/>
      <c r="BD800" s="76"/>
      <c r="BE800" s="76"/>
      <c r="BF800" s="76"/>
      <c r="BG800" s="76"/>
      <c r="BH800" s="76"/>
      <c r="BI800" s="76"/>
      <c r="BJ800" s="76"/>
      <c r="BK800" s="76"/>
      <c r="BL800" s="76"/>
      <c r="BM800" s="76"/>
      <c r="BN800" s="76"/>
      <c r="BO800" s="76"/>
      <c r="BP800" s="76"/>
      <c r="BQ800" s="76"/>
      <c r="BR800" s="76"/>
    </row>
    <row r="801" spans="4:70" ht="12.75" customHeight="1" x14ac:dyDescent="0.15">
      <c r="D801" s="76"/>
      <c r="E801" s="76"/>
      <c r="F801" s="76"/>
      <c r="G801" s="76"/>
      <c r="H801" s="76"/>
      <c r="I801" s="76"/>
      <c r="J801" s="76"/>
      <c r="K801" s="76"/>
      <c r="L801" s="76"/>
      <c r="M801" s="76"/>
      <c r="N801" s="76"/>
      <c r="O801" s="76"/>
      <c r="P801" s="76"/>
      <c r="Q801" s="76"/>
      <c r="R801" s="76"/>
      <c r="S801" s="76"/>
      <c r="T801" s="76"/>
      <c r="U801" s="76"/>
      <c r="V801" s="76"/>
      <c r="W801" s="76"/>
      <c r="X801" s="76"/>
      <c r="Y801" s="76"/>
      <c r="Z801" s="76"/>
      <c r="AA801" s="76"/>
      <c r="AB801" s="76"/>
      <c r="AC801" s="76"/>
      <c r="AD801" s="76"/>
      <c r="AE801" s="76"/>
      <c r="AF801" s="76"/>
      <c r="AG801" s="76"/>
      <c r="AH801" s="76"/>
      <c r="AI801" s="76"/>
      <c r="AJ801" s="76"/>
      <c r="AK801" s="76"/>
      <c r="AL801" s="76"/>
      <c r="AM801" s="76"/>
      <c r="AN801" s="76"/>
      <c r="AO801" s="76"/>
      <c r="AP801" s="76"/>
      <c r="AQ801" s="76"/>
      <c r="AR801" s="76"/>
      <c r="AS801" s="76"/>
      <c r="AT801" s="76"/>
      <c r="AU801" s="76"/>
      <c r="AV801" s="76"/>
      <c r="AW801" s="76"/>
      <c r="AX801" s="76"/>
      <c r="AY801" s="76"/>
      <c r="AZ801" s="76"/>
      <c r="BA801" s="76"/>
      <c r="BB801" s="76"/>
      <c r="BC801" s="76"/>
      <c r="BD801" s="76"/>
      <c r="BE801" s="76"/>
      <c r="BF801" s="76"/>
      <c r="BG801" s="76"/>
      <c r="BH801" s="76"/>
      <c r="BI801" s="76"/>
      <c r="BJ801" s="76"/>
      <c r="BK801" s="76"/>
      <c r="BL801" s="76"/>
      <c r="BM801" s="76"/>
      <c r="BN801" s="76"/>
      <c r="BO801" s="76"/>
      <c r="BP801" s="76"/>
      <c r="BQ801" s="76"/>
      <c r="BR801" s="76"/>
    </row>
    <row r="802" spans="4:70" ht="12.75" customHeight="1" x14ac:dyDescent="0.15">
      <c r="D802" s="76"/>
      <c r="E802" s="76"/>
      <c r="F802" s="76"/>
      <c r="G802" s="76"/>
      <c r="H802" s="76"/>
      <c r="I802" s="76"/>
      <c r="J802" s="76"/>
      <c r="K802" s="76"/>
      <c r="L802" s="76"/>
      <c r="M802" s="76"/>
      <c r="N802" s="76"/>
      <c r="O802" s="76"/>
      <c r="P802" s="76"/>
      <c r="Q802" s="76"/>
      <c r="R802" s="76"/>
      <c r="S802" s="76"/>
      <c r="T802" s="76"/>
      <c r="U802" s="76"/>
      <c r="V802" s="76"/>
      <c r="W802" s="76"/>
      <c r="X802" s="76"/>
      <c r="Y802" s="76"/>
      <c r="Z802" s="76"/>
      <c r="AA802" s="76"/>
      <c r="AB802" s="76"/>
      <c r="AC802" s="76"/>
      <c r="AD802" s="76"/>
      <c r="AE802" s="76"/>
      <c r="AF802" s="76"/>
      <c r="AG802" s="76"/>
      <c r="AH802" s="76"/>
      <c r="AI802" s="76"/>
      <c r="AJ802" s="76"/>
      <c r="AK802" s="76"/>
      <c r="AL802" s="76"/>
      <c r="AM802" s="76"/>
      <c r="AN802" s="76"/>
      <c r="AO802" s="76"/>
      <c r="AP802" s="76"/>
      <c r="AQ802" s="76"/>
      <c r="AR802" s="76"/>
      <c r="AS802" s="76"/>
      <c r="AT802" s="76"/>
      <c r="AU802" s="76"/>
      <c r="AV802" s="76"/>
      <c r="AW802" s="76"/>
      <c r="AX802" s="76"/>
      <c r="AY802" s="76"/>
      <c r="AZ802" s="76"/>
      <c r="BA802" s="76"/>
      <c r="BB802" s="76"/>
      <c r="BC802" s="76"/>
      <c r="BD802" s="76"/>
      <c r="BE802" s="76"/>
      <c r="BF802" s="76"/>
      <c r="BG802" s="76"/>
      <c r="BH802" s="76"/>
      <c r="BI802" s="76"/>
      <c r="BJ802" s="76"/>
      <c r="BK802" s="76"/>
      <c r="BL802" s="76"/>
      <c r="BM802" s="76"/>
      <c r="BN802" s="76"/>
      <c r="BO802" s="76"/>
      <c r="BP802" s="76"/>
      <c r="BQ802" s="76"/>
      <c r="BR802" s="76"/>
    </row>
    <row r="803" spans="4:70" ht="12.75" customHeight="1" x14ac:dyDescent="0.15">
      <c r="D803" s="76"/>
      <c r="E803" s="76"/>
      <c r="F803" s="76"/>
      <c r="G803" s="76"/>
      <c r="H803" s="76"/>
      <c r="I803" s="76"/>
      <c r="J803" s="76"/>
      <c r="K803" s="76"/>
      <c r="L803" s="76"/>
      <c r="M803" s="76"/>
      <c r="N803" s="76"/>
      <c r="O803" s="76"/>
      <c r="P803" s="76"/>
      <c r="Q803" s="76"/>
      <c r="R803" s="76"/>
      <c r="S803" s="76"/>
      <c r="T803" s="76"/>
      <c r="U803" s="76"/>
      <c r="V803" s="76"/>
      <c r="W803" s="76"/>
      <c r="X803" s="76"/>
      <c r="Y803" s="76"/>
      <c r="Z803" s="76"/>
      <c r="AA803" s="76"/>
      <c r="AB803" s="76"/>
      <c r="AC803" s="76"/>
      <c r="AD803" s="76"/>
      <c r="AE803" s="76"/>
      <c r="AF803" s="76"/>
      <c r="AG803" s="76"/>
      <c r="AH803" s="76"/>
      <c r="AI803" s="76"/>
      <c r="AJ803" s="76"/>
      <c r="AK803" s="76"/>
      <c r="AL803" s="76"/>
      <c r="AM803" s="76"/>
      <c r="AN803" s="76"/>
      <c r="AO803" s="76"/>
      <c r="AP803" s="76"/>
      <c r="AQ803" s="76"/>
      <c r="AR803" s="76"/>
      <c r="AS803" s="76"/>
      <c r="AT803" s="76"/>
      <c r="AU803" s="76"/>
      <c r="AV803" s="76"/>
      <c r="AW803" s="76"/>
      <c r="AX803" s="76"/>
      <c r="AY803" s="76"/>
      <c r="AZ803" s="76"/>
      <c r="BA803" s="76"/>
      <c r="BB803" s="76"/>
      <c r="BC803" s="76"/>
      <c r="BD803" s="76"/>
      <c r="BE803" s="76"/>
      <c r="BF803" s="76"/>
      <c r="BG803" s="76"/>
      <c r="BH803" s="76"/>
      <c r="BI803" s="76"/>
      <c r="BJ803" s="76"/>
      <c r="BK803" s="76"/>
      <c r="BL803" s="76"/>
      <c r="BM803" s="76"/>
      <c r="BN803" s="76"/>
      <c r="BO803" s="76"/>
      <c r="BP803" s="76"/>
      <c r="BQ803" s="76"/>
      <c r="BR803" s="76"/>
    </row>
    <row r="804" spans="4:70" ht="12.75" customHeight="1" x14ac:dyDescent="0.15">
      <c r="D804" s="76"/>
      <c r="E804" s="76"/>
      <c r="F804" s="76"/>
      <c r="G804" s="76"/>
      <c r="H804" s="76"/>
      <c r="I804" s="76"/>
      <c r="J804" s="76"/>
      <c r="K804" s="76"/>
      <c r="L804" s="76"/>
      <c r="M804" s="76"/>
      <c r="N804" s="76"/>
      <c r="O804" s="76"/>
      <c r="P804" s="76"/>
      <c r="Q804" s="76"/>
      <c r="R804" s="76"/>
      <c r="S804" s="76"/>
      <c r="T804" s="76"/>
      <c r="U804" s="76"/>
      <c r="V804" s="76"/>
      <c r="W804" s="76"/>
      <c r="X804" s="76"/>
      <c r="Y804" s="76"/>
      <c r="Z804" s="76"/>
      <c r="AA804" s="76"/>
      <c r="AB804" s="76"/>
      <c r="AC804" s="76"/>
      <c r="AD804" s="76"/>
      <c r="AE804" s="76"/>
      <c r="AF804" s="76"/>
      <c r="AG804" s="76"/>
      <c r="AH804" s="76"/>
      <c r="AI804" s="76"/>
      <c r="AJ804" s="76"/>
      <c r="AK804" s="76"/>
      <c r="AL804" s="76"/>
      <c r="AM804" s="76"/>
      <c r="AN804" s="76"/>
      <c r="AO804" s="76"/>
      <c r="AP804" s="76"/>
      <c r="AQ804" s="76"/>
      <c r="AR804" s="76"/>
      <c r="AS804" s="76"/>
      <c r="AT804" s="76"/>
      <c r="AU804" s="76"/>
      <c r="AV804" s="76"/>
      <c r="AW804" s="76"/>
      <c r="AX804" s="76"/>
      <c r="AY804" s="76"/>
      <c r="AZ804" s="76"/>
      <c r="BA804" s="76"/>
      <c r="BB804" s="76"/>
      <c r="BC804" s="76"/>
      <c r="BD804" s="76"/>
      <c r="BE804" s="76"/>
      <c r="BF804" s="76"/>
      <c r="BG804" s="76"/>
      <c r="BH804" s="76"/>
      <c r="BI804" s="76"/>
      <c r="BJ804" s="76"/>
      <c r="BK804" s="76"/>
      <c r="BL804" s="76"/>
      <c r="BM804" s="76"/>
      <c r="BN804" s="76"/>
      <c r="BO804" s="76"/>
      <c r="BP804" s="76"/>
      <c r="BQ804" s="76"/>
      <c r="BR804" s="76"/>
    </row>
    <row r="805" spans="4:70" ht="12.75" customHeight="1" x14ac:dyDescent="0.15">
      <c r="D805" s="76"/>
      <c r="E805" s="76"/>
      <c r="F805" s="76"/>
      <c r="G805" s="76"/>
      <c r="H805" s="76"/>
      <c r="I805" s="76"/>
      <c r="J805" s="76"/>
      <c r="K805" s="76"/>
      <c r="L805" s="76"/>
      <c r="M805" s="76"/>
      <c r="N805" s="76"/>
      <c r="O805" s="76"/>
      <c r="P805" s="76"/>
      <c r="Q805" s="76"/>
      <c r="R805" s="76"/>
      <c r="S805" s="76"/>
      <c r="T805" s="76"/>
      <c r="U805" s="76"/>
      <c r="V805" s="76"/>
      <c r="W805" s="76"/>
      <c r="X805" s="76"/>
      <c r="Y805" s="76"/>
      <c r="Z805" s="76"/>
      <c r="AA805" s="76"/>
      <c r="AB805" s="76"/>
      <c r="AC805" s="76"/>
      <c r="AD805" s="76"/>
      <c r="AE805" s="76"/>
      <c r="AF805" s="76"/>
      <c r="AG805" s="76"/>
      <c r="AH805" s="76"/>
      <c r="AI805" s="76"/>
      <c r="AJ805" s="76"/>
      <c r="AK805" s="76"/>
      <c r="AL805" s="76"/>
      <c r="AM805" s="76"/>
      <c r="AN805" s="76"/>
      <c r="AO805" s="76"/>
      <c r="AP805" s="76"/>
      <c r="AQ805" s="76"/>
      <c r="AR805" s="76"/>
      <c r="AS805" s="76"/>
      <c r="AT805" s="76"/>
      <c r="AU805" s="76"/>
      <c r="AV805" s="76"/>
      <c r="AW805" s="76"/>
      <c r="AX805" s="76"/>
      <c r="AY805" s="76"/>
      <c r="AZ805" s="76"/>
      <c r="BA805" s="76"/>
      <c r="BB805" s="76"/>
      <c r="BC805" s="76"/>
      <c r="BD805" s="76"/>
      <c r="BE805" s="76"/>
      <c r="BF805" s="76"/>
      <c r="BG805" s="76"/>
      <c r="BH805" s="76"/>
      <c r="BI805" s="76"/>
      <c r="BJ805" s="76"/>
      <c r="BK805" s="76"/>
      <c r="BL805" s="76"/>
      <c r="BM805" s="76"/>
      <c r="BN805" s="76"/>
      <c r="BO805" s="76"/>
      <c r="BP805" s="76"/>
      <c r="BQ805" s="76"/>
      <c r="BR805" s="76"/>
    </row>
    <row r="806" spans="4:70" ht="12.75" customHeight="1" x14ac:dyDescent="0.15">
      <c r="D806" s="76"/>
      <c r="E806" s="76"/>
      <c r="F806" s="76"/>
      <c r="G806" s="76"/>
      <c r="H806" s="76"/>
      <c r="I806" s="76"/>
      <c r="J806" s="76"/>
      <c r="K806" s="76"/>
      <c r="L806" s="76"/>
      <c r="M806" s="76"/>
      <c r="N806" s="76"/>
      <c r="O806" s="76"/>
      <c r="P806" s="76"/>
      <c r="Q806" s="76"/>
      <c r="R806" s="76"/>
      <c r="S806" s="76"/>
      <c r="T806" s="76"/>
      <c r="U806" s="76"/>
      <c r="V806" s="76"/>
      <c r="W806" s="76"/>
      <c r="X806" s="76"/>
      <c r="Y806" s="76"/>
      <c r="Z806" s="76"/>
      <c r="AA806" s="76"/>
      <c r="AB806" s="76"/>
      <c r="AC806" s="76"/>
      <c r="AD806" s="76"/>
      <c r="AE806" s="76"/>
      <c r="AF806" s="76"/>
      <c r="AG806" s="76"/>
      <c r="AH806" s="76"/>
      <c r="AI806" s="76"/>
      <c r="AJ806" s="76"/>
      <c r="AK806" s="76"/>
      <c r="AL806" s="76"/>
      <c r="AM806" s="76"/>
      <c r="AN806" s="76"/>
      <c r="AO806" s="76"/>
      <c r="AP806" s="76"/>
      <c r="AQ806" s="76"/>
      <c r="AR806" s="76"/>
      <c r="AS806" s="76"/>
      <c r="AT806" s="76"/>
      <c r="AU806" s="76"/>
      <c r="AV806" s="76"/>
      <c r="AW806" s="76"/>
      <c r="AX806" s="76"/>
      <c r="AY806" s="76"/>
      <c r="AZ806" s="76"/>
      <c r="BA806" s="76"/>
      <c r="BB806" s="76"/>
      <c r="BC806" s="76"/>
      <c r="BD806" s="76"/>
      <c r="BE806" s="76"/>
      <c r="BF806" s="76"/>
      <c r="BG806" s="76"/>
      <c r="BH806" s="76"/>
      <c r="BI806" s="76"/>
      <c r="BJ806" s="76"/>
      <c r="BK806" s="76"/>
      <c r="BL806" s="76"/>
      <c r="BM806" s="76"/>
      <c r="BN806" s="76"/>
      <c r="BO806" s="76"/>
      <c r="BP806" s="76"/>
      <c r="BQ806" s="76"/>
      <c r="BR806" s="76"/>
    </row>
    <row r="807" spans="4:70" ht="12.75" customHeight="1" x14ac:dyDescent="0.15">
      <c r="D807" s="76"/>
      <c r="E807" s="76"/>
      <c r="F807" s="76"/>
      <c r="G807" s="76"/>
      <c r="H807" s="76"/>
      <c r="I807" s="76"/>
      <c r="J807" s="76"/>
      <c r="K807" s="76"/>
      <c r="L807" s="76"/>
      <c r="M807" s="76"/>
      <c r="N807" s="76"/>
      <c r="O807" s="76"/>
      <c r="P807" s="76"/>
      <c r="Q807" s="76"/>
      <c r="R807" s="76"/>
      <c r="S807" s="76"/>
      <c r="T807" s="76"/>
      <c r="U807" s="76"/>
      <c r="V807" s="76"/>
      <c r="W807" s="76"/>
      <c r="X807" s="76"/>
      <c r="Y807" s="76"/>
      <c r="Z807" s="76"/>
      <c r="AA807" s="76"/>
      <c r="AB807" s="76"/>
      <c r="AC807" s="76"/>
      <c r="AD807" s="76"/>
      <c r="AE807" s="76"/>
      <c r="AF807" s="76"/>
      <c r="AG807" s="76"/>
      <c r="AH807" s="76"/>
      <c r="AI807" s="76"/>
      <c r="AJ807" s="76"/>
      <c r="AK807" s="76"/>
      <c r="AL807" s="76"/>
      <c r="AM807" s="76"/>
      <c r="AN807" s="76"/>
      <c r="AO807" s="76"/>
      <c r="AP807" s="76"/>
      <c r="AQ807" s="76"/>
      <c r="AR807" s="76"/>
      <c r="AS807" s="76"/>
      <c r="AT807" s="76"/>
      <c r="AU807" s="76"/>
      <c r="AV807" s="76"/>
      <c r="AW807" s="76"/>
      <c r="AX807" s="76"/>
      <c r="AY807" s="76"/>
      <c r="AZ807" s="76"/>
      <c r="BA807" s="76"/>
      <c r="BB807" s="76"/>
      <c r="BC807" s="76"/>
      <c r="BD807" s="76"/>
      <c r="BE807" s="76"/>
      <c r="BF807" s="76"/>
      <c r="BG807" s="76"/>
      <c r="BH807" s="76"/>
      <c r="BI807" s="76"/>
      <c r="BJ807" s="76"/>
      <c r="BK807" s="76"/>
      <c r="BL807" s="76"/>
      <c r="BM807" s="76"/>
      <c r="BN807" s="76"/>
      <c r="BO807" s="76"/>
      <c r="BP807" s="76"/>
      <c r="BQ807" s="76"/>
      <c r="BR807" s="76"/>
    </row>
    <row r="808" spans="4:70" ht="12.75" customHeight="1" x14ac:dyDescent="0.15">
      <c r="D808" s="76"/>
      <c r="E808" s="76"/>
      <c r="F808" s="76"/>
      <c r="G808" s="76"/>
      <c r="H808" s="76"/>
      <c r="I808" s="76"/>
      <c r="J808" s="76"/>
      <c r="K808" s="76"/>
      <c r="L808" s="76"/>
      <c r="M808" s="76"/>
      <c r="N808" s="76"/>
      <c r="O808" s="76"/>
      <c r="P808" s="76"/>
      <c r="Q808" s="76"/>
      <c r="R808" s="76"/>
      <c r="S808" s="76"/>
      <c r="T808" s="76"/>
      <c r="U808" s="76"/>
      <c r="V808" s="76"/>
      <c r="W808" s="76"/>
      <c r="X808" s="76"/>
      <c r="Y808" s="76"/>
      <c r="Z808" s="76"/>
      <c r="AA808" s="76"/>
      <c r="AB808" s="76"/>
      <c r="AC808" s="76"/>
      <c r="AD808" s="76"/>
      <c r="AE808" s="76"/>
      <c r="AF808" s="76"/>
      <c r="AG808" s="76"/>
      <c r="AH808" s="76"/>
      <c r="AI808" s="76"/>
      <c r="AJ808" s="76"/>
      <c r="AK808" s="76"/>
      <c r="AL808" s="76"/>
      <c r="AM808" s="76"/>
      <c r="AN808" s="76"/>
      <c r="AO808" s="76"/>
      <c r="AP808" s="76"/>
      <c r="AQ808" s="76"/>
      <c r="AR808" s="76"/>
      <c r="AS808" s="76"/>
      <c r="AT808" s="76"/>
      <c r="AU808" s="76"/>
      <c r="AV808" s="76"/>
      <c r="AW808" s="76"/>
      <c r="AX808" s="76"/>
      <c r="AY808" s="76"/>
      <c r="AZ808" s="76"/>
      <c r="BA808" s="76"/>
      <c r="BB808" s="76"/>
      <c r="BC808" s="76"/>
      <c r="BD808" s="76"/>
      <c r="BE808" s="76"/>
      <c r="BF808" s="76"/>
      <c r="BG808" s="76"/>
      <c r="BH808" s="76"/>
      <c r="BI808" s="76"/>
      <c r="BJ808" s="76"/>
      <c r="BK808" s="76"/>
      <c r="BL808" s="76"/>
      <c r="BM808" s="76"/>
      <c r="BN808" s="76"/>
      <c r="BO808" s="76"/>
      <c r="BP808" s="76"/>
      <c r="BQ808" s="76"/>
      <c r="BR808" s="76"/>
    </row>
    <row r="809" spans="4:70" ht="12.75" customHeight="1" x14ac:dyDescent="0.15">
      <c r="D809" s="76"/>
      <c r="E809" s="76"/>
      <c r="F809" s="76"/>
      <c r="G809" s="76"/>
      <c r="H809" s="76"/>
      <c r="I809" s="76"/>
      <c r="J809" s="76"/>
      <c r="K809" s="76"/>
      <c r="L809" s="76"/>
      <c r="M809" s="76"/>
      <c r="N809" s="76"/>
      <c r="O809" s="76"/>
      <c r="P809" s="76"/>
      <c r="Q809" s="76"/>
      <c r="R809" s="76"/>
      <c r="S809" s="76"/>
      <c r="T809" s="76"/>
      <c r="U809" s="76"/>
      <c r="V809" s="76"/>
      <c r="W809" s="76"/>
      <c r="X809" s="76"/>
      <c r="Y809" s="76"/>
      <c r="Z809" s="76"/>
      <c r="AA809" s="76"/>
      <c r="AB809" s="76"/>
      <c r="AC809" s="76"/>
      <c r="AD809" s="76"/>
      <c r="AE809" s="76"/>
      <c r="AF809" s="76"/>
      <c r="AG809" s="76"/>
      <c r="AH809" s="76"/>
      <c r="AI809" s="76"/>
      <c r="AJ809" s="76"/>
      <c r="AK809" s="76"/>
      <c r="AL809" s="76"/>
      <c r="AM809" s="76"/>
      <c r="AN809" s="76"/>
      <c r="AO809" s="76"/>
      <c r="AP809" s="76"/>
      <c r="AQ809" s="76"/>
      <c r="AR809" s="76"/>
      <c r="AS809" s="76"/>
      <c r="AT809" s="76"/>
      <c r="AU809" s="76"/>
      <c r="AV809" s="76"/>
      <c r="AW809" s="76"/>
      <c r="AX809" s="76"/>
      <c r="AY809" s="76"/>
      <c r="AZ809" s="76"/>
      <c r="BA809" s="76"/>
      <c r="BB809" s="76"/>
      <c r="BC809" s="76"/>
      <c r="BD809" s="76"/>
      <c r="BE809" s="76"/>
      <c r="BF809" s="76"/>
      <c r="BG809" s="76"/>
      <c r="BH809" s="76"/>
      <c r="BI809" s="76"/>
      <c r="BJ809" s="76"/>
      <c r="BK809" s="76"/>
      <c r="BL809" s="76"/>
      <c r="BM809" s="76"/>
      <c r="BN809" s="76"/>
      <c r="BO809" s="76"/>
      <c r="BP809" s="76"/>
      <c r="BQ809" s="76"/>
      <c r="BR809" s="76"/>
    </row>
    <row r="810" spans="4:70" ht="12.75" customHeight="1" x14ac:dyDescent="0.15">
      <c r="D810" s="76"/>
      <c r="E810" s="76"/>
      <c r="F810" s="76"/>
      <c r="G810" s="76"/>
      <c r="H810" s="76"/>
      <c r="I810" s="76"/>
      <c r="J810" s="76"/>
      <c r="K810" s="76"/>
      <c r="L810" s="76"/>
      <c r="M810" s="76"/>
      <c r="N810" s="76"/>
      <c r="O810" s="76"/>
      <c r="P810" s="76"/>
      <c r="Q810" s="76"/>
      <c r="R810" s="76"/>
      <c r="S810" s="76"/>
      <c r="T810" s="76"/>
      <c r="U810" s="76"/>
      <c r="V810" s="76"/>
      <c r="W810" s="76"/>
      <c r="X810" s="76"/>
      <c r="Y810" s="76"/>
      <c r="Z810" s="76"/>
      <c r="AA810" s="76"/>
      <c r="AB810" s="76"/>
      <c r="AC810" s="76"/>
      <c r="AD810" s="76"/>
      <c r="AE810" s="76"/>
      <c r="AF810" s="76"/>
      <c r="AG810" s="76"/>
      <c r="AH810" s="76"/>
      <c r="AI810" s="76"/>
      <c r="AJ810" s="76"/>
      <c r="AK810" s="76"/>
      <c r="AL810" s="76"/>
      <c r="AM810" s="76"/>
      <c r="AN810" s="76"/>
      <c r="AO810" s="76"/>
      <c r="AP810" s="76"/>
      <c r="AQ810" s="76"/>
      <c r="AR810" s="76"/>
      <c r="AS810" s="76"/>
      <c r="AT810" s="76"/>
      <c r="AU810" s="76"/>
      <c r="AV810" s="76"/>
      <c r="AW810" s="76"/>
      <c r="AX810" s="76"/>
      <c r="AY810" s="76"/>
      <c r="AZ810" s="76"/>
      <c r="BA810" s="76"/>
      <c r="BB810" s="76"/>
      <c r="BC810" s="76"/>
      <c r="BD810" s="76"/>
      <c r="BE810" s="76"/>
      <c r="BF810" s="76"/>
      <c r="BG810" s="76"/>
      <c r="BH810" s="76"/>
      <c r="BI810" s="76"/>
      <c r="BJ810" s="76"/>
      <c r="BK810" s="76"/>
      <c r="BL810" s="76"/>
      <c r="BM810" s="76"/>
      <c r="BN810" s="76"/>
      <c r="BO810" s="76"/>
      <c r="BP810" s="76"/>
      <c r="BQ810" s="76"/>
      <c r="BR810" s="76"/>
    </row>
    <row r="811" spans="4:70" ht="12.75" customHeight="1" x14ac:dyDescent="0.15">
      <c r="D811" s="76"/>
      <c r="E811" s="76"/>
      <c r="F811" s="76"/>
      <c r="G811" s="76"/>
      <c r="H811" s="76"/>
      <c r="I811" s="76"/>
      <c r="J811" s="76"/>
      <c r="K811" s="76"/>
      <c r="L811" s="76"/>
      <c r="M811" s="76"/>
      <c r="N811" s="76"/>
      <c r="O811" s="76"/>
      <c r="P811" s="76"/>
      <c r="Q811" s="76"/>
      <c r="R811" s="76"/>
      <c r="S811" s="76"/>
      <c r="T811" s="76"/>
      <c r="U811" s="76"/>
      <c r="V811" s="76"/>
      <c r="W811" s="76"/>
      <c r="X811" s="76"/>
      <c r="Y811" s="76"/>
      <c r="Z811" s="76"/>
      <c r="AA811" s="76"/>
      <c r="AB811" s="76"/>
      <c r="AC811" s="76"/>
      <c r="AD811" s="76"/>
      <c r="AE811" s="76"/>
      <c r="AF811" s="76"/>
      <c r="AG811" s="76"/>
      <c r="AH811" s="76"/>
      <c r="AI811" s="76"/>
      <c r="AJ811" s="76"/>
      <c r="AK811" s="76"/>
      <c r="AL811" s="76"/>
      <c r="AM811" s="76"/>
      <c r="AN811" s="76"/>
      <c r="AO811" s="76"/>
      <c r="AP811" s="76"/>
      <c r="AQ811" s="76"/>
      <c r="AR811" s="76"/>
      <c r="AS811" s="76"/>
      <c r="AT811" s="76"/>
      <c r="AU811" s="76"/>
      <c r="AV811" s="76"/>
      <c r="AW811" s="76"/>
      <c r="AX811" s="76"/>
      <c r="AY811" s="76"/>
      <c r="AZ811" s="76"/>
      <c r="BA811" s="76"/>
      <c r="BB811" s="76"/>
      <c r="BC811" s="76"/>
      <c r="BD811" s="76"/>
      <c r="BE811" s="76"/>
      <c r="BF811" s="76"/>
      <c r="BG811" s="76"/>
      <c r="BH811" s="76"/>
      <c r="BI811" s="76"/>
      <c r="BJ811" s="76"/>
      <c r="BK811" s="76"/>
      <c r="BL811" s="76"/>
      <c r="BM811" s="76"/>
      <c r="BN811" s="76"/>
      <c r="BO811" s="76"/>
      <c r="BP811" s="76"/>
      <c r="BQ811" s="76"/>
      <c r="BR811" s="76"/>
    </row>
    <row r="812" spans="4:70" ht="12.75" customHeight="1" x14ac:dyDescent="0.15">
      <c r="D812" s="76"/>
      <c r="E812" s="76"/>
      <c r="F812" s="76"/>
      <c r="G812" s="76"/>
      <c r="H812" s="76"/>
      <c r="I812" s="76"/>
      <c r="J812" s="76"/>
      <c r="K812" s="76"/>
      <c r="L812" s="76"/>
      <c r="M812" s="76"/>
      <c r="N812" s="76"/>
      <c r="O812" s="76"/>
      <c r="P812" s="76"/>
      <c r="Q812" s="76"/>
      <c r="R812" s="76"/>
      <c r="S812" s="76"/>
      <c r="T812" s="76"/>
      <c r="U812" s="76"/>
      <c r="V812" s="76"/>
      <c r="W812" s="76"/>
      <c r="X812" s="76"/>
      <c r="Y812" s="76"/>
      <c r="Z812" s="76"/>
      <c r="AA812" s="76"/>
      <c r="AB812" s="76"/>
      <c r="AC812" s="76"/>
      <c r="AD812" s="76"/>
      <c r="AE812" s="76"/>
      <c r="AF812" s="76"/>
      <c r="AG812" s="76"/>
      <c r="AH812" s="76"/>
      <c r="AI812" s="76"/>
      <c r="AJ812" s="76"/>
      <c r="AK812" s="76"/>
      <c r="AL812" s="76"/>
      <c r="AM812" s="76"/>
      <c r="AN812" s="76"/>
      <c r="AO812" s="76"/>
      <c r="AP812" s="76"/>
      <c r="AQ812" s="76"/>
      <c r="AR812" s="76"/>
      <c r="AS812" s="76"/>
      <c r="AT812" s="76"/>
      <c r="AU812" s="76"/>
      <c r="AV812" s="76"/>
      <c r="AW812" s="76"/>
      <c r="AX812" s="76"/>
      <c r="AY812" s="76"/>
      <c r="AZ812" s="76"/>
      <c r="BA812" s="76"/>
      <c r="BB812" s="76"/>
      <c r="BC812" s="76"/>
      <c r="BD812" s="76"/>
      <c r="BE812" s="76"/>
      <c r="BF812" s="76"/>
      <c r="BG812" s="76"/>
      <c r="BH812" s="76"/>
      <c r="BI812" s="76"/>
      <c r="BJ812" s="76"/>
      <c r="BK812" s="76"/>
      <c r="BL812" s="76"/>
      <c r="BM812" s="76"/>
      <c r="BN812" s="76"/>
      <c r="BO812" s="76"/>
      <c r="BP812" s="76"/>
      <c r="BQ812" s="76"/>
      <c r="BR812" s="76"/>
    </row>
    <row r="813" spans="4:70" ht="12.75" customHeight="1" x14ac:dyDescent="0.15">
      <c r="D813" s="76"/>
      <c r="E813" s="76"/>
      <c r="F813" s="76"/>
      <c r="G813" s="76"/>
      <c r="H813" s="76"/>
      <c r="I813" s="76"/>
      <c r="J813" s="76"/>
      <c r="K813" s="76"/>
      <c r="L813" s="76"/>
      <c r="M813" s="76"/>
      <c r="N813" s="76"/>
      <c r="O813" s="76"/>
      <c r="P813" s="76"/>
      <c r="Q813" s="76"/>
      <c r="R813" s="76"/>
      <c r="S813" s="76"/>
      <c r="T813" s="76"/>
      <c r="U813" s="76"/>
      <c r="V813" s="76"/>
      <c r="W813" s="76"/>
      <c r="X813" s="76"/>
      <c r="Y813" s="76"/>
      <c r="Z813" s="76"/>
      <c r="AA813" s="76"/>
      <c r="AB813" s="76"/>
      <c r="AC813" s="76"/>
      <c r="AD813" s="76"/>
      <c r="AE813" s="76"/>
      <c r="AF813" s="76"/>
      <c r="AG813" s="76"/>
      <c r="AH813" s="76"/>
      <c r="AI813" s="76"/>
      <c r="AJ813" s="76"/>
      <c r="AK813" s="76"/>
      <c r="AL813" s="76"/>
      <c r="AM813" s="76"/>
      <c r="AN813" s="76"/>
      <c r="AO813" s="76"/>
      <c r="AP813" s="76"/>
      <c r="AQ813" s="76"/>
      <c r="AR813" s="76"/>
      <c r="AS813" s="76"/>
      <c r="AT813" s="76"/>
      <c r="AU813" s="76"/>
      <c r="AV813" s="76"/>
      <c r="AW813" s="76"/>
      <c r="AX813" s="76"/>
      <c r="AY813" s="76"/>
      <c r="AZ813" s="76"/>
      <c r="BA813" s="76"/>
      <c r="BB813" s="76"/>
      <c r="BC813" s="76"/>
      <c r="BD813" s="76"/>
      <c r="BE813" s="76"/>
      <c r="BF813" s="76"/>
      <c r="BG813" s="76"/>
      <c r="BH813" s="76"/>
      <c r="BI813" s="76"/>
      <c r="BJ813" s="76"/>
      <c r="BK813" s="76"/>
      <c r="BL813" s="76"/>
      <c r="BM813" s="76"/>
      <c r="BN813" s="76"/>
      <c r="BO813" s="76"/>
      <c r="BP813" s="76"/>
      <c r="BQ813" s="76"/>
      <c r="BR813" s="76"/>
    </row>
    <row r="814" spans="4:70" ht="12.75" customHeight="1" x14ac:dyDescent="0.15">
      <c r="D814" s="76"/>
      <c r="E814" s="76"/>
      <c r="F814" s="76"/>
      <c r="G814" s="76"/>
      <c r="H814" s="76"/>
      <c r="I814" s="76"/>
      <c r="J814" s="76"/>
      <c r="K814" s="76"/>
      <c r="L814" s="76"/>
      <c r="M814" s="76"/>
      <c r="N814" s="76"/>
      <c r="O814" s="76"/>
      <c r="P814" s="76"/>
      <c r="Q814" s="76"/>
      <c r="R814" s="76"/>
      <c r="S814" s="76"/>
      <c r="T814" s="76"/>
      <c r="U814" s="76"/>
      <c r="V814" s="76"/>
      <c r="W814" s="76"/>
      <c r="X814" s="76"/>
      <c r="Y814" s="76"/>
      <c r="Z814" s="76"/>
      <c r="AA814" s="76"/>
      <c r="AB814" s="76"/>
      <c r="AC814" s="76"/>
      <c r="AD814" s="76"/>
      <c r="AE814" s="76"/>
      <c r="AF814" s="76"/>
      <c r="AG814" s="76"/>
      <c r="AH814" s="76"/>
      <c r="AI814" s="76"/>
      <c r="AJ814" s="76"/>
      <c r="AK814" s="76"/>
      <c r="AL814" s="76"/>
      <c r="AM814" s="76"/>
      <c r="AN814" s="76"/>
      <c r="AO814" s="76"/>
      <c r="AP814" s="76"/>
      <c r="AQ814" s="76"/>
      <c r="AR814" s="76"/>
      <c r="AS814" s="76"/>
      <c r="AT814" s="76"/>
      <c r="AU814" s="76"/>
      <c r="AV814" s="76"/>
      <c r="AW814" s="76"/>
      <c r="AX814" s="76"/>
      <c r="AY814" s="76"/>
      <c r="AZ814" s="76"/>
      <c r="BA814" s="76"/>
      <c r="BB814" s="76"/>
      <c r="BC814" s="76"/>
      <c r="BD814" s="76"/>
      <c r="BE814" s="76"/>
      <c r="BF814" s="76"/>
      <c r="BG814" s="76"/>
      <c r="BH814" s="76"/>
      <c r="BI814" s="76"/>
      <c r="BJ814" s="76"/>
      <c r="BK814" s="76"/>
      <c r="BL814" s="76"/>
      <c r="BM814" s="76"/>
      <c r="BN814" s="76"/>
      <c r="BO814" s="76"/>
      <c r="BP814" s="76"/>
      <c r="BQ814" s="76"/>
      <c r="BR814" s="76"/>
    </row>
    <row r="815" spans="4:70" ht="12.75" customHeight="1" x14ac:dyDescent="0.15">
      <c r="D815" s="76"/>
      <c r="E815" s="76"/>
      <c r="F815" s="76"/>
      <c r="G815" s="76"/>
      <c r="H815" s="76"/>
      <c r="I815" s="76"/>
      <c r="J815" s="76"/>
      <c r="K815" s="76"/>
      <c r="L815" s="76"/>
      <c r="M815" s="76"/>
      <c r="N815" s="76"/>
      <c r="O815" s="76"/>
      <c r="P815" s="76"/>
      <c r="Q815" s="76"/>
      <c r="R815" s="76"/>
      <c r="S815" s="76"/>
      <c r="T815" s="76"/>
      <c r="U815" s="76"/>
      <c r="V815" s="76"/>
      <c r="W815" s="76"/>
      <c r="X815" s="76"/>
      <c r="Y815" s="76"/>
      <c r="Z815" s="76"/>
      <c r="AA815" s="76"/>
      <c r="AB815" s="76"/>
      <c r="AC815" s="76"/>
      <c r="AD815" s="76"/>
      <c r="AE815" s="76"/>
      <c r="AF815" s="76"/>
      <c r="AG815" s="76"/>
      <c r="AH815" s="76"/>
      <c r="AI815" s="76"/>
      <c r="AJ815" s="76"/>
      <c r="AK815" s="76"/>
      <c r="AL815" s="76"/>
      <c r="AM815" s="76"/>
      <c r="AN815" s="76"/>
      <c r="AO815" s="76"/>
      <c r="AP815" s="76"/>
      <c r="AQ815" s="76"/>
      <c r="AR815" s="76"/>
      <c r="AS815" s="76"/>
      <c r="AT815" s="76"/>
      <c r="AU815" s="76"/>
      <c r="AV815" s="76"/>
      <c r="AW815" s="76"/>
      <c r="AX815" s="76"/>
      <c r="AY815" s="76"/>
      <c r="AZ815" s="76"/>
      <c r="BA815" s="76"/>
      <c r="BB815" s="76"/>
      <c r="BC815" s="76"/>
      <c r="BD815" s="76"/>
      <c r="BE815" s="76"/>
      <c r="BF815" s="76"/>
      <c r="BG815" s="76"/>
      <c r="BH815" s="76"/>
      <c r="BI815" s="76"/>
      <c r="BJ815" s="76"/>
      <c r="BK815" s="76"/>
      <c r="BL815" s="76"/>
      <c r="BM815" s="76"/>
      <c r="BN815" s="76"/>
      <c r="BO815" s="76"/>
      <c r="BP815" s="76"/>
      <c r="BQ815" s="76"/>
      <c r="BR815" s="76"/>
    </row>
    <row r="816" spans="4:70" ht="12.75" customHeight="1" x14ac:dyDescent="0.15">
      <c r="D816" s="76"/>
      <c r="E816" s="76"/>
      <c r="F816" s="76"/>
      <c r="G816" s="76"/>
      <c r="H816" s="76"/>
      <c r="I816" s="76"/>
      <c r="J816" s="76"/>
      <c r="K816" s="76"/>
      <c r="L816" s="76"/>
      <c r="M816" s="76"/>
      <c r="N816" s="76"/>
      <c r="O816" s="76"/>
      <c r="P816" s="76"/>
      <c r="Q816" s="76"/>
      <c r="R816" s="76"/>
      <c r="S816" s="76"/>
      <c r="T816" s="76"/>
      <c r="U816" s="76"/>
      <c r="V816" s="76"/>
      <c r="W816" s="76"/>
      <c r="X816" s="76"/>
      <c r="Y816" s="76"/>
      <c r="Z816" s="76"/>
      <c r="AA816" s="76"/>
      <c r="AB816" s="76"/>
      <c r="AC816" s="76"/>
      <c r="AD816" s="76"/>
      <c r="AE816" s="76"/>
      <c r="AF816" s="76"/>
      <c r="AG816" s="76"/>
      <c r="AH816" s="76"/>
      <c r="AI816" s="76"/>
      <c r="AJ816" s="76"/>
      <c r="AK816" s="76"/>
      <c r="AL816" s="76"/>
      <c r="AM816" s="76"/>
      <c r="AN816" s="76"/>
      <c r="AO816" s="76"/>
      <c r="AP816" s="76"/>
      <c r="AQ816" s="76"/>
      <c r="AR816" s="76"/>
      <c r="AS816" s="76"/>
      <c r="AT816" s="76"/>
      <c r="AU816" s="76"/>
      <c r="AV816" s="76"/>
      <c r="AW816" s="76"/>
      <c r="AX816" s="76"/>
      <c r="AY816" s="76"/>
      <c r="AZ816" s="76"/>
      <c r="BA816" s="76"/>
      <c r="BB816" s="76"/>
      <c r="BC816" s="76"/>
      <c r="BD816" s="76"/>
      <c r="BE816" s="76"/>
      <c r="BF816" s="76"/>
      <c r="BG816" s="76"/>
      <c r="BH816" s="76"/>
      <c r="BI816" s="76"/>
      <c r="BJ816" s="76"/>
      <c r="BK816" s="76"/>
      <c r="BL816" s="76"/>
      <c r="BM816" s="76"/>
      <c r="BN816" s="76"/>
      <c r="BO816" s="76"/>
      <c r="BP816" s="76"/>
      <c r="BQ816" s="76"/>
      <c r="BR816" s="76"/>
    </row>
    <row r="817" spans="4:70" ht="12.75" customHeight="1" x14ac:dyDescent="0.15">
      <c r="D817" s="76"/>
      <c r="E817" s="76"/>
      <c r="F817" s="76"/>
      <c r="G817" s="76"/>
      <c r="H817" s="76"/>
      <c r="I817" s="76"/>
      <c r="J817" s="76"/>
      <c r="K817" s="76"/>
      <c r="L817" s="76"/>
      <c r="M817" s="76"/>
      <c r="N817" s="76"/>
      <c r="O817" s="76"/>
      <c r="P817" s="76"/>
      <c r="Q817" s="76"/>
      <c r="R817" s="76"/>
      <c r="S817" s="76"/>
      <c r="T817" s="76"/>
      <c r="U817" s="76"/>
      <c r="V817" s="76"/>
      <c r="W817" s="76"/>
      <c r="X817" s="76"/>
      <c r="Y817" s="76"/>
      <c r="Z817" s="76"/>
      <c r="AA817" s="76"/>
      <c r="AB817" s="76"/>
      <c r="AC817" s="76"/>
      <c r="AD817" s="76"/>
      <c r="AE817" s="76"/>
      <c r="AF817" s="76"/>
      <c r="AG817" s="76"/>
      <c r="AH817" s="76"/>
      <c r="AI817" s="76"/>
      <c r="AJ817" s="76"/>
      <c r="AK817" s="76"/>
      <c r="AL817" s="76"/>
      <c r="AM817" s="76"/>
      <c r="AN817" s="76"/>
      <c r="AO817" s="76"/>
      <c r="AP817" s="76"/>
      <c r="AQ817" s="76"/>
      <c r="AR817" s="76"/>
      <c r="AS817" s="76"/>
      <c r="AT817" s="76"/>
      <c r="AU817" s="76"/>
      <c r="AV817" s="76"/>
      <c r="AW817" s="76"/>
      <c r="AX817" s="76"/>
      <c r="AY817" s="76"/>
      <c r="AZ817" s="76"/>
      <c r="BA817" s="76"/>
      <c r="BB817" s="76"/>
      <c r="BC817" s="76"/>
      <c r="BD817" s="76"/>
      <c r="BE817" s="76"/>
      <c r="BF817" s="76"/>
      <c r="BG817" s="76"/>
      <c r="BH817" s="76"/>
      <c r="BI817" s="76"/>
      <c r="BJ817" s="76"/>
      <c r="BK817" s="76"/>
      <c r="BL817" s="76"/>
      <c r="BM817" s="76"/>
      <c r="BN817" s="76"/>
      <c r="BO817" s="76"/>
      <c r="BP817" s="76"/>
      <c r="BQ817" s="76"/>
      <c r="BR817" s="76"/>
    </row>
    <row r="818" spans="4:70" ht="12.75" customHeight="1" x14ac:dyDescent="0.15">
      <c r="D818" s="76"/>
      <c r="E818" s="76"/>
      <c r="F818" s="76"/>
      <c r="G818" s="76"/>
      <c r="H818" s="76"/>
      <c r="I818" s="76"/>
      <c r="J818" s="76"/>
      <c r="K818" s="76"/>
      <c r="L818" s="76"/>
      <c r="M818" s="76"/>
      <c r="N818" s="76"/>
      <c r="O818" s="76"/>
      <c r="P818" s="76"/>
      <c r="Q818" s="76"/>
      <c r="R818" s="76"/>
      <c r="S818" s="76"/>
      <c r="T818" s="76"/>
      <c r="U818" s="76"/>
      <c r="V818" s="76"/>
      <c r="W818" s="76"/>
      <c r="X818" s="76"/>
      <c r="Y818" s="76"/>
      <c r="Z818" s="76"/>
      <c r="AA818" s="76"/>
      <c r="AB818" s="76"/>
      <c r="AC818" s="76"/>
      <c r="AD818" s="76"/>
      <c r="AE818" s="76"/>
      <c r="AF818" s="76"/>
      <c r="AG818" s="76"/>
      <c r="AH818" s="76"/>
      <c r="AI818" s="76"/>
      <c r="AJ818" s="76"/>
      <c r="AK818" s="76"/>
      <c r="AL818" s="76"/>
      <c r="AM818" s="76"/>
      <c r="AN818" s="76"/>
      <c r="AO818" s="76"/>
      <c r="AP818" s="76"/>
      <c r="AQ818" s="76"/>
      <c r="AR818" s="76"/>
      <c r="AS818" s="76"/>
      <c r="AT818" s="76"/>
      <c r="AU818" s="76"/>
      <c r="AV818" s="76"/>
      <c r="AW818" s="76"/>
      <c r="AX818" s="76"/>
      <c r="AY818" s="76"/>
      <c r="AZ818" s="76"/>
      <c r="BA818" s="76"/>
      <c r="BB818" s="76"/>
      <c r="BC818" s="76"/>
      <c r="BD818" s="76"/>
      <c r="BE818" s="76"/>
      <c r="BF818" s="76"/>
      <c r="BG818" s="76"/>
      <c r="BH818" s="76"/>
      <c r="BI818" s="76"/>
      <c r="BJ818" s="76"/>
      <c r="BK818" s="76"/>
      <c r="BL818" s="76"/>
      <c r="BM818" s="76"/>
      <c r="BN818" s="76"/>
      <c r="BO818" s="76"/>
      <c r="BP818" s="76"/>
      <c r="BQ818" s="76"/>
      <c r="BR818" s="76"/>
    </row>
    <row r="819" spans="4:70" ht="12.75" customHeight="1" x14ac:dyDescent="0.15">
      <c r="D819" s="76"/>
      <c r="E819" s="76"/>
      <c r="F819" s="76"/>
      <c r="G819" s="76"/>
      <c r="H819" s="76"/>
      <c r="I819" s="76"/>
      <c r="J819" s="76"/>
      <c r="K819" s="76"/>
      <c r="L819" s="76"/>
      <c r="M819" s="76"/>
      <c r="N819" s="76"/>
      <c r="O819" s="76"/>
      <c r="P819" s="76"/>
      <c r="Q819" s="76"/>
      <c r="R819" s="76"/>
      <c r="S819" s="76"/>
      <c r="T819" s="76"/>
      <c r="U819" s="76"/>
      <c r="V819" s="76"/>
      <c r="W819" s="76"/>
      <c r="X819" s="76"/>
      <c r="Y819" s="76"/>
      <c r="Z819" s="76"/>
      <c r="AA819" s="76"/>
      <c r="AB819" s="76"/>
      <c r="AC819" s="76"/>
      <c r="AD819" s="76"/>
      <c r="AE819" s="76"/>
      <c r="AF819" s="76"/>
      <c r="AG819" s="76"/>
      <c r="AH819" s="76"/>
      <c r="AI819" s="76"/>
      <c r="AJ819" s="76"/>
      <c r="AK819" s="76"/>
      <c r="AL819" s="76"/>
      <c r="AM819" s="76"/>
      <c r="AN819" s="76"/>
      <c r="AO819" s="76"/>
      <c r="AP819" s="76"/>
      <c r="AQ819" s="76"/>
      <c r="AR819" s="76"/>
      <c r="AS819" s="76"/>
      <c r="AT819" s="76"/>
      <c r="AU819" s="76"/>
      <c r="AV819" s="76"/>
      <c r="AW819" s="76"/>
      <c r="AX819" s="76"/>
      <c r="AY819" s="76"/>
      <c r="AZ819" s="76"/>
      <c r="BA819" s="76"/>
      <c r="BB819" s="76"/>
      <c r="BC819" s="76"/>
      <c r="BD819" s="76"/>
      <c r="BE819" s="76"/>
      <c r="BF819" s="76"/>
      <c r="BG819" s="76"/>
      <c r="BH819" s="76"/>
      <c r="BI819" s="76"/>
      <c r="BJ819" s="76"/>
      <c r="BK819" s="76"/>
      <c r="BL819" s="76"/>
      <c r="BM819" s="76"/>
      <c r="BN819" s="76"/>
      <c r="BO819" s="76"/>
      <c r="BP819" s="76"/>
      <c r="BQ819" s="76"/>
      <c r="BR819" s="76"/>
    </row>
    <row r="820" spans="4:70" ht="12.75" customHeight="1" x14ac:dyDescent="0.15">
      <c r="D820" s="76"/>
      <c r="E820" s="76"/>
      <c r="F820" s="76"/>
      <c r="G820" s="76"/>
      <c r="H820" s="76"/>
      <c r="I820" s="76"/>
      <c r="J820" s="76"/>
      <c r="K820" s="76"/>
      <c r="L820" s="76"/>
      <c r="M820" s="76"/>
      <c r="N820" s="76"/>
      <c r="O820" s="76"/>
      <c r="P820" s="76"/>
      <c r="Q820" s="76"/>
      <c r="R820" s="76"/>
      <c r="S820" s="76"/>
      <c r="T820" s="76"/>
      <c r="U820" s="76"/>
      <c r="V820" s="76"/>
      <c r="W820" s="76"/>
      <c r="X820" s="76"/>
      <c r="Y820" s="76"/>
      <c r="Z820" s="76"/>
      <c r="AA820" s="76"/>
      <c r="AB820" s="76"/>
      <c r="AC820" s="76"/>
      <c r="AD820" s="76"/>
      <c r="AE820" s="76"/>
      <c r="AF820" s="76"/>
      <c r="AG820" s="76"/>
      <c r="AH820" s="76"/>
      <c r="AI820" s="76"/>
      <c r="AJ820" s="76"/>
      <c r="AK820" s="76"/>
      <c r="AL820" s="76"/>
      <c r="AM820" s="76"/>
      <c r="AN820" s="76"/>
      <c r="AO820" s="76"/>
      <c r="AP820" s="76"/>
      <c r="AQ820" s="76"/>
      <c r="AR820" s="76"/>
      <c r="AS820" s="76"/>
      <c r="AT820" s="76"/>
      <c r="AU820" s="76"/>
      <c r="AV820" s="76"/>
      <c r="AW820" s="76"/>
      <c r="AX820" s="76"/>
      <c r="AY820" s="76"/>
      <c r="AZ820" s="76"/>
      <c r="BA820" s="76"/>
      <c r="BB820" s="76"/>
      <c r="BC820" s="76"/>
      <c r="BD820" s="76"/>
      <c r="BE820" s="76"/>
      <c r="BF820" s="76"/>
      <c r="BG820" s="76"/>
      <c r="BH820" s="76"/>
      <c r="BI820" s="76"/>
      <c r="BJ820" s="76"/>
      <c r="BK820" s="76"/>
      <c r="BL820" s="76"/>
      <c r="BM820" s="76"/>
      <c r="BN820" s="76"/>
      <c r="BO820" s="76"/>
      <c r="BP820" s="76"/>
      <c r="BQ820" s="76"/>
      <c r="BR820" s="76"/>
    </row>
    <row r="821" spans="4:70" ht="12.75" customHeight="1" x14ac:dyDescent="0.15">
      <c r="D821" s="76"/>
      <c r="E821" s="76"/>
      <c r="F821" s="76"/>
      <c r="G821" s="76"/>
      <c r="H821" s="76"/>
      <c r="I821" s="76"/>
      <c r="J821" s="76"/>
      <c r="K821" s="76"/>
      <c r="L821" s="76"/>
      <c r="M821" s="76"/>
      <c r="N821" s="76"/>
      <c r="O821" s="76"/>
      <c r="P821" s="76"/>
      <c r="Q821" s="76"/>
      <c r="R821" s="76"/>
      <c r="S821" s="76"/>
      <c r="T821" s="76"/>
      <c r="U821" s="76"/>
      <c r="V821" s="76"/>
      <c r="W821" s="76"/>
      <c r="X821" s="76"/>
      <c r="Y821" s="76"/>
      <c r="Z821" s="76"/>
      <c r="AA821" s="76"/>
      <c r="AB821" s="76"/>
      <c r="AC821" s="76"/>
      <c r="AD821" s="76"/>
      <c r="AE821" s="76"/>
      <c r="AF821" s="76"/>
      <c r="AG821" s="76"/>
      <c r="AH821" s="76"/>
      <c r="AI821" s="76"/>
      <c r="AJ821" s="76"/>
      <c r="AK821" s="76"/>
      <c r="AL821" s="76"/>
      <c r="AM821" s="76"/>
      <c r="AN821" s="76"/>
      <c r="AO821" s="76"/>
      <c r="AP821" s="76"/>
      <c r="AQ821" s="76"/>
      <c r="AR821" s="76"/>
      <c r="AS821" s="76"/>
      <c r="AT821" s="76"/>
      <c r="AU821" s="76"/>
      <c r="AV821" s="76"/>
      <c r="AW821" s="76"/>
      <c r="AX821" s="76"/>
      <c r="AY821" s="76"/>
      <c r="AZ821" s="76"/>
      <c r="BA821" s="76"/>
      <c r="BB821" s="76"/>
      <c r="BC821" s="76"/>
      <c r="BD821" s="76"/>
      <c r="BE821" s="76"/>
      <c r="BF821" s="76"/>
      <c r="BG821" s="76"/>
      <c r="BH821" s="76"/>
      <c r="BI821" s="76"/>
      <c r="BJ821" s="76"/>
      <c r="BK821" s="76"/>
      <c r="BL821" s="76"/>
      <c r="BM821" s="76"/>
      <c r="BN821" s="76"/>
      <c r="BO821" s="76"/>
      <c r="BP821" s="76"/>
      <c r="BQ821" s="76"/>
      <c r="BR821" s="76"/>
    </row>
    <row r="822" spans="4:70" ht="12.75" customHeight="1" x14ac:dyDescent="0.15">
      <c r="D822" s="76"/>
      <c r="E822" s="76"/>
      <c r="F822" s="76"/>
      <c r="G822" s="76"/>
      <c r="H822" s="76"/>
      <c r="I822" s="76"/>
      <c r="J822" s="76"/>
      <c r="K822" s="76"/>
      <c r="L822" s="76"/>
      <c r="M822" s="76"/>
      <c r="N822" s="76"/>
      <c r="O822" s="76"/>
      <c r="P822" s="76"/>
      <c r="Q822" s="76"/>
      <c r="R822" s="76"/>
      <c r="S822" s="76"/>
      <c r="T822" s="76"/>
      <c r="U822" s="76"/>
      <c r="V822" s="76"/>
      <c r="W822" s="76"/>
      <c r="X822" s="76"/>
      <c r="Y822" s="76"/>
      <c r="Z822" s="76"/>
      <c r="AA822" s="76"/>
      <c r="AB822" s="76"/>
      <c r="AC822" s="76"/>
      <c r="AD822" s="76"/>
      <c r="AE822" s="76"/>
      <c r="AF822" s="76"/>
      <c r="AG822" s="76"/>
      <c r="AH822" s="76"/>
      <c r="AI822" s="76"/>
      <c r="AJ822" s="76"/>
      <c r="AK822" s="76"/>
      <c r="AL822" s="76"/>
      <c r="AM822" s="76"/>
      <c r="AN822" s="76"/>
      <c r="AO822" s="76"/>
      <c r="AP822" s="76"/>
      <c r="AQ822" s="76"/>
      <c r="AR822" s="76"/>
      <c r="AS822" s="76"/>
      <c r="AT822" s="76"/>
      <c r="AU822" s="76"/>
      <c r="AV822" s="76"/>
      <c r="AW822" s="76"/>
      <c r="AX822" s="76"/>
      <c r="AY822" s="76"/>
      <c r="AZ822" s="76"/>
      <c r="BA822" s="76"/>
      <c r="BB822" s="76"/>
      <c r="BC822" s="76"/>
      <c r="BD822" s="76"/>
      <c r="BE822" s="76"/>
      <c r="BF822" s="76"/>
      <c r="BG822" s="76"/>
      <c r="BH822" s="76"/>
      <c r="BI822" s="76"/>
      <c r="BJ822" s="76"/>
      <c r="BK822" s="76"/>
      <c r="BL822" s="76"/>
      <c r="BM822" s="76"/>
      <c r="BN822" s="76"/>
      <c r="BO822" s="76"/>
      <c r="BP822" s="76"/>
      <c r="BQ822" s="76"/>
      <c r="BR822" s="76"/>
    </row>
    <row r="823" spans="4:70" ht="12.75" customHeight="1" x14ac:dyDescent="0.15">
      <c r="D823" s="76"/>
      <c r="E823" s="76"/>
      <c r="F823" s="76"/>
      <c r="G823" s="76"/>
      <c r="H823" s="76"/>
      <c r="I823" s="76"/>
      <c r="J823" s="76"/>
      <c r="K823" s="76"/>
      <c r="L823" s="76"/>
      <c r="M823" s="76"/>
      <c r="N823" s="76"/>
      <c r="O823" s="76"/>
      <c r="P823" s="76"/>
      <c r="Q823" s="76"/>
      <c r="R823" s="76"/>
      <c r="S823" s="76"/>
      <c r="T823" s="76"/>
      <c r="U823" s="76"/>
      <c r="V823" s="76"/>
      <c r="W823" s="76"/>
      <c r="X823" s="76"/>
      <c r="Y823" s="76"/>
      <c r="Z823" s="76"/>
      <c r="AA823" s="76"/>
      <c r="AB823" s="76"/>
      <c r="AC823" s="76"/>
      <c r="AD823" s="76"/>
      <c r="AE823" s="76"/>
      <c r="AF823" s="76"/>
      <c r="AG823" s="76"/>
      <c r="AH823" s="76"/>
      <c r="AI823" s="76"/>
      <c r="AJ823" s="76"/>
      <c r="AK823" s="76"/>
      <c r="AL823" s="76"/>
      <c r="AM823" s="76"/>
      <c r="AN823" s="76"/>
      <c r="AO823" s="76"/>
      <c r="AP823" s="76"/>
      <c r="AQ823" s="76"/>
      <c r="AR823" s="76"/>
      <c r="AS823" s="76"/>
      <c r="AT823" s="76"/>
      <c r="AU823" s="76"/>
      <c r="AV823" s="76"/>
      <c r="AW823" s="76"/>
      <c r="AX823" s="76"/>
      <c r="AY823" s="76"/>
      <c r="AZ823" s="76"/>
      <c r="BA823" s="76"/>
      <c r="BB823" s="76"/>
      <c r="BC823" s="76"/>
      <c r="BD823" s="76"/>
      <c r="BE823" s="76"/>
      <c r="BF823" s="76"/>
      <c r="BG823" s="76"/>
      <c r="BH823" s="76"/>
      <c r="BI823" s="76"/>
      <c r="BJ823" s="76"/>
      <c r="BK823" s="76"/>
      <c r="BL823" s="76"/>
      <c r="BM823" s="76"/>
      <c r="BN823" s="76"/>
      <c r="BO823" s="76"/>
      <c r="BP823" s="76"/>
      <c r="BQ823" s="76"/>
      <c r="BR823" s="76"/>
    </row>
    <row r="824" spans="4:70" ht="12.75" customHeight="1" x14ac:dyDescent="0.15">
      <c r="D824" s="76"/>
      <c r="E824" s="76"/>
      <c r="F824" s="76"/>
      <c r="G824" s="76"/>
      <c r="H824" s="76"/>
      <c r="I824" s="76"/>
      <c r="J824" s="76"/>
      <c r="K824" s="76"/>
      <c r="L824" s="76"/>
      <c r="M824" s="76"/>
      <c r="N824" s="76"/>
      <c r="O824" s="76"/>
      <c r="P824" s="76"/>
      <c r="Q824" s="76"/>
      <c r="R824" s="76"/>
      <c r="S824" s="76"/>
      <c r="T824" s="76"/>
      <c r="U824" s="76"/>
      <c r="V824" s="76"/>
      <c r="W824" s="76"/>
      <c r="X824" s="76"/>
      <c r="Y824" s="76"/>
      <c r="Z824" s="76"/>
      <c r="AA824" s="76"/>
      <c r="AB824" s="76"/>
      <c r="AC824" s="76"/>
      <c r="AD824" s="76"/>
      <c r="AE824" s="76"/>
      <c r="AF824" s="76"/>
      <c r="AG824" s="76"/>
      <c r="AH824" s="76"/>
      <c r="AI824" s="76"/>
      <c r="AJ824" s="76"/>
      <c r="AK824" s="76"/>
      <c r="AL824" s="76"/>
      <c r="AM824" s="76"/>
      <c r="AN824" s="76"/>
      <c r="AO824" s="76"/>
      <c r="AP824" s="76"/>
      <c r="AQ824" s="76"/>
      <c r="AR824" s="76"/>
      <c r="AS824" s="76"/>
      <c r="AT824" s="76"/>
      <c r="AU824" s="76"/>
      <c r="AV824" s="76"/>
      <c r="AW824" s="76"/>
      <c r="AX824" s="76"/>
      <c r="AY824" s="76"/>
      <c r="AZ824" s="76"/>
      <c r="BA824" s="76"/>
      <c r="BB824" s="76"/>
      <c r="BC824" s="76"/>
      <c r="BD824" s="76"/>
      <c r="BE824" s="76"/>
      <c r="BF824" s="76"/>
      <c r="BG824" s="76"/>
      <c r="BH824" s="76"/>
      <c r="BI824" s="76"/>
      <c r="BJ824" s="76"/>
      <c r="BK824" s="76"/>
      <c r="BL824" s="76"/>
      <c r="BM824" s="76"/>
      <c r="BN824" s="76"/>
      <c r="BO824" s="76"/>
      <c r="BP824" s="76"/>
      <c r="BQ824" s="76"/>
      <c r="BR824" s="76"/>
    </row>
    <row r="825" spans="4:70" ht="12.75" customHeight="1" x14ac:dyDescent="0.15">
      <c r="D825" s="76"/>
      <c r="E825" s="76"/>
      <c r="F825" s="76"/>
      <c r="G825" s="76"/>
      <c r="H825" s="76"/>
      <c r="I825" s="76"/>
      <c r="J825" s="76"/>
      <c r="K825" s="76"/>
      <c r="L825" s="76"/>
      <c r="M825" s="76"/>
      <c r="N825" s="76"/>
      <c r="O825" s="76"/>
      <c r="P825" s="76"/>
      <c r="Q825" s="76"/>
      <c r="R825" s="76"/>
      <c r="S825" s="76"/>
      <c r="T825" s="76"/>
      <c r="U825" s="76"/>
      <c r="V825" s="76"/>
      <c r="W825" s="76"/>
      <c r="X825" s="76"/>
      <c r="Y825" s="76"/>
      <c r="Z825" s="76"/>
      <c r="AA825" s="76"/>
      <c r="AB825" s="76"/>
      <c r="AC825" s="76"/>
      <c r="AD825" s="76"/>
      <c r="AE825" s="76"/>
      <c r="AF825" s="76"/>
      <c r="AG825" s="76"/>
      <c r="AH825" s="76"/>
      <c r="AI825" s="76"/>
      <c r="AJ825" s="76"/>
      <c r="AK825" s="76"/>
      <c r="AL825" s="76"/>
      <c r="AM825" s="76"/>
      <c r="AN825" s="76"/>
      <c r="AO825" s="76"/>
      <c r="AP825" s="76"/>
      <c r="AQ825" s="76"/>
      <c r="AR825" s="76"/>
      <c r="AS825" s="76"/>
      <c r="AT825" s="76"/>
      <c r="AU825" s="76"/>
      <c r="AV825" s="76"/>
      <c r="AW825" s="76"/>
      <c r="AX825" s="76"/>
      <c r="AY825" s="76"/>
      <c r="AZ825" s="76"/>
      <c r="BA825" s="76"/>
      <c r="BB825" s="76"/>
      <c r="BC825" s="76"/>
      <c r="BD825" s="76"/>
      <c r="BE825" s="76"/>
      <c r="BF825" s="76"/>
      <c r="BG825" s="76"/>
      <c r="BH825" s="76"/>
      <c r="BI825" s="76"/>
      <c r="BJ825" s="76"/>
      <c r="BK825" s="76"/>
      <c r="BL825" s="76"/>
      <c r="BM825" s="76"/>
      <c r="BN825" s="76"/>
      <c r="BO825" s="76"/>
      <c r="BP825" s="76"/>
      <c r="BQ825" s="76"/>
      <c r="BR825" s="76"/>
    </row>
    <row r="826" spans="4:70" ht="12.75" customHeight="1" x14ac:dyDescent="0.15">
      <c r="D826" s="76"/>
      <c r="E826" s="76"/>
      <c r="F826" s="76"/>
      <c r="G826" s="76"/>
      <c r="H826" s="76"/>
      <c r="I826" s="76"/>
      <c r="J826" s="76"/>
      <c r="K826" s="76"/>
      <c r="L826" s="76"/>
      <c r="M826" s="76"/>
      <c r="N826" s="76"/>
      <c r="O826" s="76"/>
      <c r="P826" s="76"/>
      <c r="Q826" s="76"/>
      <c r="R826" s="76"/>
      <c r="S826" s="76"/>
      <c r="T826" s="76"/>
      <c r="U826" s="76"/>
      <c r="V826" s="76"/>
      <c r="W826" s="76"/>
      <c r="X826" s="76"/>
      <c r="Y826" s="76"/>
      <c r="Z826" s="76"/>
      <c r="AA826" s="76"/>
      <c r="AB826" s="76"/>
      <c r="AC826" s="76"/>
      <c r="AD826" s="76"/>
      <c r="AE826" s="76"/>
      <c r="AF826" s="76"/>
      <c r="AG826" s="76"/>
      <c r="AH826" s="76"/>
      <c r="AI826" s="76"/>
      <c r="AJ826" s="76"/>
      <c r="AK826" s="76"/>
      <c r="AL826" s="76"/>
      <c r="AM826" s="76"/>
      <c r="AN826" s="76"/>
      <c r="AO826" s="76"/>
      <c r="AP826" s="76"/>
      <c r="AQ826" s="76"/>
      <c r="AR826" s="76"/>
      <c r="AS826" s="76"/>
      <c r="AT826" s="76"/>
      <c r="AU826" s="76"/>
      <c r="AV826" s="76"/>
      <c r="AW826" s="76"/>
      <c r="AX826" s="76"/>
      <c r="AY826" s="76"/>
      <c r="AZ826" s="76"/>
      <c r="BA826" s="76"/>
      <c r="BB826" s="76"/>
      <c r="BC826" s="76"/>
      <c r="BD826" s="76"/>
      <c r="BE826" s="76"/>
      <c r="BF826" s="76"/>
      <c r="BG826" s="76"/>
      <c r="BH826" s="76"/>
      <c r="BI826" s="76"/>
      <c r="BJ826" s="76"/>
      <c r="BK826" s="76"/>
      <c r="BL826" s="76"/>
      <c r="BM826" s="76"/>
      <c r="BN826" s="76"/>
      <c r="BO826" s="76"/>
      <c r="BP826" s="76"/>
      <c r="BQ826" s="76"/>
      <c r="BR826" s="76"/>
    </row>
    <row r="827" spans="4:70" ht="12.75" customHeight="1" x14ac:dyDescent="0.15">
      <c r="D827" s="76"/>
      <c r="E827" s="76"/>
      <c r="F827" s="76"/>
      <c r="G827" s="76"/>
      <c r="H827" s="76"/>
      <c r="I827" s="76"/>
      <c r="J827" s="76"/>
      <c r="K827" s="76"/>
      <c r="L827" s="76"/>
      <c r="M827" s="76"/>
      <c r="N827" s="76"/>
      <c r="O827" s="76"/>
      <c r="P827" s="76"/>
      <c r="Q827" s="76"/>
      <c r="R827" s="76"/>
      <c r="S827" s="76"/>
      <c r="T827" s="76"/>
      <c r="U827" s="76"/>
      <c r="V827" s="76"/>
      <c r="W827" s="76"/>
      <c r="X827" s="76"/>
      <c r="Y827" s="76"/>
      <c r="Z827" s="76"/>
      <c r="AA827" s="76"/>
      <c r="AB827" s="76"/>
      <c r="AC827" s="76"/>
      <c r="AD827" s="76"/>
      <c r="AE827" s="76"/>
      <c r="AF827" s="76"/>
      <c r="AG827" s="76"/>
      <c r="AH827" s="76"/>
      <c r="AI827" s="76"/>
      <c r="AJ827" s="76"/>
      <c r="AK827" s="76"/>
      <c r="AL827" s="76"/>
      <c r="AM827" s="76"/>
      <c r="AN827" s="76"/>
      <c r="AO827" s="76"/>
      <c r="AP827" s="76"/>
      <c r="AQ827" s="76"/>
      <c r="AR827" s="76"/>
      <c r="AS827" s="76"/>
      <c r="AT827" s="76"/>
      <c r="AU827" s="76"/>
      <c r="AV827" s="76"/>
      <c r="AW827" s="76"/>
      <c r="AX827" s="76"/>
      <c r="AY827" s="76"/>
      <c r="AZ827" s="76"/>
      <c r="BA827" s="76"/>
      <c r="BB827" s="76"/>
      <c r="BC827" s="76"/>
      <c r="BD827" s="76"/>
      <c r="BE827" s="76"/>
      <c r="BF827" s="76"/>
      <c r="BG827" s="76"/>
      <c r="BH827" s="76"/>
      <c r="BI827" s="76"/>
      <c r="BJ827" s="76"/>
      <c r="BK827" s="76"/>
      <c r="BL827" s="76"/>
      <c r="BM827" s="76"/>
      <c r="BN827" s="76"/>
      <c r="BO827" s="76"/>
      <c r="BP827" s="76"/>
      <c r="BQ827" s="76"/>
      <c r="BR827" s="76"/>
    </row>
    <row r="828" spans="4:70" ht="12.75" customHeight="1" x14ac:dyDescent="0.15">
      <c r="D828" s="76"/>
      <c r="E828" s="76"/>
      <c r="F828" s="76"/>
      <c r="G828" s="76"/>
      <c r="H828" s="76"/>
      <c r="I828" s="76"/>
      <c r="J828" s="76"/>
      <c r="K828" s="76"/>
      <c r="L828" s="76"/>
      <c r="M828" s="76"/>
      <c r="N828" s="76"/>
      <c r="O828" s="76"/>
      <c r="P828" s="76"/>
      <c r="Q828" s="76"/>
      <c r="R828" s="76"/>
      <c r="S828" s="76"/>
      <c r="T828" s="76"/>
      <c r="U828" s="76"/>
      <c r="V828" s="76"/>
      <c r="W828" s="76"/>
      <c r="X828" s="76"/>
      <c r="Y828" s="76"/>
      <c r="Z828" s="76"/>
      <c r="AA828" s="76"/>
      <c r="AB828" s="76"/>
      <c r="AC828" s="76"/>
      <c r="AD828" s="76"/>
      <c r="AE828" s="76"/>
      <c r="AF828" s="76"/>
      <c r="AG828" s="76"/>
      <c r="AH828" s="76"/>
      <c r="AI828" s="76"/>
      <c r="AJ828" s="76"/>
      <c r="AK828" s="76"/>
      <c r="AL828" s="76"/>
      <c r="AM828" s="76"/>
      <c r="AN828" s="76"/>
      <c r="AO828" s="76"/>
      <c r="AP828" s="76"/>
      <c r="AQ828" s="76"/>
      <c r="AR828" s="76"/>
      <c r="AS828" s="76"/>
      <c r="AT828" s="76"/>
      <c r="AU828" s="76"/>
      <c r="AV828" s="76"/>
      <c r="AW828" s="76"/>
      <c r="AX828" s="76"/>
      <c r="AY828" s="76"/>
      <c r="AZ828" s="76"/>
      <c r="BA828" s="76"/>
      <c r="BB828" s="76"/>
      <c r="BC828" s="76"/>
      <c r="BD828" s="76"/>
      <c r="BE828" s="76"/>
      <c r="BF828" s="76"/>
      <c r="BG828" s="76"/>
      <c r="BH828" s="76"/>
      <c r="BI828" s="76"/>
      <c r="BJ828" s="76"/>
      <c r="BK828" s="76"/>
      <c r="BL828" s="76"/>
      <c r="BM828" s="76"/>
      <c r="BN828" s="76"/>
      <c r="BO828" s="76"/>
      <c r="BP828" s="76"/>
      <c r="BQ828" s="76"/>
      <c r="BR828" s="76"/>
    </row>
    <row r="829" spans="4:70" ht="12.75" customHeight="1" x14ac:dyDescent="0.15">
      <c r="D829" s="76"/>
      <c r="E829" s="76"/>
      <c r="F829" s="76"/>
      <c r="G829" s="76"/>
      <c r="H829" s="76"/>
      <c r="I829" s="76"/>
      <c r="J829" s="76"/>
      <c r="K829" s="76"/>
      <c r="L829" s="76"/>
      <c r="M829" s="76"/>
      <c r="N829" s="76"/>
      <c r="O829" s="76"/>
      <c r="P829" s="76"/>
      <c r="Q829" s="76"/>
      <c r="R829" s="76"/>
      <c r="S829" s="76"/>
      <c r="T829" s="76"/>
      <c r="U829" s="76"/>
      <c r="V829" s="76"/>
      <c r="W829" s="76"/>
      <c r="X829" s="76"/>
      <c r="Y829" s="76"/>
      <c r="Z829" s="76"/>
      <c r="AA829" s="76"/>
      <c r="AB829" s="76"/>
      <c r="AC829" s="76"/>
      <c r="AD829" s="76"/>
      <c r="AE829" s="76"/>
      <c r="AF829" s="76"/>
      <c r="AG829" s="76"/>
      <c r="AH829" s="76"/>
      <c r="AI829" s="76"/>
      <c r="AJ829" s="76"/>
      <c r="AK829" s="76"/>
      <c r="AL829" s="76"/>
      <c r="AM829" s="76"/>
      <c r="AN829" s="76"/>
      <c r="AO829" s="76"/>
      <c r="AP829" s="76"/>
      <c r="AQ829" s="76"/>
      <c r="AR829" s="76"/>
      <c r="AS829" s="76"/>
      <c r="AT829" s="76"/>
      <c r="AU829" s="76"/>
      <c r="AV829" s="76"/>
      <c r="AW829" s="76"/>
      <c r="AX829" s="76"/>
      <c r="AY829" s="76"/>
      <c r="AZ829" s="76"/>
      <c r="BA829" s="76"/>
      <c r="BB829" s="76"/>
      <c r="BC829" s="76"/>
      <c r="BD829" s="76"/>
      <c r="BE829" s="76"/>
      <c r="BF829" s="76"/>
      <c r="BG829" s="76"/>
      <c r="BH829" s="76"/>
      <c r="BI829" s="76"/>
      <c r="BJ829" s="76"/>
      <c r="BK829" s="76"/>
      <c r="BL829" s="76"/>
      <c r="BM829" s="76"/>
      <c r="BN829" s="76"/>
      <c r="BO829" s="76"/>
      <c r="BP829" s="76"/>
      <c r="BQ829" s="76"/>
      <c r="BR829" s="76"/>
    </row>
    <row r="830" spans="4:70" ht="12.75" customHeight="1" x14ac:dyDescent="0.15">
      <c r="D830" s="76"/>
      <c r="E830" s="76"/>
      <c r="F830" s="76"/>
      <c r="G830" s="76"/>
      <c r="H830" s="76"/>
      <c r="I830" s="76"/>
      <c r="J830" s="76"/>
      <c r="K830" s="76"/>
      <c r="L830" s="76"/>
      <c r="M830" s="76"/>
      <c r="N830" s="76"/>
      <c r="O830" s="76"/>
      <c r="P830" s="76"/>
      <c r="Q830" s="76"/>
      <c r="R830" s="76"/>
      <c r="S830" s="76"/>
      <c r="T830" s="76"/>
      <c r="U830" s="76"/>
      <c r="V830" s="76"/>
      <c r="W830" s="76"/>
      <c r="X830" s="76"/>
      <c r="Y830" s="76"/>
      <c r="Z830" s="76"/>
      <c r="AA830" s="76"/>
      <c r="AB830" s="76"/>
      <c r="AC830" s="76"/>
      <c r="AD830" s="76"/>
      <c r="AE830" s="76"/>
      <c r="AF830" s="76"/>
      <c r="AG830" s="76"/>
      <c r="AH830" s="76"/>
      <c r="AI830" s="76"/>
      <c r="AJ830" s="76"/>
      <c r="AK830" s="76"/>
      <c r="AL830" s="76"/>
      <c r="AM830" s="76"/>
      <c r="AN830" s="76"/>
      <c r="AO830" s="76"/>
      <c r="AP830" s="76"/>
      <c r="AQ830" s="76"/>
      <c r="AR830" s="76"/>
      <c r="AS830" s="76"/>
      <c r="AT830" s="76"/>
      <c r="AU830" s="76"/>
      <c r="AV830" s="76"/>
      <c r="AW830" s="76"/>
      <c r="AX830" s="76"/>
      <c r="AY830" s="76"/>
      <c r="AZ830" s="76"/>
      <c r="BA830" s="76"/>
      <c r="BB830" s="76"/>
      <c r="BC830" s="76"/>
      <c r="BD830" s="76"/>
      <c r="BE830" s="76"/>
      <c r="BF830" s="76"/>
      <c r="BG830" s="76"/>
      <c r="BH830" s="76"/>
      <c r="BI830" s="76"/>
      <c r="BJ830" s="76"/>
      <c r="BK830" s="76"/>
      <c r="BL830" s="76"/>
      <c r="BM830" s="76"/>
      <c r="BN830" s="76"/>
      <c r="BO830" s="76"/>
      <c r="BP830" s="76"/>
      <c r="BQ830" s="76"/>
      <c r="BR830" s="76"/>
    </row>
    <row r="831" spans="4:70" ht="12.75" customHeight="1" x14ac:dyDescent="0.15">
      <c r="D831" s="76"/>
      <c r="E831" s="76"/>
      <c r="F831" s="76"/>
      <c r="G831" s="76"/>
      <c r="H831" s="76"/>
      <c r="I831" s="76"/>
      <c r="J831" s="76"/>
      <c r="K831" s="76"/>
      <c r="L831" s="76"/>
      <c r="M831" s="76"/>
      <c r="N831" s="76"/>
      <c r="O831" s="76"/>
      <c r="P831" s="76"/>
      <c r="Q831" s="76"/>
      <c r="R831" s="76"/>
      <c r="S831" s="76"/>
      <c r="T831" s="76"/>
      <c r="U831" s="76"/>
      <c r="V831" s="76"/>
      <c r="W831" s="76"/>
      <c r="X831" s="76"/>
      <c r="Y831" s="76"/>
      <c r="Z831" s="76"/>
      <c r="AA831" s="76"/>
      <c r="AB831" s="76"/>
      <c r="AC831" s="76"/>
      <c r="AD831" s="76"/>
      <c r="AE831" s="76"/>
      <c r="AF831" s="76"/>
      <c r="AG831" s="76"/>
      <c r="AH831" s="76"/>
      <c r="AI831" s="76"/>
      <c r="AJ831" s="76"/>
      <c r="AK831" s="76"/>
      <c r="AL831" s="76"/>
      <c r="AM831" s="76"/>
      <c r="AN831" s="76"/>
      <c r="AO831" s="76"/>
      <c r="AP831" s="76"/>
      <c r="AQ831" s="76"/>
      <c r="AR831" s="76"/>
      <c r="AS831" s="76"/>
      <c r="AT831" s="76"/>
      <c r="AU831" s="76"/>
      <c r="AV831" s="76"/>
      <c r="AW831" s="76"/>
      <c r="AX831" s="76"/>
      <c r="AY831" s="76"/>
      <c r="AZ831" s="76"/>
      <c r="BA831" s="76"/>
      <c r="BB831" s="76"/>
      <c r="BC831" s="76"/>
      <c r="BD831" s="76"/>
      <c r="BE831" s="76"/>
      <c r="BF831" s="76"/>
      <c r="BG831" s="76"/>
      <c r="BH831" s="76"/>
      <c r="BI831" s="76"/>
      <c r="BJ831" s="76"/>
      <c r="BK831" s="76"/>
      <c r="BL831" s="76"/>
      <c r="BM831" s="76"/>
      <c r="BN831" s="76"/>
      <c r="BO831" s="76"/>
      <c r="BP831" s="76"/>
      <c r="BQ831" s="76"/>
      <c r="BR831" s="76"/>
    </row>
    <row r="832" spans="4:70" ht="12.75" customHeight="1" x14ac:dyDescent="0.15">
      <c r="D832" s="76"/>
      <c r="E832" s="76"/>
      <c r="F832" s="76"/>
      <c r="G832" s="76"/>
      <c r="H832" s="76"/>
      <c r="I832" s="76"/>
      <c r="J832" s="76"/>
      <c r="K832" s="76"/>
      <c r="L832" s="76"/>
      <c r="M832" s="76"/>
      <c r="N832" s="76"/>
      <c r="O832" s="76"/>
      <c r="P832" s="76"/>
      <c r="Q832" s="76"/>
      <c r="R832" s="76"/>
      <c r="S832" s="76"/>
      <c r="T832" s="76"/>
      <c r="U832" s="76"/>
      <c r="V832" s="76"/>
      <c r="W832" s="76"/>
      <c r="X832" s="76"/>
      <c r="Y832" s="76"/>
      <c r="Z832" s="76"/>
      <c r="AA832" s="76"/>
      <c r="AB832" s="76"/>
      <c r="AC832" s="76"/>
      <c r="AD832" s="76"/>
      <c r="AE832" s="76"/>
      <c r="AF832" s="76"/>
      <c r="AG832" s="76"/>
      <c r="AH832" s="76"/>
      <c r="AI832" s="76"/>
      <c r="AJ832" s="76"/>
      <c r="AK832" s="76"/>
      <c r="AL832" s="76"/>
      <c r="AM832" s="76"/>
      <c r="AN832" s="76"/>
      <c r="AO832" s="76"/>
      <c r="AP832" s="76"/>
      <c r="AQ832" s="76"/>
      <c r="AR832" s="76"/>
      <c r="AS832" s="76"/>
      <c r="AT832" s="76"/>
      <c r="AU832" s="76"/>
      <c r="AV832" s="76"/>
      <c r="AW832" s="76"/>
      <c r="AX832" s="76"/>
      <c r="AY832" s="76"/>
      <c r="AZ832" s="76"/>
      <c r="BA832" s="76"/>
      <c r="BB832" s="76"/>
      <c r="BC832" s="76"/>
      <c r="BD832" s="76"/>
      <c r="BE832" s="76"/>
      <c r="BF832" s="76"/>
      <c r="BG832" s="76"/>
      <c r="BH832" s="76"/>
      <c r="BI832" s="76"/>
      <c r="BJ832" s="76"/>
      <c r="BK832" s="76"/>
      <c r="BL832" s="76"/>
      <c r="BM832" s="76"/>
      <c r="BN832" s="76"/>
      <c r="BO832" s="76"/>
      <c r="BP832" s="76"/>
      <c r="BQ832" s="76"/>
      <c r="BR832" s="76"/>
    </row>
    <row r="833" spans="4:70" ht="12.75" customHeight="1" x14ac:dyDescent="0.15">
      <c r="D833" s="76"/>
      <c r="E833" s="76"/>
      <c r="F833" s="76"/>
      <c r="G833" s="76"/>
      <c r="H833" s="76"/>
      <c r="I833" s="76"/>
      <c r="J833" s="76"/>
      <c r="K833" s="76"/>
      <c r="L833" s="76"/>
      <c r="M833" s="76"/>
      <c r="N833" s="76"/>
      <c r="O833" s="76"/>
      <c r="P833" s="76"/>
      <c r="Q833" s="76"/>
      <c r="R833" s="76"/>
      <c r="S833" s="76"/>
      <c r="T833" s="76"/>
      <c r="U833" s="76"/>
      <c r="V833" s="76"/>
      <c r="W833" s="76"/>
      <c r="X833" s="76"/>
      <c r="Y833" s="76"/>
      <c r="Z833" s="76"/>
      <c r="AA833" s="76"/>
      <c r="AB833" s="76"/>
      <c r="AC833" s="76"/>
      <c r="AD833" s="76"/>
      <c r="AE833" s="76"/>
      <c r="AF833" s="76"/>
      <c r="AG833" s="76"/>
      <c r="AH833" s="76"/>
      <c r="AI833" s="76"/>
      <c r="AJ833" s="76"/>
      <c r="AK833" s="76"/>
      <c r="AL833" s="76"/>
      <c r="AM833" s="76"/>
      <c r="AN833" s="76"/>
      <c r="AO833" s="76"/>
      <c r="AP833" s="76"/>
      <c r="AQ833" s="76"/>
      <c r="AR833" s="76"/>
      <c r="AS833" s="76"/>
      <c r="AT833" s="76"/>
      <c r="AU833" s="76"/>
      <c r="AV833" s="76"/>
      <c r="AW833" s="76"/>
      <c r="AX833" s="76"/>
      <c r="AY833" s="76"/>
      <c r="AZ833" s="76"/>
      <c r="BA833" s="76"/>
      <c r="BB833" s="76"/>
      <c r="BC833" s="76"/>
      <c r="BD833" s="76"/>
      <c r="BE833" s="76"/>
      <c r="BF833" s="76"/>
      <c r="BG833" s="76"/>
      <c r="BH833" s="76"/>
      <c r="BI833" s="76"/>
      <c r="BJ833" s="76"/>
      <c r="BK833" s="76"/>
      <c r="BL833" s="76"/>
      <c r="BM833" s="76"/>
      <c r="BN833" s="76"/>
      <c r="BO833" s="76"/>
      <c r="BP833" s="76"/>
      <c r="BQ833" s="76"/>
      <c r="BR833" s="76"/>
    </row>
    <row r="834" spans="4:70" ht="12.75" customHeight="1" x14ac:dyDescent="0.15">
      <c r="D834" s="76"/>
      <c r="E834" s="76"/>
      <c r="F834" s="76"/>
      <c r="G834" s="76"/>
      <c r="H834" s="76"/>
      <c r="I834" s="76"/>
      <c r="J834" s="76"/>
      <c r="K834" s="76"/>
      <c r="L834" s="76"/>
      <c r="M834" s="76"/>
      <c r="N834" s="76"/>
      <c r="O834" s="76"/>
      <c r="P834" s="76"/>
      <c r="Q834" s="76"/>
      <c r="R834" s="76"/>
      <c r="S834" s="76"/>
      <c r="T834" s="76"/>
      <c r="U834" s="76"/>
      <c r="V834" s="76"/>
      <c r="W834" s="76"/>
      <c r="X834" s="76"/>
      <c r="Y834" s="76"/>
      <c r="Z834" s="76"/>
      <c r="AA834" s="76"/>
      <c r="AB834" s="76"/>
      <c r="AC834" s="76"/>
      <c r="AD834" s="76"/>
      <c r="AE834" s="76"/>
      <c r="AF834" s="76"/>
      <c r="AG834" s="76"/>
      <c r="AH834" s="76"/>
      <c r="AI834" s="76"/>
      <c r="AJ834" s="76"/>
      <c r="AK834" s="76"/>
      <c r="AL834" s="76"/>
      <c r="AM834" s="76"/>
      <c r="AN834" s="76"/>
      <c r="AO834" s="76"/>
      <c r="AP834" s="76"/>
      <c r="AQ834" s="76"/>
      <c r="AR834" s="76"/>
      <c r="AS834" s="76"/>
      <c r="AT834" s="76"/>
      <c r="AU834" s="76"/>
      <c r="AV834" s="76"/>
      <c r="AW834" s="76"/>
      <c r="AX834" s="76"/>
      <c r="AY834" s="76"/>
      <c r="AZ834" s="76"/>
      <c r="BA834" s="76"/>
      <c r="BB834" s="76"/>
      <c r="BC834" s="76"/>
      <c r="BD834" s="76"/>
      <c r="BE834" s="76"/>
      <c r="BF834" s="76"/>
      <c r="BG834" s="76"/>
      <c r="BH834" s="76"/>
      <c r="BI834" s="76"/>
      <c r="BJ834" s="76"/>
      <c r="BK834" s="76"/>
      <c r="BL834" s="76"/>
      <c r="BM834" s="76"/>
      <c r="BN834" s="76"/>
      <c r="BO834" s="76"/>
      <c r="BP834" s="76"/>
      <c r="BQ834" s="76"/>
      <c r="BR834" s="76"/>
    </row>
    <row r="835" spans="4:70" ht="12.75" customHeight="1" x14ac:dyDescent="0.15">
      <c r="D835" s="76"/>
      <c r="E835" s="76"/>
      <c r="F835" s="76"/>
      <c r="G835" s="76"/>
      <c r="H835" s="76"/>
      <c r="I835" s="76"/>
      <c r="J835" s="76"/>
      <c r="K835" s="76"/>
      <c r="L835" s="76"/>
      <c r="M835" s="76"/>
      <c r="N835" s="76"/>
      <c r="O835" s="76"/>
      <c r="P835" s="76"/>
      <c r="Q835" s="76"/>
      <c r="R835" s="76"/>
      <c r="S835" s="76"/>
      <c r="T835" s="76"/>
      <c r="U835" s="76"/>
      <c r="V835" s="76"/>
      <c r="W835" s="76"/>
      <c r="X835" s="76"/>
      <c r="Y835" s="76"/>
      <c r="Z835" s="76"/>
      <c r="AA835" s="76"/>
      <c r="AB835" s="76"/>
      <c r="AC835" s="76"/>
      <c r="AD835" s="76"/>
      <c r="AE835" s="76"/>
      <c r="AF835" s="76"/>
      <c r="AG835" s="76"/>
      <c r="AH835" s="76"/>
      <c r="AI835" s="76"/>
      <c r="AJ835" s="76"/>
      <c r="AK835" s="76"/>
      <c r="AL835" s="76"/>
      <c r="AM835" s="76"/>
      <c r="AN835" s="76"/>
      <c r="AO835" s="76"/>
      <c r="AP835" s="76"/>
      <c r="AQ835" s="76"/>
      <c r="AR835" s="76"/>
      <c r="AS835" s="76"/>
      <c r="AT835" s="76"/>
      <c r="AU835" s="76"/>
      <c r="AV835" s="76"/>
      <c r="AW835" s="76"/>
      <c r="AX835" s="76"/>
      <c r="AY835" s="76"/>
      <c r="AZ835" s="76"/>
      <c r="BA835" s="76"/>
      <c r="BB835" s="76"/>
      <c r="BC835" s="76"/>
      <c r="BD835" s="76"/>
      <c r="BE835" s="76"/>
      <c r="BF835" s="76"/>
      <c r="BG835" s="76"/>
      <c r="BH835" s="76"/>
      <c r="BI835" s="76"/>
      <c r="BJ835" s="76"/>
      <c r="BK835" s="76"/>
      <c r="BL835" s="76"/>
      <c r="BM835" s="76"/>
      <c r="BN835" s="76"/>
      <c r="BO835" s="76"/>
      <c r="BP835" s="76"/>
      <c r="BQ835" s="76"/>
      <c r="BR835" s="76"/>
    </row>
    <row r="836" spans="4:70" ht="12.75" customHeight="1" x14ac:dyDescent="0.15">
      <c r="D836" s="76"/>
      <c r="E836" s="76"/>
      <c r="F836" s="76"/>
      <c r="G836" s="76"/>
      <c r="H836" s="76"/>
      <c r="I836" s="76"/>
      <c r="J836" s="76"/>
      <c r="K836" s="76"/>
      <c r="L836" s="76"/>
      <c r="M836" s="76"/>
      <c r="N836" s="76"/>
      <c r="O836" s="76"/>
      <c r="P836" s="76"/>
      <c r="Q836" s="76"/>
      <c r="R836" s="76"/>
      <c r="S836" s="76"/>
      <c r="T836" s="76"/>
      <c r="U836" s="76"/>
      <c r="V836" s="76"/>
      <c r="W836" s="76"/>
      <c r="X836" s="76"/>
      <c r="Y836" s="76"/>
      <c r="Z836" s="76"/>
      <c r="AA836" s="76"/>
      <c r="AB836" s="76"/>
      <c r="AC836" s="76"/>
      <c r="AD836" s="76"/>
      <c r="AE836" s="76"/>
      <c r="AF836" s="76"/>
      <c r="AG836" s="76"/>
      <c r="AH836" s="76"/>
      <c r="AI836" s="76"/>
      <c r="AJ836" s="76"/>
      <c r="AK836" s="76"/>
      <c r="AL836" s="76"/>
      <c r="AM836" s="76"/>
      <c r="AN836" s="76"/>
      <c r="AO836" s="76"/>
      <c r="AP836" s="76"/>
      <c r="AQ836" s="76"/>
      <c r="AR836" s="76"/>
      <c r="AS836" s="76"/>
      <c r="AT836" s="76"/>
      <c r="AU836" s="76"/>
      <c r="AV836" s="76"/>
      <c r="AW836" s="76"/>
      <c r="AX836" s="76"/>
      <c r="AY836" s="76"/>
      <c r="AZ836" s="76"/>
      <c r="BA836" s="76"/>
      <c r="BB836" s="76"/>
      <c r="BC836" s="76"/>
      <c r="BD836" s="76"/>
      <c r="BE836" s="76"/>
      <c r="BF836" s="76"/>
      <c r="BG836" s="76"/>
      <c r="BH836" s="76"/>
      <c r="BI836" s="76"/>
      <c r="BJ836" s="76"/>
      <c r="BK836" s="76"/>
      <c r="BL836" s="76"/>
      <c r="BM836" s="76"/>
      <c r="BN836" s="76"/>
      <c r="BO836" s="76"/>
      <c r="BP836" s="76"/>
      <c r="BQ836" s="76"/>
      <c r="BR836" s="76"/>
    </row>
    <row r="837" spans="4:70" ht="12.75" customHeight="1" x14ac:dyDescent="0.15">
      <c r="D837" s="76"/>
      <c r="E837" s="76"/>
      <c r="F837" s="76"/>
      <c r="G837" s="76"/>
      <c r="H837" s="76"/>
      <c r="I837" s="76"/>
      <c r="J837" s="76"/>
      <c r="K837" s="76"/>
      <c r="L837" s="76"/>
      <c r="M837" s="76"/>
      <c r="N837" s="76"/>
      <c r="O837" s="76"/>
      <c r="P837" s="76"/>
      <c r="Q837" s="76"/>
      <c r="R837" s="76"/>
      <c r="S837" s="76"/>
      <c r="T837" s="76"/>
      <c r="U837" s="76"/>
      <c r="V837" s="76"/>
      <c r="W837" s="76"/>
      <c r="X837" s="76"/>
      <c r="Y837" s="76"/>
      <c r="Z837" s="76"/>
      <c r="AA837" s="76"/>
      <c r="AB837" s="76"/>
      <c r="AC837" s="76"/>
      <c r="AD837" s="76"/>
      <c r="AE837" s="76"/>
      <c r="AF837" s="76"/>
      <c r="AG837" s="76"/>
      <c r="AH837" s="76"/>
      <c r="AI837" s="76"/>
      <c r="AJ837" s="76"/>
      <c r="AK837" s="76"/>
      <c r="AL837" s="76"/>
      <c r="AM837" s="76"/>
      <c r="AN837" s="76"/>
      <c r="AO837" s="76"/>
      <c r="AP837" s="76"/>
      <c r="AQ837" s="76"/>
      <c r="AR837" s="76"/>
      <c r="AS837" s="76"/>
      <c r="AT837" s="76"/>
      <c r="AU837" s="76"/>
      <c r="AV837" s="76"/>
      <c r="AW837" s="76"/>
      <c r="AX837" s="76"/>
      <c r="AY837" s="76"/>
      <c r="AZ837" s="76"/>
      <c r="BA837" s="76"/>
      <c r="BB837" s="76"/>
      <c r="BC837" s="76"/>
      <c r="BD837" s="76"/>
      <c r="BE837" s="76"/>
      <c r="BF837" s="76"/>
      <c r="BG837" s="76"/>
      <c r="BH837" s="76"/>
      <c r="BI837" s="76"/>
      <c r="BJ837" s="76"/>
      <c r="BK837" s="76"/>
      <c r="BL837" s="76"/>
      <c r="BM837" s="76"/>
      <c r="BN837" s="76"/>
      <c r="BO837" s="76"/>
      <c r="BP837" s="76"/>
      <c r="BQ837" s="76"/>
      <c r="BR837" s="76"/>
    </row>
    <row r="838" spans="4:70" ht="12.75" customHeight="1" x14ac:dyDescent="0.15">
      <c r="D838" s="76"/>
      <c r="E838" s="76"/>
      <c r="F838" s="76"/>
      <c r="G838" s="76"/>
      <c r="H838" s="76"/>
      <c r="I838" s="76"/>
      <c r="J838" s="76"/>
      <c r="K838" s="76"/>
      <c r="L838" s="76"/>
      <c r="M838" s="76"/>
      <c r="N838" s="76"/>
      <c r="O838" s="76"/>
      <c r="P838" s="76"/>
      <c r="Q838" s="76"/>
      <c r="R838" s="76"/>
      <c r="S838" s="76"/>
      <c r="T838" s="76"/>
      <c r="U838" s="76"/>
      <c r="V838" s="76"/>
      <c r="W838" s="76"/>
      <c r="X838" s="76"/>
      <c r="Y838" s="76"/>
      <c r="Z838" s="76"/>
      <c r="AA838" s="76"/>
      <c r="AB838" s="76"/>
      <c r="AC838" s="76"/>
      <c r="AD838" s="76"/>
      <c r="AE838" s="76"/>
      <c r="AF838" s="76"/>
      <c r="AG838" s="76"/>
      <c r="AH838" s="76"/>
      <c r="AI838" s="76"/>
      <c r="AJ838" s="76"/>
      <c r="AK838" s="76"/>
      <c r="AL838" s="76"/>
      <c r="AM838" s="76"/>
      <c r="AN838" s="76"/>
      <c r="AO838" s="76"/>
      <c r="AP838" s="76"/>
      <c r="AQ838" s="76"/>
      <c r="AR838" s="76"/>
      <c r="AS838" s="76"/>
      <c r="AT838" s="76"/>
      <c r="AU838" s="76"/>
      <c r="AV838" s="76"/>
      <c r="AW838" s="76"/>
      <c r="AX838" s="76"/>
      <c r="AY838" s="76"/>
      <c r="AZ838" s="76"/>
      <c r="BA838" s="76"/>
      <c r="BB838" s="76"/>
      <c r="BC838" s="76"/>
      <c r="BD838" s="76"/>
      <c r="BE838" s="76"/>
      <c r="BF838" s="76"/>
      <c r="BG838" s="76"/>
      <c r="BH838" s="76"/>
      <c r="BI838" s="76"/>
      <c r="BJ838" s="76"/>
      <c r="BK838" s="76"/>
      <c r="BL838" s="76"/>
      <c r="BM838" s="76"/>
      <c r="BN838" s="76"/>
      <c r="BO838" s="76"/>
      <c r="BP838" s="76"/>
      <c r="BQ838" s="76"/>
      <c r="BR838" s="76"/>
    </row>
    <row r="839" spans="4:70" ht="12.75" customHeight="1" x14ac:dyDescent="0.15">
      <c r="D839" s="76"/>
      <c r="E839" s="76"/>
      <c r="F839" s="76"/>
      <c r="G839" s="76"/>
      <c r="H839" s="76"/>
      <c r="I839" s="76"/>
      <c r="J839" s="76"/>
      <c r="K839" s="76"/>
      <c r="L839" s="76"/>
      <c r="M839" s="76"/>
      <c r="N839" s="76"/>
      <c r="O839" s="76"/>
      <c r="P839" s="76"/>
      <c r="Q839" s="76"/>
      <c r="R839" s="76"/>
      <c r="S839" s="76"/>
      <c r="T839" s="76"/>
      <c r="U839" s="76"/>
      <c r="V839" s="76"/>
      <c r="W839" s="76"/>
      <c r="X839" s="76"/>
      <c r="Y839" s="76"/>
      <c r="Z839" s="76"/>
      <c r="AA839" s="76"/>
      <c r="AB839" s="76"/>
      <c r="AC839" s="76"/>
      <c r="AD839" s="76"/>
      <c r="AE839" s="76"/>
      <c r="AF839" s="76"/>
      <c r="AG839" s="76"/>
      <c r="AH839" s="76"/>
      <c r="AI839" s="76"/>
      <c r="AJ839" s="76"/>
      <c r="AK839" s="76"/>
      <c r="AL839" s="76"/>
      <c r="AM839" s="76"/>
      <c r="AN839" s="76"/>
      <c r="AO839" s="76"/>
      <c r="AP839" s="76"/>
      <c r="AQ839" s="76"/>
      <c r="AR839" s="76"/>
      <c r="AS839" s="76"/>
      <c r="AT839" s="76"/>
      <c r="AU839" s="76"/>
      <c r="AV839" s="76"/>
      <c r="AW839" s="76"/>
      <c r="AX839" s="76"/>
      <c r="AY839" s="76"/>
      <c r="AZ839" s="76"/>
      <c r="BA839" s="76"/>
      <c r="BB839" s="76"/>
      <c r="BC839" s="76"/>
      <c r="BD839" s="76"/>
      <c r="BE839" s="76"/>
      <c r="BF839" s="76"/>
      <c r="BG839" s="76"/>
      <c r="BH839" s="76"/>
      <c r="BI839" s="76"/>
      <c r="BJ839" s="76"/>
      <c r="BK839" s="76"/>
      <c r="BL839" s="76"/>
      <c r="BM839" s="76"/>
      <c r="BN839" s="76"/>
      <c r="BO839" s="76"/>
      <c r="BP839" s="76"/>
      <c r="BQ839" s="76"/>
      <c r="BR839" s="76"/>
    </row>
    <row r="840" spans="4:70" ht="12.75" customHeight="1" x14ac:dyDescent="0.15">
      <c r="D840" s="76"/>
      <c r="E840" s="76"/>
      <c r="F840" s="76"/>
      <c r="G840" s="76"/>
      <c r="H840" s="76"/>
      <c r="I840" s="76"/>
      <c r="J840" s="76"/>
      <c r="K840" s="76"/>
      <c r="L840" s="76"/>
      <c r="M840" s="76"/>
      <c r="N840" s="76"/>
      <c r="O840" s="76"/>
      <c r="P840" s="76"/>
      <c r="Q840" s="76"/>
      <c r="R840" s="76"/>
      <c r="S840" s="76"/>
      <c r="T840" s="76"/>
      <c r="U840" s="76"/>
      <c r="V840" s="76"/>
      <c r="W840" s="76"/>
      <c r="X840" s="76"/>
      <c r="Y840" s="76"/>
      <c r="Z840" s="76"/>
      <c r="AA840" s="76"/>
      <c r="AB840" s="76"/>
      <c r="AC840" s="76"/>
      <c r="AD840" s="76"/>
      <c r="AE840" s="76"/>
      <c r="AF840" s="76"/>
      <c r="AG840" s="76"/>
      <c r="AH840" s="76"/>
      <c r="AI840" s="76"/>
      <c r="AJ840" s="76"/>
      <c r="AK840" s="76"/>
      <c r="AL840" s="76"/>
      <c r="AM840" s="76"/>
      <c r="AN840" s="76"/>
      <c r="AO840" s="76"/>
      <c r="AP840" s="76"/>
      <c r="AQ840" s="76"/>
      <c r="AR840" s="76"/>
      <c r="AS840" s="76"/>
      <c r="AT840" s="76"/>
      <c r="AU840" s="76"/>
      <c r="AV840" s="76"/>
      <c r="AW840" s="76"/>
      <c r="AX840" s="76"/>
      <c r="AY840" s="76"/>
      <c r="AZ840" s="76"/>
      <c r="BA840" s="76"/>
      <c r="BB840" s="76"/>
      <c r="BC840" s="76"/>
      <c r="BD840" s="76"/>
      <c r="BE840" s="76"/>
      <c r="BF840" s="76"/>
      <c r="BG840" s="76"/>
      <c r="BH840" s="76"/>
      <c r="BI840" s="76"/>
      <c r="BJ840" s="76"/>
      <c r="BK840" s="76"/>
      <c r="BL840" s="76"/>
      <c r="BM840" s="76"/>
      <c r="BN840" s="76"/>
      <c r="BO840" s="76"/>
      <c r="BP840" s="76"/>
      <c r="BQ840" s="76"/>
      <c r="BR840" s="76"/>
    </row>
    <row r="841" spans="4:70" ht="12.75" customHeight="1" x14ac:dyDescent="0.15">
      <c r="D841" s="76"/>
      <c r="E841" s="76"/>
      <c r="F841" s="76"/>
      <c r="G841" s="76"/>
      <c r="H841" s="76"/>
      <c r="I841" s="76"/>
      <c r="J841" s="76"/>
      <c r="K841" s="76"/>
      <c r="L841" s="76"/>
      <c r="M841" s="76"/>
      <c r="N841" s="76"/>
      <c r="O841" s="76"/>
      <c r="P841" s="76"/>
      <c r="Q841" s="76"/>
      <c r="R841" s="76"/>
      <c r="S841" s="76"/>
      <c r="T841" s="76"/>
      <c r="U841" s="76"/>
      <c r="V841" s="76"/>
      <c r="W841" s="76"/>
      <c r="X841" s="76"/>
      <c r="Y841" s="76"/>
      <c r="Z841" s="76"/>
      <c r="AA841" s="76"/>
      <c r="AB841" s="76"/>
      <c r="AC841" s="76"/>
      <c r="AD841" s="76"/>
      <c r="AE841" s="76"/>
      <c r="AF841" s="76"/>
      <c r="AG841" s="76"/>
      <c r="AH841" s="76"/>
      <c r="AI841" s="76"/>
      <c r="AJ841" s="76"/>
      <c r="AK841" s="76"/>
      <c r="AL841" s="76"/>
      <c r="AM841" s="76"/>
      <c r="AN841" s="76"/>
      <c r="AO841" s="76"/>
      <c r="AP841" s="76"/>
      <c r="AQ841" s="76"/>
      <c r="AR841" s="76"/>
      <c r="AS841" s="76"/>
      <c r="AT841" s="76"/>
      <c r="AU841" s="76"/>
      <c r="AV841" s="76"/>
      <c r="AW841" s="76"/>
      <c r="AX841" s="76"/>
      <c r="AY841" s="76"/>
      <c r="AZ841" s="76"/>
      <c r="BA841" s="76"/>
      <c r="BB841" s="76"/>
      <c r="BC841" s="76"/>
      <c r="BD841" s="76"/>
      <c r="BE841" s="76"/>
      <c r="BF841" s="76"/>
      <c r="BG841" s="76"/>
      <c r="BH841" s="76"/>
      <c r="BI841" s="76"/>
      <c r="BJ841" s="76"/>
      <c r="BK841" s="76"/>
      <c r="BL841" s="76"/>
      <c r="BM841" s="76"/>
      <c r="BN841" s="76"/>
      <c r="BO841" s="76"/>
      <c r="BP841" s="76"/>
      <c r="BQ841" s="76"/>
      <c r="BR841" s="76"/>
    </row>
    <row r="842" spans="4:70" ht="12.75" customHeight="1" x14ac:dyDescent="0.15">
      <c r="D842" s="76"/>
      <c r="E842" s="76"/>
      <c r="F842" s="76"/>
      <c r="G842" s="76"/>
      <c r="H842" s="76"/>
      <c r="I842" s="76"/>
      <c r="J842" s="76"/>
      <c r="K842" s="76"/>
      <c r="L842" s="76"/>
      <c r="M842" s="76"/>
      <c r="N842" s="76"/>
      <c r="O842" s="76"/>
      <c r="P842" s="76"/>
      <c r="Q842" s="76"/>
      <c r="R842" s="76"/>
      <c r="S842" s="76"/>
      <c r="T842" s="76"/>
      <c r="U842" s="76"/>
      <c r="V842" s="76"/>
      <c r="W842" s="76"/>
      <c r="X842" s="76"/>
      <c r="Y842" s="76"/>
      <c r="Z842" s="76"/>
      <c r="AA842" s="76"/>
      <c r="AB842" s="76"/>
      <c r="AC842" s="76"/>
      <c r="AD842" s="76"/>
      <c r="AE842" s="76"/>
      <c r="AF842" s="76"/>
      <c r="AG842" s="76"/>
      <c r="AH842" s="76"/>
      <c r="AI842" s="76"/>
      <c r="AJ842" s="76"/>
      <c r="AK842" s="76"/>
      <c r="AL842" s="76"/>
      <c r="AM842" s="76"/>
      <c r="AN842" s="76"/>
      <c r="AO842" s="76"/>
      <c r="AP842" s="76"/>
      <c r="AQ842" s="76"/>
      <c r="AR842" s="76"/>
      <c r="AS842" s="76"/>
      <c r="AT842" s="76"/>
      <c r="AU842" s="76"/>
      <c r="AV842" s="76"/>
      <c r="AW842" s="76"/>
      <c r="AX842" s="76"/>
      <c r="AY842" s="76"/>
      <c r="AZ842" s="76"/>
      <c r="BA842" s="76"/>
      <c r="BB842" s="76"/>
      <c r="BC842" s="76"/>
      <c r="BD842" s="76"/>
      <c r="BE842" s="76"/>
      <c r="BF842" s="76"/>
      <c r="BG842" s="76"/>
      <c r="BH842" s="76"/>
      <c r="BI842" s="76"/>
      <c r="BJ842" s="76"/>
      <c r="BK842" s="76"/>
      <c r="BL842" s="76"/>
      <c r="BM842" s="76"/>
      <c r="BN842" s="76"/>
      <c r="BO842" s="76"/>
      <c r="BP842" s="76"/>
      <c r="BQ842" s="76"/>
      <c r="BR842" s="76"/>
    </row>
    <row r="843" spans="4:70" ht="12.75" customHeight="1" x14ac:dyDescent="0.15">
      <c r="D843" s="76"/>
      <c r="E843" s="76"/>
      <c r="F843" s="76"/>
      <c r="G843" s="76"/>
      <c r="H843" s="76"/>
      <c r="I843" s="76"/>
      <c r="J843" s="76"/>
      <c r="K843" s="76"/>
      <c r="L843" s="76"/>
      <c r="M843" s="76"/>
      <c r="N843" s="76"/>
      <c r="O843" s="76"/>
      <c r="P843" s="76"/>
      <c r="Q843" s="76"/>
      <c r="R843" s="76"/>
      <c r="S843" s="76"/>
      <c r="T843" s="76"/>
      <c r="U843" s="76"/>
      <c r="V843" s="76"/>
      <c r="W843" s="76"/>
      <c r="X843" s="76"/>
      <c r="Y843" s="76"/>
      <c r="Z843" s="76"/>
      <c r="AA843" s="76"/>
      <c r="AB843" s="76"/>
      <c r="AC843" s="76"/>
      <c r="AD843" s="76"/>
      <c r="AE843" s="76"/>
      <c r="AF843" s="76"/>
      <c r="AG843" s="76"/>
      <c r="AH843" s="76"/>
      <c r="AI843" s="76"/>
      <c r="AJ843" s="76"/>
      <c r="AK843" s="76"/>
      <c r="AL843" s="76"/>
      <c r="AM843" s="76"/>
      <c r="AN843" s="76"/>
      <c r="AO843" s="76"/>
      <c r="AP843" s="76"/>
      <c r="AQ843" s="76"/>
      <c r="AR843" s="76"/>
      <c r="AS843" s="76"/>
      <c r="AT843" s="76"/>
      <c r="AU843" s="76"/>
      <c r="AV843" s="76"/>
      <c r="AW843" s="76"/>
      <c r="AX843" s="76"/>
      <c r="AY843" s="76"/>
      <c r="AZ843" s="76"/>
      <c r="BA843" s="76"/>
      <c r="BB843" s="76"/>
      <c r="BC843" s="76"/>
      <c r="BD843" s="76"/>
      <c r="BE843" s="76"/>
      <c r="BF843" s="76"/>
      <c r="BG843" s="76"/>
      <c r="BH843" s="76"/>
      <c r="BI843" s="76"/>
      <c r="BJ843" s="76"/>
      <c r="BK843" s="76"/>
      <c r="BL843" s="76"/>
      <c r="BM843" s="76"/>
      <c r="BN843" s="76"/>
      <c r="BO843" s="76"/>
      <c r="BP843" s="76"/>
      <c r="BQ843" s="76"/>
      <c r="BR843" s="76"/>
    </row>
    <row r="844" spans="4:70" ht="12.75" customHeight="1" x14ac:dyDescent="0.15">
      <c r="D844" s="76"/>
      <c r="E844" s="76"/>
      <c r="F844" s="76"/>
      <c r="G844" s="76"/>
      <c r="H844" s="76"/>
      <c r="I844" s="76"/>
      <c r="J844" s="76"/>
      <c r="K844" s="76"/>
      <c r="L844" s="76"/>
      <c r="M844" s="76"/>
      <c r="N844" s="76"/>
      <c r="O844" s="76"/>
      <c r="P844" s="76"/>
      <c r="Q844" s="76"/>
      <c r="R844" s="76"/>
      <c r="S844" s="76"/>
      <c r="T844" s="76"/>
      <c r="U844" s="76"/>
      <c r="V844" s="76"/>
      <c r="W844" s="76"/>
      <c r="X844" s="76"/>
      <c r="Y844" s="76"/>
      <c r="Z844" s="76"/>
      <c r="AA844" s="76"/>
      <c r="AB844" s="76"/>
      <c r="AC844" s="76"/>
      <c r="AD844" s="76"/>
      <c r="AE844" s="76"/>
      <c r="AF844" s="76"/>
      <c r="AG844" s="76"/>
      <c r="AH844" s="76"/>
      <c r="AI844" s="76"/>
      <c r="AJ844" s="76"/>
      <c r="AK844" s="76"/>
      <c r="AL844" s="76"/>
      <c r="AM844" s="76"/>
      <c r="AN844" s="76"/>
      <c r="AO844" s="76"/>
      <c r="AP844" s="76"/>
      <c r="AQ844" s="76"/>
      <c r="AR844" s="76"/>
      <c r="AS844" s="76"/>
      <c r="AT844" s="76"/>
      <c r="AU844" s="76"/>
      <c r="AV844" s="76"/>
      <c r="AW844" s="76"/>
      <c r="AX844" s="76"/>
      <c r="AY844" s="76"/>
      <c r="AZ844" s="76"/>
      <c r="BA844" s="76"/>
      <c r="BB844" s="76"/>
      <c r="BC844" s="76"/>
      <c r="BD844" s="76"/>
      <c r="BE844" s="76"/>
      <c r="BF844" s="76"/>
      <c r="BG844" s="76"/>
      <c r="BH844" s="76"/>
      <c r="BI844" s="76"/>
      <c r="BJ844" s="76"/>
      <c r="BK844" s="76"/>
      <c r="BL844" s="76"/>
      <c r="BM844" s="76"/>
      <c r="BN844" s="76"/>
      <c r="BO844" s="76"/>
      <c r="BP844" s="76"/>
      <c r="BQ844" s="76"/>
      <c r="BR844" s="76"/>
    </row>
    <row r="845" spans="4:70" ht="12.75" customHeight="1" x14ac:dyDescent="0.15">
      <c r="D845" s="76"/>
      <c r="E845" s="76"/>
      <c r="F845" s="76"/>
      <c r="G845" s="76"/>
      <c r="H845" s="76"/>
      <c r="I845" s="76"/>
      <c r="J845" s="76"/>
      <c r="K845" s="76"/>
      <c r="L845" s="76"/>
      <c r="M845" s="76"/>
      <c r="N845" s="76"/>
      <c r="O845" s="76"/>
      <c r="P845" s="76"/>
      <c r="Q845" s="76"/>
      <c r="R845" s="76"/>
      <c r="S845" s="76"/>
      <c r="T845" s="76"/>
      <c r="U845" s="76"/>
      <c r="V845" s="76"/>
      <c r="W845" s="76"/>
      <c r="X845" s="76"/>
      <c r="Y845" s="76"/>
      <c r="Z845" s="76"/>
      <c r="AA845" s="76"/>
      <c r="AB845" s="76"/>
      <c r="AC845" s="76"/>
      <c r="AD845" s="76"/>
      <c r="AE845" s="76"/>
      <c r="AF845" s="76"/>
      <c r="AG845" s="76"/>
      <c r="AH845" s="76"/>
      <c r="AI845" s="76"/>
      <c r="AJ845" s="76"/>
      <c r="AK845" s="76"/>
      <c r="AL845" s="76"/>
      <c r="AM845" s="76"/>
      <c r="AN845" s="76"/>
      <c r="AO845" s="76"/>
      <c r="AP845" s="76"/>
      <c r="AQ845" s="76"/>
      <c r="AR845" s="76"/>
      <c r="AS845" s="76"/>
      <c r="AT845" s="76"/>
      <c r="AU845" s="76"/>
      <c r="AV845" s="76"/>
      <c r="AW845" s="76"/>
      <c r="AX845" s="76"/>
      <c r="AY845" s="76"/>
      <c r="AZ845" s="76"/>
      <c r="BA845" s="76"/>
      <c r="BB845" s="76"/>
      <c r="BC845" s="76"/>
      <c r="BD845" s="76"/>
      <c r="BE845" s="76"/>
      <c r="BF845" s="76"/>
      <c r="BG845" s="76"/>
      <c r="BH845" s="76"/>
      <c r="BI845" s="76"/>
      <c r="BJ845" s="76"/>
      <c r="BK845" s="76"/>
      <c r="BL845" s="76"/>
      <c r="BM845" s="76"/>
      <c r="BN845" s="76"/>
      <c r="BO845" s="76"/>
      <c r="BP845" s="76"/>
      <c r="BQ845" s="76"/>
      <c r="BR845" s="76"/>
    </row>
    <row r="846" spans="4:70" ht="12.75" customHeight="1" x14ac:dyDescent="0.15">
      <c r="D846" s="76"/>
      <c r="E846" s="76"/>
      <c r="F846" s="76"/>
      <c r="G846" s="76"/>
      <c r="H846" s="76"/>
      <c r="I846" s="76"/>
      <c r="J846" s="76"/>
      <c r="K846" s="76"/>
      <c r="L846" s="76"/>
      <c r="M846" s="76"/>
      <c r="N846" s="76"/>
      <c r="O846" s="76"/>
      <c r="P846" s="76"/>
      <c r="Q846" s="76"/>
      <c r="R846" s="76"/>
      <c r="S846" s="76"/>
      <c r="T846" s="76"/>
      <c r="U846" s="76"/>
      <c r="V846" s="76"/>
      <c r="W846" s="76"/>
      <c r="X846" s="76"/>
      <c r="Y846" s="76"/>
      <c r="Z846" s="76"/>
      <c r="AA846" s="76"/>
      <c r="AB846" s="76"/>
      <c r="AC846" s="76"/>
      <c r="AD846" s="76"/>
      <c r="AE846" s="76"/>
      <c r="AF846" s="76"/>
      <c r="AG846" s="76"/>
      <c r="AH846" s="76"/>
      <c r="AI846" s="76"/>
      <c r="AJ846" s="76"/>
      <c r="AK846" s="76"/>
      <c r="AL846" s="76"/>
      <c r="AM846" s="76"/>
      <c r="AN846" s="76"/>
      <c r="AO846" s="76"/>
      <c r="AP846" s="76"/>
      <c r="AQ846" s="76"/>
      <c r="AR846" s="76"/>
      <c r="AS846" s="76"/>
      <c r="AT846" s="76"/>
      <c r="AU846" s="76"/>
      <c r="AV846" s="76"/>
      <c r="AW846" s="76"/>
      <c r="AX846" s="76"/>
      <c r="AY846" s="76"/>
      <c r="AZ846" s="76"/>
      <c r="BA846" s="76"/>
      <c r="BB846" s="76"/>
      <c r="BC846" s="76"/>
      <c r="BD846" s="76"/>
      <c r="BE846" s="76"/>
      <c r="BF846" s="76"/>
      <c r="BG846" s="76"/>
      <c r="BH846" s="76"/>
      <c r="BI846" s="76"/>
      <c r="BJ846" s="76"/>
      <c r="BK846" s="76"/>
      <c r="BL846" s="76"/>
      <c r="BM846" s="76"/>
      <c r="BN846" s="76"/>
      <c r="BO846" s="76"/>
      <c r="BP846" s="76"/>
      <c r="BQ846" s="76"/>
      <c r="BR846" s="76"/>
    </row>
    <row r="847" spans="4:70" ht="12.75" customHeight="1" x14ac:dyDescent="0.15">
      <c r="D847" s="76"/>
      <c r="E847" s="76"/>
      <c r="F847" s="76"/>
      <c r="G847" s="76"/>
      <c r="H847" s="76"/>
      <c r="I847" s="76"/>
      <c r="J847" s="76"/>
      <c r="K847" s="76"/>
      <c r="L847" s="76"/>
      <c r="M847" s="76"/>
      <c r="N847" s="76"/>
      <c r="O847" s="76"/>
      <c r="P847" s="76"/>
      <c r="Q847" s="76"/>
      <c r="R847" s="76"/>
      <c r="S847" s="76"/>
      <c r="T847" s="76"/>
      <c r="U847" s="76"/>
      <c r="V847" s="76"/>
      <c r="W847" s="76"/>
      <c r="X847" s="76"/>
      <c r="Y847" s="76"/>
      <c r="Z847" s="76"/>
      <c r="AA847" s="76"/>
      <c r="AB847" s="76"/>
      <c r="AC847" s="76"/>
      <c r="AD847" s="76"/>
      <c r="AE847" s="76"/>
      <c r="AF847" s="76"/>
      <c r="AG847" s="76"/>
      <c r="AH847" s="76"/>
      <c r="AI847" s="76"/>
      <c r="AJ847" s="76"/>
      <c r="AK847" s="76"/>
      <c r="AL847" s="76"/>
      <c r="AM847" s="76"/>
      <c r="AN847" s="76"/>
      <c r="AO847" s="76"/>
      <c r="AP847" s="76"/>
      <c r="AQ847" s="76"/>
      <c r="AR847" s="76"/>
      <c r="AS847" s="76"/>
      <c r="AT847" s="76"/>
      <c r="AU847" s="76"/>
      <c r="AV847" s="76"/>
      <c r="AW847" s="76"/>
      <c r="AX847" s="76"/>
      <c r="AY847" s="76"/>
      <c r="AZ847" s="76"/>
      <c r="BA847" s="76"/>
      <c r="BB847" s="76"/>
      <c r="BC847" s="76"/>
      <c r="BD847" s="76"/>
      <c r="BE847" s="76"/>
      <c r="BF847" s="76"/>
      <c r="BG847" s="76"/>
      <c r="BH847" s="76"/>
      <c r="BI847" s="76"/>
      <c r="BJ847" s="76"/>
      <c r="BK847" s="76"/>
      <c r="BL847" s="76"/>
      <c r="BM847" s="76"/>
      <c r="BN847" s="76"/>
      <c r="BO847" s="76"/>
      <c r="BP847" s="76"/>
      <c r="BQ847" s="76"/>
      <c r="BR847" s="76"/>
    </row>
    <row r="848" spans="4:70" ht="12.75" customHeight="1" x14ac:dyDescent="0.15">
      <c r="D848" s="76"/>
      <c r="E848" s="76"/>
      <c r="F848" s="76"/>
      <c r="G848" s="76"/>
      <c r="H848" s="76"/>
      <c r="I848" s="76"/>
      <c r="J848" s="76"/>
      <c r="K848" s="76"/>
      <c r="L848" s="76"/>
      <c r="M848" s="76"/>
      <c r="N848" s="76"/>
      <c r="O848" s="76"/>
      <c r="P848" s="76"/>
      <c r="Q848" s="76"/>
      <c r="R848" s="76"/>
      <c r="S848" s="76"/>
      <c r="T848" s="76"/>
      <c r="U848" s="76"/>
      <c r="V848" s="76"/>
      <c r="W848" s="76"/>
      <c r="X848" s="76"/>
      <c r="Y848" s="76"/>
      <c r="Z848" s="76"/>
      <c r="AA848" s="76"/>
      <c r="AB848" s="76"/>
      <c r="AC848" s="76"/>
      <c r="AD848" s="76"/>
      <c r="AE848" s="76"/>
      <c r="AF848" s="76"/>
      <c r="AG848" s="76"/>
      <c r="AH848" s="76"/>
      <c r="AI848" s="76"/>
      <c r="AJ848" s="76"/>
      <c r="AK848" s="76"/>
      <c r="AL848" s="76"/>
      <c r="AM848" s="76"/>
      <c r="AN848" s="76"/>
      <c r="AO848" s="76"/>
      <c r="AP848" s="76"/>
      <c r="AQ848" s="76"/>
      <c r="AR848" s="76"/>
      <c r="AS848" s="76"/>
      <c r="AT848" s="76"/>
      <c r="AU848" s="76"/>
      <c r="AV848" s="76"/>
      <c r="AW848" s="76"/>
      <c r="AX848" s="76"/>
      <c r="AY848" s="76"/>
      <c r="AZ848" s="76"/>
      <c r="BA848" s="76"/>
      <c r="BB848" s="76"/>
      <c r="BC848" s="76"/>
      <c r="BD848" s="76"/>
      <c r="BE848" s="76"/>
      <c r="BF848" s="76"/>
      <c r="BG848" s="76"/>
      <c r="BH848" s="76"/>
      <c r="BI848" s="76"/>
      <c r="BJ848" s="76"/>
      <c r="BK848" s="76"/>
      <c r="BL848" s="76"/>
      <c r="BM848" s="76"/>
      <c r="BN848" s="76"/>
      <c r="BO848" s="76"/>
      <c r="BP848" s="76"/>
      <c r="BQ848" s="76"/>
      <c r="BR848" s="76"/>
    </row>
    <row r="849" spans="4:70" ht="12.75" customHeight="1" x14ac:dyDescent="0.15">
      <c r="D849" s="76"/>
      <c r="E849" s="76"/>
      <c r="F849" s="76"/>
      <c r="G849" s="76"/>
      <c r="H849" s="76"/>
      <c r="I849" s="76"/>
      <c r="J849" s="76"/>
      <c r="K849" s="76"/>
      <c r="L849" s="76"/>
      <c r="M849" s="76"/>
      <c r="N849" s="76"/>
      <c r="O849" s="76"/>
      <c r="P849" s="76"/>
      <c r="Q849" s="76"/>
      <c r="R849" s="76"/>
      <c r="S849" s="76"/>
      <c r="T849" s="76"/>
      <c r="U849" s="76"/>
      <c r="V849" s="76"/>
      <c r="W849" s="76"/>
      <c r="X849" s="76"/>
      <c r="Y849" s="76"/>
      <c r="Z849" s="76"/>
      <c r="AA849" s="76"/>
      <c r="AB849" s="76"/>
      <c r="AC849" s="76"/>
      <c r="AD849" s="76"/>
      <c r="AE849" s="76"/>
      <c r="AF849" s="76"/>
      <c r="AG849" s="76"/>
      <c r="AH849" s="76"/>
      <c r="AI849" s="76"/>
      <c r="AJ849" s="76"/>
      <c r="AK849" s="76"/>
      <c r="AL849" s="76"/>
      <c r="AM849" s="76"/>
      <c r="AN849" s="76"/>
      <c r="AO849" s="76"/>
      <c r="AP849" s="76"/>
      <c r="AQ849" s="76"/>
      <c r="AR849" s="76"/>
      <c r="AS849" s="76"/>
      <c r="AT849" s="76"/>
      <c r="AU849" s="76"/>
      <c r="AV849" s="76"/>
      <c r="AW849" s="76"/>
      <c r="AX849" s="76"/>
      <c r="AY849" s="76"/>
      <c r="AZ849" s="76"/>
      <c r="BA849" s="76"/>
      <c r="BB849" s="76"/>
      <c r="BC849" s="76"/>
      <c r="BD849" s="76"/>
      <c r="BE849" s="76"/>
      <c r="BF849" s="76"/>
      <c r="BG849" s="76"/>
      <c r="BH849" s="76"/>
      <c r="BI849" s="76"/>
      <c r="BJ849" s="76"/>
      <c r="BK849" s="76"/>
      <c r="BL849" s="76"/>
      <c r="BM849" s="76"/>
      <c r="BN849" s="76"/>
      <c r="BO849" s="76"/>
      <c r="BP849" s="76"/>
      <c r="BQ849" s="76"/>
      <c r="BR849" s="76"/>
    </row>
    <row r="850" spans="4:70" ht="12.75" customHeight="1" x14ac:dyDescent="0.15">
      <c r="D850" s="76"/>
      <c r="E850" s="76"/>
      <c r="F850" s="76"/>
      <c r="G850" s="76"/>
      <c r="H850" s="76"/>
      <c r="I850" s="76"/>
      <c r="J850" s="76"/>
      <c r="K850" s="76"/>
      <c r="L850" s="76"/>
      <c r="M850" s="76"/>
      <c r="N850" s="76"/>
      <c r="O850" s="76"/>
      <c r="P850" s="76"/>
      <c r="Q850" s="76"/>
      <c r="R850" s="76"/>
      <c r="S850" s="76"/>
      <c r="T850" s="76"/>
      <c r="U850" s="76"/>
      <c r="V850" s="76"/>
      <c r="W850" s="76"/>
      <c r="X850" s="76"/>
      <c r="Y850" s="76"/>
      <c r="Z850" s="76"/>
      <c r="AA850" s="76"/>
      <c r="AB850" s="76"/>
      <c r="AC850" s="76"/>
      <c r="AD850" s="76"/>
      <c r="AE850" s="76"/>
      <c r="AF850" s="76"/>
      <c r="AG850" s="76"/>
      <c r="AH850" s="76"/>
      <c r="AI850" s="76"/>
      <c r="AJ850" s="76"/>
      <c r="AK850" s="76"/>
      <c r="AL850" s="76"/>
      <c r="AM850" s="76"/>
      <c r="AN850" s="76"/>
      <c r="AO850" s="76"/>
      <c r="AP850" s="76"/>
      <c r="AQ850" s="76"/>
      <c r="AR850" s="76"/>
      <c r="AS850" s="76"/>
      <c r="AT850" s="76"/>
      <c r="AU850" s="76"/>
      <c r="AV850" s="76"/>
      <c r="AW850" s="76"/>
      <c r="AX850" s="76"/>
      <c r="AY850" s="76"/>
      <c r="AZ850" s="76"/>
      <c r="BA850" s="76"/>
      <c r="BB850" s="76"/>
      <c r="BC850" s="76"/>
      <c r="BD850" s="76"/>
      <c r="BE850" s="76"/>
      <c r="BF850" s="76"/>
      <c r="BG850" s="76"/>
      <c r="BH850" s="76"/>
      <c r="BI850" s="76"/>
      <c r="BJ850" s="76"/>
      <c r="BK850" s="76"/>
      <c r="BL850" s="76"/>
      <c r="BM850" s="76"/>
      <c r="BN850" s="76"/>
      <c r="BO850" s="76"/>
      <c r="BP850" s="76"/>
      <c r="BQ850" s="76"/>
      <c r="BR850" s="76"/>
    </row>
    <row r="851" spans="4:70" ht="12.75" customHeight="1" x14ac:dyDescent="0.15">
      <c r="D851" s="76"/>
      <c r="E851" s="76"/>
      <c r="F851" s="76"/>
      <c r="G851" s="76"/>
      <c r="H851" s="76"/>
      <c r="I851" s="76"/>
      <c r="J851" s="76"/>
      <c r="K851" s="76"/>
      <c r="L851" s="76"/>
      <c r="M851" s="76"/>
      <c r="N851" s="76"/>
      <c r="O851" s="76"/>
      <c r="P851" s="76"/>
      <c r="Q851" s="76"/>
      <c r="R851" s="76"/>
      <c r="S851" s="76"/>
      <c r="T851" s="76"/>
      <c r="U851" s="76"/>
      <c r="V851" s="76"/>
      <c r="W851" s="76"/>
      <c r="X851" s="76"/>
      <c r="Y851" s="76"/>
      <c r="Z851" s="76"/>
      <c r="AA851" s="76"/>
      <c r="AB851" s="76"/>
      <c r="AC851" s="76"/>
      <c r="AD851" s="76"/>
      <c r="AE851" s="76"/>
      <c r="AF851" s="76"/>
      <c r="AG851" s="76"/>
      <c r="AH851" s="76"/>
      <c r="AI851" s="76"/>
      <c r="AJ851" s="76"/>
      <c r="AK851" s="76"/>
      <c r="AL851" s="76"/>
      <c r="AM851" s="76"/>
      <c r="AN851" s="76"/>
      <c r="AO851" s="76"/>
      <c r="AP851" s="76"/>
      <c r="AQ851" s="76"/>
      <c r="AR851" s="76"/>
      <c r="AS851" s="76"/>
      <c r="AT851" s="76"/>
      <c r="AU851" s="76"/>
      <c r="AV851" s="76"/>
      <c r="AW851" s="76"/>
      <c r="AX851" s="76"/>
      <c r="AY851" s="76"/>
      <c r="AZ851" s="76"/>
      <c r="BA851" s="76"/>
      <c r="BB851" s="76"/>
      <c r="BC851" s="76"/>
      <c r="BD851" s="76"/>
      <c r="BE851" s="76"/>
      <c r="BF851" s="76"/>
      <c r="BG851" s="76"/>
      <c r="BH851" s="76"/>
      <c r="BI851" s="76"/>
      <c r="BJ851" s="76"/>
      <c r="BK851" s="76"/>
      <c r="BL851" s="76"/>
      <c r="BM851" s="76"/>
      <c r="BN851" s="76"/>
      <c r="BO851" s="76"/>
      <c r="BP851" s="76"/>
      <c r="BQ851" s="76"/>
      <c r="BR851" s="76"/>
    </row>
    <row r="852" spans="4:70" ht="12.75" customHeight="1" x14ac:dyDescent="0.15">
      <c r="D852" s="76"/>
      <c r="E852" s="76"/>
      <c r="F852" s="76"/>
      <c r="G852" s="76"/>
      <c r="H852" s="76"/>
      <c r="I852" s="76"/>
      <c r="J852" s="76"/>
      <c r="K852" s="76"/>
      <c r="L852" s="76"/>
      <c r="M852" s="76"/>
      <c r="N852" s="76"/>
      <c r="O852" s="76"/>
      <c r="P852" s="76"/>
      <c r="Q852" s="76"/>
      <c r="R852" s="76"/>
      <c r="S852" s="76"/>
      <c r="T852" s="76"/>
      <c r="U852" s="76"/>
      <c r="V852" s="76"/>
      <c r="W852" s="76"/>
      <c r="X852" s="76"/>
      <c r="Y852" s="76"/>
      <c r="Z852" s="76"/>
      <c r="AA852" s="76"/>
      <c r="AB852" s="76"/>
      <c r="AC852" s="76"/>
      <c r="AD852" s="76"/>
      <c r="AE852" s="76"/>
      <c r="AF852" s="76"/>
      <c r="AG852" s="76"/>
      <c r="AH852" s="76"/>
      <c r="AI852" s="76"/>
      <c r="AJ852" s="76"/>
      <c r="AK852" s="76"/>
      <c r="AL852" s="76"/>
      <c r="AM852" s="76"/>
      <c r="AN852" s="76"/>
      <c r="AO852" s="76"/>
      <c r="AP852" s="76"/>
      <c r="AQ852" s="76"/>
      <c r="AR852" s="76"/>
      <c r="AS852" s="76"/>
      <c r="AT852" s="76"/>
      <c r="AU852" s="76"/>
      <c r="AV852" s="76"/>
      <c r="AW852" s="76"/>
      <c r="AX852" s="76"/>
      <c r="AY852" s="76"/>
      <c r="AZ852" s="76"/>
      <c r="BA852" s="76"/>
      <c r="BB852" s="76"/>
      <c r="BC852" s="76"/>
      <c r="BD852" s="76"/>
      <c r="BE852" s="76"/>
      <c r="BF852" s="76"/>
      <c r="BG852" s="76"/>
      <c r="BH852" s="76"/>
      <c r="BI852" s="76"/>
      <c r="BJ852" s="76"/>
      <c r="BK852" s="76"/>
      <c r="BL852" s="76"/>
      <c r="BM852" s="76"/>
      <c r="BN852" s="76"/>
      <c r="BO852" s="76"/>
      <c r="BP852" s="76"/>
      <c r="BQ852" s="76"/>
      <c r="BR852" s="76"/>
    </row>
    <row r="853" spans="4:70" ht="12.75" customHeight="1" x14ac:dyDescent="0.15">
      <c r="D853" s="76"/>
      <c r="E853" s="76"/>
      <c r="F853" s="76"/>
      <c r="G853" s="76"/>
      <c r="H853" s="76"/>
      <c r="I853" s="76"/>
      <c r="J853" s="76"/>
      <c r="K853" s="76"/>
      <c r="L853" s="76"/>
      <c r="M853" s="76"/>
      <c r="N853" s="76"/>
      <c r="O853" s="76"/>
      <c r="P853" s="76"/>
      <c r="Q853" s="76"/>
      <c r="R853" s="76"/>
      <c r="S853" s="76"/>
      <c r="T853" s="76"/>
      <c r="U853" s="76"/>
      <c r="V853" s="76"/>
      <c r="W853" s="76"/>
      <c r="X853" s="76"/>
      <c r="Y853" s="76"/>
      <c r="Z853" s="76"/>
      <c r="AA853" s="76"/>
      <c r="AB853" s="76"/>
      <c r="AC853" s="76"/>
      <c r="AD853" s="76"/>
      <c r="AE853" s="76"/>
      <c r="AF853" s="76"/>
      <c r="AG853" s="76"/>
      <c r="AH853" s="76"/>
      <c r="AI853" s="76"/>
      <c r="AJ853" s="76"/>
      <c r="AK853" s="76"/>
      <c r="AL853" s="76"/>
      <c r="AM853" s="76"/>
      <c r="AN853" s="76"/>
      <c r="AO853" s="76"/>
      <c r="AP853" s="76"/>
      <c r="AQ853" s="76"/>
      <c r="AR853" s="76"/>
      <c r="AS853" s="76"/>
      <c r="AT853" s="76"/>
      <c r="AU853" s="76"/>
      <c r="AV853" s="76"/>
      <c r="AW853" s="76"/>
      <c r="AX853" s="76"/>
      <c r="AY853" s="76"/>
      <c r="AZ853" s="76"/>
      <c r="BA853" s="76"/>
      <c r="BB853" s="76"/>
      <c r="BC853" s="76"/>
      <c r="BD853" s="76"/>
      <c r="BE853" s="76"/>
      <c r="BF853" s="76"/>
      <c r="BG853" s="76"/>
      <c r="BH853" s="76"/>
      <c r="BI853" s="76"/>
      <c r="BJ853" s="76"/>
      <c r="BK853" s="76"/>
      <c r="BL853" s="76"/>
      <c r="BM853" s="76"/>
      <c r="BN853" s="76"/>
      <c r="BO853" s="76"/>
      <c r="BP853" s="76"/>
      <c r="BQ853" s="76"/>
      <c r="BR853" s="76"/>
    </row>
    <row r="854" spans="4:70" ht="12.75" customHeight="1" x14ac:dyDescent="0.15">
      <c r="D854" s="76"/>
      <c r="E854" s="76"/>
      <c r="F854" s="76"/>
      <c r="G854" s="76"/>
      <c r="H854" s="76"/>
      <c r="I854" s="76"/>
      <c r="J854" s="76"/>
      <c r="K854" s="76"/>
      <c r="L854" s="76"/>
      <c r="M854" s="76"/>
      <c r="N854" s="76"/>
      <c r="O854" s="76"/>
      <c r="P854" s="76"/>
      <c r="Q854" s="76"/>
      <c r="R854" s="76"/>
      <c r="S854" s="76"/>
      <c r="T854" s="76"/>
      <c r="U854" s="76"/>
      <c r="V854" s="76"/>
      <c r="W854" s="76"/>
      <c r="X854" s="76"/>
      <c r="Y854" s="76"/>
      <c r="Z854" s="76"/>
      <c r="AA854" s="76"/>
      <c r="AB854" s="76"/>
      <c r="AC854" s="76"/>
      <c r="AD854" s="76"/>
      <c r="AE854" s="76"/>
      <c r="AF854" s="76"/>
      <c r="AG854" s="76"/>
      <c r="AH854" s="76"/>
      <c r="AI854" s="76"/>
      <c r="AJ854" s="76"/>
      <c r="AK854" s="76"/>
      <c r="AL854" s="76"/>
      <c r="AM854" s="76"/>
      <c r="AN854" s="76"/>
      <c r="AO854" s="76"/>
      <c r="AP854" s="76"/>
      <c r="AQ854" s="76"/>
      <c r="AR854" s="76"/>
      <c r="AS854" s="76"/>
      <c r="AT854" s="76"/>
      <c r="AU854" s="76"/>
      <c r="AV854" s="76"/>
      <c r="AW854" s="76"/>
      <c r="AX854" s="76"/>
      <c r="AY854" s="76"/>
      <c r="AZ854" s="76"/>
      <c r="BA854" s="76"/>
      <c r="BB854" s="76"/>
      <c r="BC854" s="76"/>
      <c r="BD854" s="76"/>
      <c r="BE854" s="76"/>
      <c r="BF854" s="76"/>
      <c r="BG854" s="76"/>
      <c r="BH854" s="76"/>
      <c r="BI854" s="76"/>
      <c r="BJ854" s="76"/>
      <c r="BK854" s="76"/>
      <c r="BL854" s="76"/>
      <c r="BM854" s="76"/>
      <c r="BN854" s="76"/>
      <c r="BO854" s="76"/>
      <c r="BP854" s="76"/>
      <c r="BQ854" s="76"/>
      <c r="BR854" s="76"/>
    </row>
    <row r="855" spans="4:70" ht="12.75" customHeight="1" x14ac:dyDescent="0.15">
      <c r="D855" s="76"/>
      <c r="E855" s="76"/>
      <c r="F855" s="76"/>
      <c r="G855" s="76"/>
      <c r="H855" s="76"/>
      <c r="I855" s="76"/>
      <c r="J855" s="76"/>
      <c r="K855" s="76"/>
      <c r="L855" s="76"/>
      <c r="M855" s="76"/>
      <c r="N855" s="76"/>
      <c r="O855" s="76"/>
      <c r="P855" s="76"/>
      <c r="Q855" s="76"/>
      <c r="R855" s="76"/>
      <c r="S855" s="76"/>
      <c r="T855" s="76"/>
      <c r="U855" s="76"/>
      <c r="V855" s="76"/>
      <c r="W855" s="76"/>
      <c r="X855" s="76"/>
      <c r="Y855" s="76"/>
      <c r="Z855" s="76"/>
      <c r="AA855" s="76"/>
      <c r="AB855" s="76"/>
      <c r="AC855" s="76"/>
      <c r="AD855" s="76"/>
      <c r="AE855" s="76"/>
      <c r="AF855" s="76"/>
      <c r="AG855" s="76"/>
      <c r="AH855" s="76"/>
      <c r="AI855" s="76"/>
      <c r="AJ855" s="76"/>
      <c r="AK855" s="76"/>
      <c r="AL855" s="76"/>
      <c r="AM855" s="76"/>
      <c r="AN855" s="76"/>
      <c r="AO855" s="76"/>
      <c r="AP855" s="76"/>
      <c r="AQ855" s="76"/>
      <c r="AR855" s="76"/>
      <c r="AS855" s="76"/>
      <c r="AT855" s="76"/>
      <c r="AU855" s="76"/>
      <c r="AV855" s="76"/>
      <c r="AW855" s="76"/>
      <c r="AX855" s="76"/>
      <c r="AY855" s="76"/>
      <c r="AZ855" s="76"/>
      <c r="BA855" s="76"/>
      <c r="BB855" s="76"/>
      <c r="BC855" s="76"/>
      <c r="BD855" s="76"/>
      <c r="BE855" s="76"/>
      <c r="BF855" s="76"/>
      <c r="BG855" s="76"/>
      <c r="BH855" s="76"/>
      <c r="BI855" s="76"/>
      <c r="BJ855" s="76"/>
      <c r="BK855" s="76"/>
      <c r="BL855" s="76"/>
      <c r="BM855" s="76"/>
      <c r="BN855" s="76"/>
      <c r="BO855" s="76"/>
      <c r="BP855" s="76"/>
      <c r="BQ855" s="76"/>
      <c r="BR855" s="76"/>
    </row>
    <row r="856" spans="4:70" ht="12.75" customHeight="1" x14ac:dyDescent="0.15">
      <c r="D856" s="76"/>
      <c r="E856" s="76"/>
      <c r="F856" s="76"/>
      <c r="G856" s="76"/>
      <c r="H856" s="76"/>
      <c r="I856" s="76"/>
      <c r="J856" s="76"/>
      <c r="K856" s="76"/>
      <c r="L856" s="76"/>
      <c r="M856" s="76"/>
      <c r="N856" s="76"/>
      <c r="O856" s="76"/>
      <c r="P856" s="76"/>
      <c r="Q856" s="76"/>
      <c r="R856" s="76"/>
      <c r="S856" s="76"/>
      <c r="T856" s="76"/>
      <c r="U856" s="76"/>
      <c r="V856" s="76"/>
      <c r="W856" s="76"/>
      <c r="X856" s="76"/>
      <c r="Y856" s="76"/>
      <c r="Z856" s="76"/>
      <c r="AA856" s="76"/>
      <c r="AB856" s="76"/>
      <c r="AC856" s="76"/>
      <c r="AD856" s="76"/>
      <c r="AE856" s="76"/>
      <c r="AF856" s="76"/>
      <c r="AG856" s="76"/>
      <c r="AH856" s="76"/>
      <c r="AI856" s="76"/>
      <c r="AJ856" s="76"/>
      <c r="AK856" s="76"/>
      <c r="AL856" s="76"/>
      <c r="AM856" s="76"/>
      <c r="AN856" s="76"/>
      <c r="AO856" s="76"/>
      <c r="AP856" s="76"/>
      <c r="AQ856" s="76"/>
      <c r="AR856" s="76"/>
      <c r="AS856" s="76"/>
      <c r="AT856" s="76"/>
      <c r="AU856" s="76"/>
      <c r="AV856" s="76"/>
      <c r="AW856" s="76"/>
      <c r="AX856" s="76"/>
      <c r="AY856" s="76"/>
      <c r="AZ856" s="76"/>
      <c r="BA856" s="76"/>
      <c r="BB856" s="76"/>
      <c r="BC856" s="76"/>
      <c r="BD856" s="76"/>
      <c r="BE856" s="76"/>
      <c r="BF856" s="76"/>
      <c r="BG856" s="76"/>
      <c r="BH856" s="76"/>
      <c r="BI856" s="76"/>
      <c r="BJ856" s="76"/>
      <c r="BK856" s="76"/>
      <c r="BL856" s="76"/>
      <c r="BM856" s="76"/>
      <c r="BN856" s="76"/>
      <c r="BO856" s="76"/>
      <c r="BP856" s="76"/>
      <c r="BQ856" s="76"/>
      <c r="BR856" s="76"/>
    </row>
    <row r="857" spans="4:70" ht="12.75" customHeight="1" x14ac:dyDescent="0.15">
      <c r="D857" s="76"/>
      <c r="E857" s="76"/>
      <c r="F857" s="76"/>
      <c r="G857" s="76"/>
      <c r="H857" s="76"/>
      <c r="I857" s="76"/>
      <c r="J857" s="76"/>
      <c r="K857" s="76"/>
      <c r="L857" s="76"/>
      <c r="M857" s="76"/>
      <c r="N857" s="76"/>
      <c r="O857" s="76"/>
      <c r="P857" s="76"/>
      <c r="Q857" s="76"/>
      <c r="R857" s="76"/>
      <c r="S857" s="76"/>
      <c r="T857" s="76"/>
      <c r="U857" s="76"/>
      <c r="V857" s="76"/>
      <c r="W857" s="76"/>
      <c r="X857" s="76"/>
      <c r="Y857" s="76"/>
      <c r="Z857" s="76"/>
      <c r="AA857" s="76"/>
      <c r="AB857" s="76"/>
      <c r="AC857" s="76"/>
      <c r="AD857" s="76"/>
      <c r="AE857" s="76"/>
      <c r="AF857" s="76"/>
      <c r="AG857" s="76"/>
      <c r="AH857" s="76"/>
      <c r="AI857" s="76"/>
      <c r="AJ857" s="76"/>
      <c r="AK857" s="76"/>
      <c r="AL857" s="76"/>
      <c r="AM857" s="76"/>
      <c r="AN857" s="76"/>
      <c r="AO857" s="76"/>
      <c r="AP857" s="76"/>
      <c r="AQ857" s="76"/>
      <c r="AR857" s="76"/>
      <c r="AS857" s="76"/>
      <c r="AT857" s="76"/>
      <c r="AU857" s="76"/>
      <c r="AV857" s="76"/>
      <c r="AW857" s="76"/>
      <c r="AX857" s="76"/>
      <c r="AY857" s="76"/>
      <c r="AZ857" s="76"/>
      <c r="BA857" s="76"/>
      <c r="BB857" s="76"/>
      <c r="BC857" s="76"/>
      <c r="BD857" s="76"/>
      <c r="BE857" s="76"/>
      <c r="BF857" s="76"/>
      <c r="BG857" s="76"/>
      <c r="BH857" s="76"/>
      <c r="BI857" s="76"/>
      <c r="BJ857" s="76"/>
      <c r="BK857" s="76"/>
      <c r="BL857" s="76"/>
      <c r="BM857" s="76"/>
      <c r="BN857" s="76"/>
      <c r="BO857" s="76"/>
      <c r="BP857" s="76"/>
      <c r="BQ857" s="76"/>
      <c r="BR857" s="76"/>
    </row>
    <row r="858" spans="4:70" ht="12.75" customHeight="1" x14ac:dyDescent="0.15">
      <c r="D858" s="76"/>
      <c r="E858" s="76"/>
      <c r="F858" s="76"/>
      <c r="G858" s="76"/>
      <c r="H858" s="76"/>
      <c r="I858" s="76"/>
      <c r="J858" s="76"/>
      <c r="K858" s="76"/>
      <c r="L858" s="76"/>
      <c r="M858" s="76"/>
      <c r="N858" s="76"/>
      <c r="O858" s="76"/>
      <c r="P858" s="76"/>
      <c r="Q858" s="76"/>
      <c r="R858" s="76"/>
      <c r="S858" s="76"/>
      <c r="T858" s="76"/>
      <c r="U858" s="76"/>
      <c r="V858" s="76"/>
      <c r="W858" s="76"/>
      <c r="X858" s="76"/>
      <c r="Y858" s="76"/>
      <c r="Z858" s="76"/>
      <c r="AA858" s="76"/>
      <c r="AB858" s="76"/>
      <c r="AC858" s="76"/>
      <c r="AD858" s="76"/>
      <c r="AE858" s="76"/>
      <c r="AF858" s="76"/>
      <c r="AG858" s="76"/>
      <c r="AH858" s="76"/>
      <c r="AI858" s="76"/>
      <c r="AJ858" s="76"/>
      <c r="AK858" s="76"/>
      <c r="AL858" s="76"/>
      <c r="AM858" s="76"/>
      <c r="AN858" s="76"/>
      <c r="AO858" s="76"/>
      <c r="AP858" s="76"/>
      <c r="AQ858" s="76"/>
      <c r="AR858" s="76"/>
      <c r="AS858" s="76"/>
      <c r="AT858" s="76"/>
      <c r="AU858" s="76"/>
      <c r="AV858" s="76"/>
      <c r="AW858" s="76"/>
      <c r="AX858" s="76"/>
      <c r="AY858" s="76"/>
      <c r="AZ858" s="76"/>
      <c r="BA858" s="76"/>
      <c r="BB858" s="76"/>
      <c r="BC858" s="76"/>
      <c r="BD858" s="76"/>
      <c r="BE858" s="76"/>
      <c r="BF858" s="76"/>
      <c r="BG858" s="76"/>
      <c r="BH858" s="76"/>
      <c r="BI858" s="76"/>
      <c r="BJ858" s="76"/>
      <c r="BK858" s="76"/>
      <c r="BL858" s="76"/>
      <c r="BM858" s="76"/>
      <c r="BN858" s="76"/>
      <c r="BO858" s="76"/>
      <c r="BP858" s="76"/>
      <c r="BQ858" s="76"/>
      <c r="BR858" s="76"/>
    </row>
    <row r="859" spans="4:70" ht="12.75" customHeight="1" x14ac:dyDescent="0.15">
      <c r="D859" s="76"/>
      <c r="E859" s="76"/>
      <c r="F859" s="76"/>
      <c r="G859" s="76"/>
      <c r="H859" s="76"/>
      <c r="I859" s="76"/>
      <c r="J859" s="76"/>
      <c r="K859" s="76"/>
      <c r="L859" s="76"/>
      <c r="M859" s="76"/>
      <c r="N859" s="76"/>
      <c r="O859" s="76"/>
      <c r="P859" s="76"/>
      <c r="Q859" s="76"/>
      <c r="R859" s="76"/>
      <c r="S859" s="76"/>
      <c r="T859" s="76"/>
      <c r="U859" s="76"/>
      <c r="V859" s="76"/>
      <c r="W859" s="76"/>
      <c r="X859" s="76"/>
      <c r="Y859" s="76"/>
      <c r="Z859" s="76"/>
      <c r="AA859" s="76"/>
      <c r="AB859" s="76"/>
      <c r="AC859" s="76"/>
      <c r="AD859" s="76"/>
      <c r="AE859" s="76"/>
      <c r="AF859" s="76"/>
      <c r="AG859" s="76"/>
      <c r="AH859" s="76"/>
      <c r="AI859" s="76"/>
      <c r="AJ859" s="76"/>
      <c r="AK859" s="76"/>
      <c r="AL859" s="76"/>
      <c r="AM859" s="76"/>
      <c r="AN859" s="76"/>
      <c r="AO859" s="76"/>
      <c r="AP859" s="76"/>
      <c r="AQ859" s="76"/>
      <c r="AR859" s="76"/>
      <c r="AS859" s="76"/>
      <c r="AT859" s="76"/>
      <c r="AU859" s="76"/>
      <c r="AV859" s="76"/>
      <c r="AW859" s="76"/>
      <c r="AX859" s="76"/>
      <c r="AY859" s="76"/>
      <c r="AZ859" s="76"/>
      <c r="BA859" s="76"/>
      <c r="BB859" s="76"/>
      <c r="BC859" s="76"/>
      <c r="BD859" s="76"/>
      <c r="BE859" s="76"/>
      <c r="BF859" s="76"/>
      <c r="BG859" s="76"/>
      <c r="BH859" s="76"/>
      <c r="BI859" s="76"/>
      <c r="BJ859" s="76"/>
      <c r="BK859" s="76"/>
      <c r="BL859" s="76"/>
      <c r="BM859" s="76"/>
      <c r="BN859" s="76"/>
      <c r="BO859" s="76"/>
      <c r="BP859" s="76"/>
      <c r="BQ859" s="76"/>
      <c r="BR859" s="76"/>
    </row>
    <row r="860" spans="4:70" ht="12.75" customHeight="1" x14ac:dyDescent="0.15">
      <c r="D860" s="76"/>
      <c r="E860" s="76"/>
      <c r="F860" s="76"/>
      <c r="G860" s="76"/>
      <c r="H860" s="76"/>
      <c r="I860" s="76"/>
      <c r="J860" s="76"/>
      <c r="K860" s="76"/>
      <c r="L860" s="76"/>
      <c r="M860" s="76"/>
      <c r="N860" s="76"/>
      <c r="O860" s="76"/>
      <c r="P860" s="76"/>
      <c r="Q860" s="76"/>
      <c r="R860" s="76"/>
      <c r="S860" s="76"/>
      <c r="T860" s="76"/>
      <c r="U860" s="76"/>
      <c r="V860" s="76"/>
      <c r="W860" s="76"/>
      <c r="X860" s="76"/>
      <c r="Y860" s="76"/>
      <c r="Z860" s="76"/>
      <c r="AA860" s="76"/>
      <c r="AB860" s="76"/>
      <c r="AC860" s="76"/>
      <c r="AD860" s="76"/>
      <c r="AE860" s="76"/>
      <c r="AF860" s="76"/>
      <c r="AG860" s="76"/>
      <c r="AH860" s="76"/>
      <c r="AI860" s="76"/>
      <c r="AJ860" s="76"/>
      <c r="AK860" s="76"/>
      <c r="AL860" s="76"/>
      <c r="AM860" s="76"/>
      <c r="AN860" s="76"/>
      <c r="AO860" s="76"/>
      <c r="AP860" s="76"/>
      <c r="AQ860" s="76"/>
      <c r="AR860" s="76"/>
      <c r="AS860" s="76"/>
      <c r="AT860" s="76"/>
      <c r="AU860" s="76"/>
      <c r="AV860" s="76"/>
      <c r="AW860" s="76"/>
      <c r="AX860" s="76"/>
      <c r="AY860" s="76"/>
      <c r="AZ860" s="76"/>
      <c r="BA860" s="76"/>
      <c r="BB860" s="76"/>
      <c r="BC860" s="76"/>
      <c r="BD860" s="76"/>
      <c r="BE860" s="76"/>
      <c r="BF860" s="76"/>
      <c r="BG860" s="76"/>
      <c r="BH860" s="76"/>
      <c r="BI860" s="76"/>
      <c r="BJ860" s="76"/>
      <c r="BK860" s="76"/>
      <c r="BL860" s="76"/>
      <c r="BM860" s="76"/>
      <c r="BN860" s="76"/>
      <c r="BO860" s="76"/>
      <c r="BP860" s="76"/>
      <c r="BQ860" s="76"/>
      <c r="BR860" s="76"/>
    </row>
    <row r="861" spans="4:70" ht="12.75" customHeight="1" x14ac:dyDescent="0.15">
      <c r="D861" s="76"/>
      <c r="E861" s="76"/>
      <c r="F861" s="76"/>
      <c r="G861" s="76"/>
      <c r="H861" s="76"/>
      <c r="I861" s="76"/>
      <c r="J861" s="76"/>
      <c r="K861" s="76"/>
      <c r="L861" s="76"/>
      <c r="M861" s="76"/>
      <c r="N861" s="76"/>
      <c r="O861" s="76"/>
      <c r="P861" s="76"/>
      <c r="Q861" s="76"/>
      <c r="R861" s="76"/>
      <c r="S861" s="76"/>
      <c r="T861" s="76"/>
      <c r="U861" s="76"/>
      <c r="V861" s="76"/>
      <c r="W861" s="76"/>
      <c r="X861" s="76"/>
      <c r="Y861" s="76"/>
      <c r="Z861" s="76"/>
      <c r="AA861" s="76"/>
      <c r="AB861" s="76"/>
      <c r="AC861" s="76"/>
      <c r="AD861" s="76"/>
      <c r="AE861" s="76"/>
      <c r="AF861" s="76"/>
      <c r="AG861" s="76"/>
      <c r="AH861" s="76"/>
      <c r="AI861" s="76"/>
      <c r="AJ861" s="76"/>
      <c r="AK861" s="76"/>
      <c r="AL861" s="76"/>
      <c r="AM861" s="76"/>
      <c r="AN861" s="76"/>
      <c r="AO861" s="76"/>
      <c r="AP861" s="76"/>
      <c r="AQ861" s="76"/>
      <c r="AR861" s="76"/>
      <c r="AS861" s="76"/>
      <c r="AT861" s="76"/>
      <c r="AU861" s="76"/>
      <c r="AV861" s="76"/>
      <c r="AW861" s="76"/>
      <c r="AX861" s="76"/>
      <c r="AY861" s="76"/>
      <c r="AZ861" s="76"/>
      <c r="BA861" s="76"/>
      <c r="BB861" s="76"/>
      <c r="BC861" s="76"/>
      <c r="BD861" s="76"/>
      <c r="BE861" s="76"/>
      <c r="BF861" s="76"/>
      <c r="BG861" s="76"/>
      <c r="BH861" s="76"/>
      <c r="BI861" s="76"/>
      <c r="BJ861" s="76"/>
      <c r="BK861" s="76"/>
      <c r="BL861" s="76"/>
      <c r="BM861" s="76"/>
      <c r="BN861" s="76"/>
      <c r="BO861" s="76"/>
      <c r="BP861" s="76"/>
      <c r="BQ861" s="76"/>
      <c r="BR861" s="76"/>
    </row>
    <row r="862" spans="4:70" ht="12.75" customHeight="1" x14ac:dyDescent="0.15">
      <c r="D862" s="76"/>
      <c r="E862" s="76"/>
      <c r="F862" s="76"/>
      <c r="G862" s="76"/>
      <c r="H862" s="76"/>
      <c r="I862" s="76"/>
      <c r="J862" s="76"/>
      <c r="K862" s="76"/>
      <c r="L862" s="76"/>
      <c r="M862" s="76"/>
      <c r="N862" s="76"/>
      <c r="O862" s="76"/>
      <c r="P862" s="76"/>
      <c r="Q862" s="76"/>
      <c r="R862" s="76"/>
      <c r="S862" s="76"/>
      <c r="T862" s="76"/>
      <c r="U862" s="76"/>
      <c r="V862" s="76"/>
      <c r="W862" s="76"/>
      <c r="X862" s="76"/>
      <c r="Y862" s="76"/>
      <c r="Z862" s="76"/>
      <c r="AA862" s="76"/>
      <c r="AB862" s="76"/>
      <c r="AC862" s="76"/>
      <c r="AD862" s="76"/>
      <c r="AE862" s="76"/>
      <c r="AF862" s="76"/>
      <c r="AG862" s="76"/>
      <c r="AH862" s="76"/>
      <c r="AI862" s="76"/>
      <c r="AJ862" s="76"/>
      <c r="AK862" s="76"/>
      <c r="AL862" s="76"/>
      <c r="AM862" s="76"/>
      <c r="AN862" s="76"/>
      <c r="AO862" s="76"/>
      <c r="AP862" s="76"/>
      <c r="AQ862" s="76"/>
      <c r="AR862" s="76"/>
      <c r="AS862" s="76"/>
      <c r="AT862" s="76"/>
      <c r="AU862" s="76"/>
      <c r="AV862" s="76"/>
      <c r="AW862" s="76"/>
      <c r="AX862" s="76"/>
      <c r="AY862" s="76"/>
      <c r="AZ862" s="76"/>
      <c r="BA862" s="76"/>
      <c r="BB862" s="76"/>
      <c r="BC862" s="76"/>
      <c r="BD862" s="76"/>
      <c r="BE862" s="76"/>
      <c r="BF862" s="76"/>
      <c r="BG862" s="76"/>
      <c r="BH862" s="76"/>
      <c r="BI862" s="76"/>
      <c r="BJ862" s="76"/>
      <c r="BK862" s="76"/>
      <c r="BL862" s="76"/>
      <c r="BM862" s="76"/>
      <c r="BN862" s="76"/>
      <c r="BO862" s="76"/>
      <c r="BP862" s="76"/>
      <c r="BQ862" s="76"/>
      <c r="BR862" s="76"/>
    </row>
    <row r="863" spans="4:70" ht="12.75" customHeight="1" x14ac:dyDescent="0.15">
      <c r="D863" s="76"/>
      <c r="E863" s="76"/>
      <c r="F863" s="76"/>
      <c r="G863" s="76"/>
      <c r="H863" s="76"/>
      <c r="I863" s="76"/>
      <c r="J863" s="76"/>
      <c r="K863" s="76"/>
      <c r="L863" s="76"/>
      <c r="M863" s="76"/>
      <c r="N863" s="76"/>
      <c r="O863" s="76"/>
      <c r="P863" s="76"/>
      <c r="Q863" s="76"/>
      <c r="R863" s="76"/>
      <c r="S863" s="76"/>
      <c r="T863" s="76"/>
      <c r="U863" s="76"/>
      <c r="V863" s="76"/>
      <c r="W863" s="76"/>
      <c r="X863" s="76"/>
      <c r="Y863" s="76"/>
      <c r="Z863" s="76"/>
      <c r="AA863" s="76"/>
      <c r="AB863" s="76"/>
      <c r="AC863" s="76"/>
      <c r="AD863" s="76"/>
      <c r="AE863" s="76"/>
      <c r="AF863" s="76"/>
      <c r="AG863" s="76"/>
      <c r="AH863" s="76"/>
      <c r="AI863" s="76"/>
      <c r="AJ863" s="76"/>
      <c r="AK863" s="76"/>
      <c r="AL863" s="76"/>
      <c r="AM863" s="76"/>
      <c r="AN863" s="76"/>
      <c r="AO863" s="76"/>
      <c r="AP863" s="76"/>
      <c r="AQ863" s="76"/>
      <c r="AR863" s="76"/>
      <c r="AS863" s="76"/>
      <c r="AT863" s="76"/>
      <c r="AU863" s="76"/>
      <c r="AV863" s="76"/>
      <c r="AW863" s="76"/>
      <c r="AX863" s="76"/>
      <c r="AY863" s="76"/>
      <c r="AZ863" s="76"/>
      <c r="BA863" s="76"/>
      <c r="BB863" s="76"/>
      <c r="BC863" s="76"/>
      <c r="BD863" s="76"/>
      <c r="BE863" s="76"/>
      <c r="BF863" s="76"/>
      <c r="BG863" s="76"/>
      <c r="BH863" s="76"/>
      <c r="BI863" s="76"/>
      <c r="BJ863" s="76"/>
      <c r="BK863" s="76"/>
      <c r="BL863" s="76"/>
      <c r="BM863" s="76"/>
      <c r="BN863" s="76"/>
      <c r="BO863" s="76"/>
      <c r="BP863" s="76"/>
      <c r="BQ863" s="76"/>
      <c r="BR863" s="76"/>
    </row>
    <row r="864" spans="4:70" ht="12.75" customHeight="1" x14ac:dyDescent="0.15">
      <c r="D864" s="76"/>
      <c r="E864" s="76"/>
      <c r="F864" s="76"/>
      <c r="G864" s="76"/>
      <c r="H864" s="76"/>
      <c r="I864" s="76"/>
      <c r="J864" s="76"/>
      <c r="K864" s="76"/>
      <c r="L864" s="76"/>
      <c r="M864" s="76"/>
      <c r="N864" s="76"/>
      <c r="O864" s="76"/>
      <c r="P864" s="76"/>
      <c r="Q864" s="76"/>
      <c r="R864" s="76"/>
      <c r="S864" s="76"/>
      <c r="T864" s="76"/>
      <c r="U864" s="76"/>
      <c r="V864" s="76"/>
      <c r="W864" s="76"/>
      <c r="X864" s="76"/>
      <c r="Y864" s="76"/>
      <c r="Z864" s="76"/>
      <c r="AA864" s="76"/>
      <c r="AB864" s="76"/>
      <c r="AC864" s="76"/>
      <c r="AD864" s="76"/>
      <c r="AE864" s="76"/>
      <c r="AF864" s="76"/>
      <c r="AG864" s="76"/>
      <c r="AH864" s="76"/>
      <c r="AI864" s="76"/>
      <c r="AJ864" s="76"/>
      <c r="AK864" s="76"/>
      <c r="AL864" s="76"/>
      <c r="AM864" s="76"/>
      <c r="AN864" s="76"/>
      <c r="AO864" s="76"/>
      <c r="AP864" s="76"/>
      <c r="AQ864" s="76"/>
      <c r="AR864" s="76"/>
      <c r="AS864" s="76"/>
      <c r="AT864" s="76"/>
      <c r="AU864" s="76"/>
      <c r="AV864" s="76"/>
      <c r="AW864" s="76"/>
      <c r="AX864" s="76"/>
      <c r="AY864" s="76"/>
      <c r="AZ864" s="76"/>
      <c r="BA864" s="76"/>
      <c r="BB864" s="76"/>
      <c r="BC864" s="76"/>
      <c r="BD864" s="76"/>
      <c r="BE864" s="76"/>
      <c r="BF864" s="76"/>
      <c r="BG864" s="76"/>
      <c r="BH864" s="76"/>
      <c r="BI864" s="76"/>
      <c r="BJ864" s="76"/>
      <c r="BK864" s="76"/>
      <c r="BL864" s="76"/>
      <c r="BM864" s="76"/>
      <c r="BN864" s="76"/>
      <c r="BO864" s="76"/>
      <c r="BP864" s="76"/>
      <c r="BQ864" s="76"/>
      <c r="BR864" s="76"/>
    </row>
    <row r="865" spans="4:70" ht="12.75" customHeight="1" x14ac:dyDescent="0.15">
      <c r="D865" s="76"/>
      <c r="E865" s="76"/>
      <c r="F865" s="76"/>
      <c r="G865" s="76"/>
      <c r="H865" s="76"/>
      <c r="I865" s="76"/>
      <c r="J865" s="76"/>
      <c r="K865" s="76"/>
      <c r="L865" s="76"/>
      <c r="M865" s="76"/>
      <c r="N865" s="76"/>
      <c r="O865" s="76"/>
      <c r="P865" s="76"/>
      <c r="Q865" s="76"/>
      <c r="R865" s="76"/>
      <c r="S865" s="76"/>
      <c r="T865" s="76"/>
      <c r="U865" s="76"/>
      <c r="V865" s="76"/>
      <c r="W865" s="76"/>
      <c r="X865" s="76"/>
      <c r="Y865" s="76"/>
      <c r="Z865" s="76"/>
      <c r="AA865" s="76"/>
      <c r="AB865" s="76"/>
      <c r="AC865" s="76"/>
      <c r="AD865" s="76"/>
      <c r="AE865" s="76"/>
      <c r="AF865" s="76"/>
      <c r="AG865" s="76"/>
      <c r="AH865" s="76"/>
      <c r="AI865" s="76"/>
      <c r="AJ865" s="76"/>
      <c r="AK865" s="76"/>
      <c r="AL865" s="76"/>
      <c r="AM865" s="76"/>
      <c r="AN865" s="76"/>
      <c r="AO865" s="76"/>
      <c r="AP865" s="76"/>
      <c r="AQ865" s="76"/>
      <c r="AR865" s="76"/>
      <c r="AS865" s="76"/>
      <c r="AT865" s="76"/>
      <c r="AU865" s="76"/>
      <c r="AV865" s="76"/>
      <c r="AW865" s="76"/>
      <c r="AX865" s="76"/>
      <c r="AY865" s="76"/>
      <c r="AZ865" s="76"/>
      <c r="BA865" s="76"/>
      <c r="BB865" s="76"/>
      <c r="BC865" s="76"/>
      <c r="BD865" s="76"/>
      <c r="BE865" s="76"/>
      <c r="BF865" s="76"/>
      <c r="BG865" s="76"/>
      <c r="BH865" s="76"/>
      <c r="BI865" s="76"/>
      <c r="BJ865" s="76"/>
      <c r="BK865" s="76"/>
      <c r="BL865" s="76"/>
      <c r="BM865" s="76"/>
      <c r="BN865" s="76"/>
      <c r="BO865" s="76"/>
      <c r="BP865" s="76"/>
      <c r="BQ865" s="76"/>
      <c r="BR865" s="76"/>
    </row>
  </sheetData>
  <sheetProtection algorithmName="SHA-512" hashValue="bF8SDyHJ9kMk+CUJ6HqgWOz74sfpswVQor2EQzcsUb9DF1TUYpy8yP6rLehAiMe5Yd5o8Q/3hiOzvdEdsr9qIQ==" saltValue="ip+X8GpZlih36qTmYkIoiQ==" spinCount="100000" sheet="1" objects="1" scenarios="1"/>
  <mergeCells count="1">
    <mergeCell ref="A23:B23"/>
  </mergeCells>
  <conditionalFormatting sqref="A12:C15 AY13:BR14 AO42:BR48 A45:A51 A52:BR60 B78:AX79">
    <cfRule type="expression" dxfId="97" priority="1">
      <formula>ISNA(A12)</formula>
    </cfRule>
  </conditionalFormatting>
  <conditionalFormatting sqref="A34:AN38">
    <cfRule type="expression" dxfId="96" priority="2">
      <formula>ISNA(A34)</formula>
    </cfRule>
  </conditionalFormatting>
  <conditionalFormatting sqref="A42:AN43">
    <cfRule type="expression" dxfId="95" priority="3">
      <formula>ISNA(A42)</formula>
    </cfRule>
  </conditionalFormatting>
  <conditionalFormatting sqref="A1:BR4 A5 C5 U5:BR5 E12:BR12 E15:BR15 A25:AN26 A27:C27 E27:AN27 A33:BR33 AY34:BR38">
    <cfRule type="expression" dxfId="94" priority="4">
      <formula>ISNA(A1)</formula>
    </cfRule>
  </conditionalFormatting>
  <conditionalFormatting sqref="A6:BR11 A16:BR22 A23 C23:BR23 A24:BR24 A28:AN32 C48:AN48">
    <cfRule type="expression" dxfId="93" priority="5">
      <formula>ISNA(A6)</formula>
    </cfRule>
  </conditionalFormatting>
  <conditionalFormatting sqref="B18 D66 D69:AK69 AM69:AN69">
    <cfRule type="cellIs" dxfId="92" priority="6" operator="equal">
      <formula>0</formula>
    </cfRule>
    <cfRule type="cellIs" dxfId="91" priority="7" operator="lessThan">
      <formula>10</formula>
    </cfRule>
  </conditionalFormatting>
  <conditionalFormatting sqref="B69">
    <cfRule type="expression" dxfId="90" priority="8">
      <formula>ISNA(B69)</formula>
    </cfRule>
  </conditionalFormatting>
  <conditionalFormatting sqref="B75">
    <cfRule type="expression" dxfId="89" priority="9">
      <formula>ISNA(B75)</formula>
    </cfRule>
  </conditionalFormatting>
  <conditionalFormatting sqref="B65:C65">
    <cfRule type="expression" dxfId="88" priority="10">
      <formula>ISNA(B65)</formula>
    </cfRule>
  </conditionalFormatting>
  <conditionalFormatting sqref="B80:C81">
    <cfRule type="expression" dxfId="87" priority="11">
      <formula>ISNA(B80)</formula>
    </cfRule>
  </conditionalFormatting>
  <conditionalFormatting sqref="B39:AN40">
    <cfRule type="expression" dxfId="86" priority="12">
      <formula>ISNA(B39)</formula>
    </cfRule>
  </conditionalFormatting>
  <conditionalFormatting sqref="B44:AN47">
    <cfRule type="expression" dxfId="85" priority="13">
      <formula>ISNA(B44)</formula>
    </cfRule>
  </conditionalFormatting>
  <conditionalFormatting sqref="C74:C75">
    <cfRule type="expression" dxfId="84" priority="14">
      <formula>ISNA(C74)</formula>
    </cfRule>
  </conditionalFormatting>
  <conditionalFormatting sqref="C49:BR51">
    <cfRule type="expression" dxfId="83" priority="15">
      <formula>ISNA(C49)</formula>
    </cfRule>
  </conditionalFormatting>
  <conditionalFormatting sqref="D35:AN40">
    <cfRule type="cellIs" dxfId="82" priority="16" operator="equal">
      <formula>0</formula>
    </cfRule>
    <cfRule type="cellIs" dxfId="81" priority="17" operator="lessThan">
      <formula>10</formula>
    </cfRule>
  </conditionalFormatting>
  <conditionalFormatting sqref="D1:BR4 U5:BR5 E12:BR12 AY13:BR14 E15:BR15 D25:AN26 E27:AN27 D33:BR33 AY64:BR69">
    <cfRule type="cellIs" dxfId="80" priority="18" operator="equal">
      <formula>0</formula>
    </cfRule>
    <cfRule type="cellIs" dxfId="79" priority="19" operator="lessThan">
      <formula>10</formula>
    </cfRule>
  </conditionalFormatting>
  <conditionalFormatting sqref="D6:BR11 D16:BR24 D28:AN32">
    <cfRule type="cellIs" dxfId="78" priority="20" operator="equal">
      <formula>0</formula>
    </cfRule>
    <cfRule type="cellIs" dxfId="77" priority="21" operator="lessThan">
      <formula>10</formula>
    </cfRule>
  </conditionalFormatting>
  <conditionalFormatting sqref="D42:BR63 D78:AX79">
    <cfRule type="cellIs" dxfId="76" priority="22" operator="equal">
      <formula>0</formula>
    </cfRule>
    <cfRule type="cellIs" dxfId="75" priority="23" operator="lessThan">
      <formula>10</formula>
    </cfRule>
  </conditionalFormatting>
  <conditionalFormatting sqref="AO34:AX40">
    <cfRule type="expression" dxfId="74" priority="24">
      <formula>ISNA(AO34)</formula>
    </cfRule>
    <cfRule type="cellIs" dxfId="73" priority="25" operator="equal">
      <formula>0</formula>
    </cfRule>
    <cfRule type="cellIs" dxfId="72" priority="26" operator="lessThan">
      <formula>10</formula>
    </cfRule>
  </conditionalFormatting>
  <conditionalFormatting sqref="AO25:BR32">
    <cfRule type="cellIs" dxfId="71" priority="27" operator="equal">
      <formula>0</formula>
    </cfRule>
    <cfRule type="cellIs" dxfId="70" priority="28" operator="lessThan">
      <formula>10</formula>
    </cfRule>
    <cfRule type="expression" dxfId="69" priority="29">
      <formula>ISNA(AO25)</formula>
    </cfRule>
  </conditionalFormatting>
  <conditionalFormatting sqref="AY35:BR38">
    <cfRule type="cellIs" dxfId="68" priority="30" operator="equal">
      <formula>0</formula>
    </cfRule>
    <cfRule type="cellIs" dxfId="67" priority="31" operator="lessThan">
      <formula>10</formula>
    </cfRule>
  </conditionalFormatting>
  <pageMargins left="0.7" right="0.7" top="0.75" bottom="0.75" header="0" footer="0"/>
  <pageSetup paperSize="9" orientation="portrait"/>
  <headerFooter>
    <oddFooter>&amp;C_x000D_#000000 Mott MacDonald Restricted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F7F7F"/>
  </sheetPr>
  <dimension ref="A1:CQ945"/>
  <sheetViews>
    <sheetView workbookViewId="0">
      <pane xSplit="8" ySplit="1" topLeftCell="I2" activePane="bottomRight" state="frozen"/>
      <selection pane="topRight" activeCell="I1" sqref="I1"/>
      <selection pane="bottomLeft" activeCell="A2" sqref="A2"/>
      <selection pane="bottomRight" activeCell="I3" sqref="I3"/>
    </sheetView>
  </sheetViews>
  <sheetFormatPr baseColWidth="10" defaultColWidth="12.6640625" defaultRowHeight="15" customHeight="1" x14ac:dyDescent="0.15"/>
  <cols>
    <col min="1" max="1" width="16.83203125" customWidth="1"/>
    <col min="2" max="2" width="9.33203125" customWidth="1"/>
    <col min="3" max="3" width="7.83203125" customWidth="1"/>
    <col min="4" max="4" width="7.33203125" customWidth="1"/>
    <col min="5" max="5" width="9.6640625" customWidth="1"/>
    <col min="6" max="6" width="6.83203125" customWidth="1"/>
    <col min="7" max="7" width="54.6640625" customWidth="1"/>
    <col min="8" max="8" width="11" customWidth="1"/>
    <col min="9" max="55" width="19.33203125" customWidth="1"/>
    <col min="56" max="95" width="11.6640625" customWidth="1"/>
  </cols>
  <sheetData>
    <row r="1" spans="1:95" ht="36" customHeight="1" x14ac:dyDescent="0.15">
      <c r="A1" s="109" t="s">
        <v>148</v>
      </c>
      <c r="B1" s="109" t="s">
        <v>149</v>
      </c>
      <c r="C1" s="109" t="s">
        <v>150</v>
      </c>
      <c r="D1" s="109" t="s">
        <v>151</v>
      </c>
      <c r="E1" s="109" t="s">
        <v>152</v>
      </c>
      <c r="F1" s="109" t="s">
        <v>92</v>
      </c>
      <c r="G1" s="110" t="s">
        <v>153</v>
      </c>
      <c r="H1" s="111" t="s">
        <v>154</v>
      </c>
      <c r="I1" s="110" t="s">
        <v>155</v>
      </c>
      <c r="J1" s="110" t="s">
        <v>156</v>
      </c>
      <c r="K1" s="110" t="s">
        <v>157</v>
      </c>
      <c r="L1" s="110" t="s">
        <v>158</v>
      </c>
      <c r="M1" s="110" t="s">
        <v>159</v>
      </c>
      <c r="N1" s="110" t="s">
        <v>160</v>
      </c>
      <c r="O1" s="110" t="s">
        <v>161</v>
      </c>
      <c r="P1" s="110" t="s">
        <v>162</v>
      </c>
      <c r="Q1" s="110" t="s">
        <v>163</v>
      </c>
      <c r="R1" s="110" t="s">
        <v>164</v>
      </c>
      <c r="S1" s="110" t="s">
        <v>165</v>
      </c>
      <c r="T1" s="110" t="s">
        <v>166</v>
      </c>
      <c r="U1" s="110" t="s">
        <v>167</v>
      </c>
      <c r="V1" s="110" t="s">
        <v>168</v>
      </c>
      <c r="W1" s="110" t="s">
        <v>169</v>
      </c>
      <c r="X1" s="110" t="s">
        <v>170</v>
      </c>
      <c r="Y1" s="110" t="s">
        <v>171</v>
      </c>
      <c r="Z1" s="110" t="s">
        <v>172</v>
      </c>
      <c r="AA1" s="110" t="s">
        <v>173</v>
      </c>
      <c r="AB1" s="110" t="s">
        <v>174</v>
      </c>
      <c r="AC1" s="110" t="s">
        <v>175</v>
      </c>
      <c r="AD1" s="110" t="s">
        <v>176</v>
      </c>
      <c r="AE1" s="110" t="s">
        <v>177</v>
      </c>
      <c r="AF1" s="110" t="s">
        <v>178</v>
      </c>
      <c r="AG1" s="110" t="s">
        <v>179</v>
      </c>
      <c r="AH1" s="110" t="s">
        <v>180</v>
      </c>
      <c r="AI1" s="110" t="s">
        <v>181</v>
      </c>
      <c r="AJ1" s="110" t="s">
        <v>182</v>
      </c>
      <c r="AK1" s="110" t="s">
        <v>183</v>
      </c>
      <c r="AL1" s="110" t="s">
        <v>184</v>
      </c>
      <c r="AM1" s="110" t="s">
        <v>185</v>
      </c>
      <c r="AN1" s="110" t="s">
        <v>186</v>
      </c>
      <c r="AO1" s="110" t="s">
        <v>187</v>
      </c>
      <c r="AP1" s="110" t="s">
        <v>188</v>
      </c>
      <c r="AQ1" s="110" t="s">
        <v>189</v>
      </c>
      <c r="AR1" s="110" t="s">
        <v>190</v>
      </c>
      <c r="AS1" s="110" t="s">
        <v>191</v>
      </c>
      <c r="AT1" s="110" t="s">
        <v>192</v>
      </c>
      <c r="AU1" s="110" t="s">
        <v>193</v>
      </c>
      <c r="AV1" s="110" t="s">
        <v>194</v>
      </c>
      <c r="AW1" s="110" t="s">
        <v>195</v>
      </c>
      <c r="AX1" s="110" t="s">
        <v>196</v>
      </c>
      <c r="AY1" s="110" t="s">
        <v>197</v>
      </c>
      <c r="AZ1" s="110" t="s">
        <v>198</v>
      </c>
      <c r="BA1" s="110" t="s">
        <v>199</v>
      </c>
      <c r="BB1" s="110" t="s">
        <v>200</v>
      </c>
      <c r="BC1" s="110" t="s">
        <v>201</v>
      </c>
      <c r="BD1" s="110">
        <v>2061</v>
      </c>
      <c r="BE1" s="110">
        <v>2062</v>
      </c>
      <c r="BF1" s="110">
        <v>2063</v>
      </c>
      <c r="BG1" s="110">
        <v>2064</v>
      </c>
      <c r="BH1" s="110">
        <v>2065</v>
      </c>
      <c r="BI1" s="110">
        <v>2066</v>
      </c>
      <c r="BJ1" s="110">
        <v>2067</v>
      </c>
      <c r="BK1" s="110">
        <v>2068</v>
      </c>
      <c r="BL1" s="110">
        <v>2069</v>
      </c>
      <c r="BM1" s="110">
        <v>2070</v>
      </c>
      <c r="BN1" s="110">
        <v>2071</v>
      </c>
      <c r="BO1" s="110">
        <v>2072</v>
      </c>
      <c r="BP1" s="110">
        <v>2073</v>
      </c>
      <c r="BQ1" s="110">
        <v>2074</v>
      </c>
      <c r="BR1" s="110">
        <v>2075</v>
      </c>
      <c r="BS1" s="110">
        <v>2076</v>
      </c>
      <c r="BT1" s="110">
        <v>2077</v>
      </c>
      <c r="BU1" s="110">
        <v>2078</v>
      </c>
      <c r="BV1" s="110">
        <v>2079</v>
      </c>
      <c r="BW1" s="110">
        <v>2080</v>
      </c>
      <c r="BX1" s="110">
        <v>2081</v>
      </c>
      <c r="BY1" s="110">
        <v>2082</v>
      </c>
      <c r="BZ1" s="110">
        <v>2083</v>
      </c>
      <c r="CA1" s="110">
        <v>2084</v>
      </c>
      <c r="CB1" s="110">
        <v>2085</v>
      </c>
      <c r="CC1" s="110">
        <v>2086</v>
      </c>
      <c r="CD1" s="110">
        <v>2087</v>
      </c>
      <c r="CE1" s="110">
        <v>2088</v>
      </c>
      <c r="CF1" s="110">
        <v>2089</v>
      </c>
      <c r="CG1" s="110">
        <v>2090</v>
      </c>
      <c r="CH1" s="110">
        <v>2091</v>
      </c>
      <c r="CI1" s="110">
        <v>2092</v>
      </c>
      <c r="CJ1" s="110">
        <v>2093</v>
      </c>
      <c r="CK1" s="110">
        <v>2094</v>
      </c>
      <c r="CL1" s="110">
        <v>2095</v>
      </c>
      <c r="CM1" s="110">
        <v>2096</v>
      </c>
      <c r="CN1" s="110">
        <v>2097</v>
      </c>
      <c r="CO1" s="110">
        <v>2098</v>
      </c>
      <c r="CP1" s="110">
        <v>2099</v>
      </c>
      <c r="CQ1" s="110">
        <v>2100</v>
      </c>
    </row>
    <row r="2" spans="1:95" ht="12.75" customHeight="1" x14ac:dyDescent="0.15">
      <c r="A2" s="112" t="str">
        <f>+DataArrange!A58</f>
        <v>SE</v>
      </c>
      <c r="B2" s="112" t="s">
        <v>202</v>
      </c>
      <c r="C2" s="112" t="s">
        <v>203</v>
      </c>
      <c r="D2" s="112" t="s">
        <v>204</v>
      </c>
      <c r="E2" s="112" t="str">
        <f>+DataArrange!E58</f>
        <v>Emissions</v>
      </c>
      <c r="F2" s="113" t="str">
        <f>+DataArrange!F58</f>
        <v>MtCO2</v>
      </c>
      <c r="G2" s="114" t="str">
        <f>+DataArrange!G58</f>
        <v>Power CO2 emissions (MtCO2) by region</v>
      </c>
      <c r="H2" s="115" t="s">
        <v>61</v>
      </c>
      <c r="I2" s="85">
        <v>21917.63</v>
      </c>
      <c r="J2" s="85">
        <v>20443.170000000002</v>
      </c>
      <c r="K2" s="85">
        <v>18968.710000000003</v>
      </c>
      <c r="L2" s="85">
        <v>17494.250000000004</v>
      </c>
      <c r="M2" s="85">
        <v>16019.790000000003</v>
      </c>
      <c r="N2" s="85">
        <v>14545.330000000002</v>
      </c>
      <c r="O2" s="85">
        <v>13070.87</v>
      </c>
      <c r="P2" s="85">
        <v>11596.41</v>
      </c>
      <c r="Q2" s="85">
        <v>10121.949999999999</v>
      </c>
      <c r="R2" s="85">
        <v>8647.489999999998</v>
      </c>
      <c r="S2" s="85">
        <v>7173.0299999999979</v>
      </c>
      <c r="T2" s="85">
        <v>5698.57</v>
      </c>
      <c r="U2" s="85">
        <v>4991.8959999999997</v>
      </c>
      <c r="V2" s="85">
        <v>4285.2219999999998</v>
      </c>
      <c r="W2" s="85">
        <v>3578.5479999999998</v>
      </c>
      <c r="X2" s="85">
        <v>2871.8739999999998</v>
      </c>
      <c r="Y2" s="85">
        <v>2165.1999999999998</v>
      </c>
      <c r="Z2" s="85">
        <v>1849.6439999999998</v>
      </c>
      <c r="AA2" s="85">
        <v>1534.0879999999997</v>
      </c>
      <c r="AB2" s="85">
        <v>1218.5319999999997</v>
      </c>
      <c r="AC2" s="85">
        <v>902.97599999999977</v>
      </c>
      <c r="AD2" s="85">
        <v>587.41999999999996</v>
      </c>
      <c r="AE2" s="85">
        <v>505.84</v>
      </c>
      <c r="AF2" s="85">
        <v>424.26</v>
      </c>
      <c r="AG2" s="85">
        <v>342.68</v>
      </c>
      <c r="AH2" s="85">
        <v>261.10000000000002</v>
      </c>
      <c r="AI2" s="85">
        <v>179.52</v>
      </c>
      <c r="AJ2" s="85">
        <v>168.12</v>
      </c>
      <c r="AK2" s="85">
        <v>156.72</v>
      </c>
      <c r="AL2" s="85">
        <v>145.32</v>
      </c>
      <c r="AM2" s="85">
        <v>133.91999999999999</v>
      </c>
      <c r="AN2" s="85">
        <v>122.52</v>
      </c>
      <c r="AO2" s="85">
        <v>113.74799999999999</v>
      </c>
      <c r="AP2" s="85">
        <v>104.97599999999998</v>
      </c>
      <c r="AQ2" s="85">
        <v>96.203999999999979</v>
      </c>
      <c r="AR2" s="85">
        <v>87.431999999999974</v>
      </c>
      <c r="AS2" s="85">
        <v>78.66</v>
      </c>
      <c r="AT2" s="85">
        <v>69.887999999999991</v>
      </c>
      <c r="AU2" s="85">
        <v>61.115999999999993</v>
      </c>
      <c r="AV2" s="85">
        <v>52.343999999999994</v>
      </c>
      <c r="AW2" s="85">
        <v>43.571999999999996</v>
      </c>
      <c r="AX2" s="85">
        <v>34.799999999999997</v>
      </c>
      <c r="AY2" s="85">
        <v>26.027999999999999</v>
      </c>
      <c r="AZ2" s="85">
        <v>17.256</v>
      </c>
      <c r="BA2" s="85">
        <v>8.484</v>
      </c>
      <c r="BB2" s="85">
        <v>-0.28800000000000026</v>
      </c>
      <c r="BC2" s="85">
        <v>-9.06</v>
      </c>
      <c r="BD2" s="85"/>
      <c r="BE2" s="85"/>
      <c r="BF2" s="85"/>
      <c r="BG2" s="85"/>
      <c r="BH2" s="85"/>
      <c r="BI2" s="85"/>
      <c r="BJ2" s="85"/>
      <c r="BK2" s="85"/>
      <c r="BL2" s="85"/>
      <c r="BM2" s="85"/>
      <c r="BN2" s="85"/>
      <c r="BO2" s="85"/>
      <c r="BP2" s="85"/>
      <c r="BQ2" s="85"/>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row>
    <row r="3" spans="1:95" ht="12.75" customHeight="1" x14ac:dyDescent="0.15">
      <c r="A3" s="116" t="str">
        <f>+DataArrange!A74</f>
        <v>SA</v>
      </c>
      <c r="B3" s="116" t="s">
        <v>202</v>
      </c>
      <c r="C3" s="112" t="s">
        <v>203</v>
      </c>
      <c r="D3" s="116" t="s">
        <v>204</v>
      </c>
      <c r="E3" s="116" t="str">
        <f>+DataArrange!E74</f>
        <v>Output</v>
      </c>
      <c r="F3" s="116" t="s">
        <v>28</v>
      </c>
      <c r="G3" s="37" t="s">
        <v>205</v>
      </c>
      <c r="H3" s="117" t="s">
        <v>61</v>
      </c>
      <c r="I3" s="118">
        <v>24891513365.969696</v>
      </c>
      <c r="J3" s="118">
        <v>25342378304.845963</v>
      </c>
      <c r="K3" s="118">
        <v>25793243243.722229</v>
      </c>
      <c r="L3" s="118">
        <v>26244108182.598495</v>
      </c>
      <c r="M3" s="118">
        <v>26694973121.474762</v>
      </c>
      <c r="N3" s="118">
        <v>27145838060.351028</v>
      </c>
      <c r="O3" s="118">
        <v>27596702999.227295</v>
      </c>
      <c r="P3" s="118">
        <v>28047567938.103561</v>
      </c>
      <c r="Q3" s="118">
        <v>28498432876.979828</v>
      </c>
      <c r="R3" s="118">
        <v>28949297815.856094</v>
      </c>
      <c r="S3" s="118">
        <v>29400162754.732361</v>
      </c>
      <c r="T3" s="118">
        <v>29851027693.60862</v>
      </c>
      <c r="U3" s="118">
        <v>31317757093.567551</v>
      </c>
      <c r="V3" s="118">
        <v>32784486493.526482</v>
      </c>
      <c r="W3" s="118">
        <v>34251215893.485413</v>
      </c>
      <c r="X3" s="118">
        <v>35717945293.444344</v>
      </c>
      <c r="Y3" s="118">
        <v>37184674693.403275</v>
      </c>
      <c r="Z3" s="118">
        <v>38839355582.245834</v>
      </c>
      <c r="AA3" s="118">
        <v>40494036471.088394</v>
      </c>
      <c r="AB3" s="118">
        <v>42148717359.930954</v>
      </c>
      <c r="AC3" s="118">
        <v>43803398248.773514</v>
      </c>
      <c r="AD3" s="118">
        <v>45458079137.616066</v>
      </c>
      <c r="AE3" s="118">
        <v>47206665015.344879</v>
      </c>
      <c r="AF3" s="118">
        <v>48955250893.073692</v>
      </c>
      <c r="AG3" s="118">
        <v>50703836770.802505</v>
      </c>
      <c r="AH3" s="118">
        <v>52452422648.531319</v>
      </c>
      <c r="AI3" s="118">
        <v>54201008526.260147</v>
      </c>
      <c r="AJ3" s="118">
        <v>56360503548.421906</v>
      </c>
      <c r="AK3" s="118">
        <v>58519998570.583664</v>
      </c>
      <c r="AL3" s="118">
        <v>60679493592.745422</v>
      </c>
      <c r="AM3" s="118">
        <v>62838988614.907181</v>
      </c>
      <c r="AN3" s="118">
        <v>64998483637.068932</v>
      </c>
      <c r="AO3" s="118">
        <v>67206687459.229324</v>
      </c>
      <c r="AP3" s="118">
        <v>69414891281.389709</v>
      </c>
      <c r="AQ3" s="118">
        <v>71623095103.55011</v>
      </c>
      <c r="AR3" s="118">
        <v>73831298925.71051</v>
      </c>
      <c r="AS3" s="118">
        <v>76039502747.870895</v>
      </c>
      <c r="AT3" s="118">
        <v>78247706570.031281</v>
      </c>
      <c r="AU3" s="118">
        <v>80455910392.191681</v>
      </c>
      <c r="AV3" s="118">
        <v>82664114214.352081</v>
      </c>
      <c r="AW3" s="118">
        <v>84872318036.512482</v>
      </c>
      <c r="AX3" s="118">
        <v>87080521858.672882</v>
      </c>
      <c r="AY3" s="118">
        <v>89288725680.833282</v>
      </c>
      <c r="AZ3" s="118">
        <v>91496929502.993683</v>
      </c>
      <c r="BA3" s="118">
        <v>93705133325.154083</v>
      </c>
      <c r="BB3" s="118">
        <v>95913337147.314484</v>
      </c>
      <c r="BC3" s="118">
        <v>98121540969.474884</v>
      </c>
      <c r="BD3" s="118"/>
      <c r="BE3" s="118"/>
      <c r="BF3" s="118"/>
      <c r="BG3" s="118"/>
      <c r="BH3" s="118"/>
      <c r="BI3" s="118"/>
      <c r="BJ3" s="118"/>
      <c r="BK3" s="118"/>
      <c r="BL3" s="118"/>
      <c r="BM3" s="118"/>
      <c r="BN3" s="118"/>
      <c r="BO3" s="118"/>
      <c r="BP3" s="118"/>
      <c r="BQ3" s="118"/>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row>
    <row r="4" spans="1:95" ht="12.75" customHeight="1" x14ac:dyDescent="0.15">
      <c r="A4" s="112" t="s">
        <v>206</v>
      </c>
      <c r="B4" s="116" t="s">
        <v>202</v>
      </c>
      <c r="C4" s="112" t="s">
        <v>203</v>
      </c>
      <c r="D4" s="116" t="s">
        <v>204</v>
      </c>
      <c r="E4" s="116" t="str">
        <f>+DataArrange!E74</f>
        <v>Output</v>
      </c>
      <c r="F4" s="116" t="s">
        <v>207</v>
      </c>
      <c r="G4" s="37" t="s">
        <v>208</v>
      </c>
      <c r="H4" s="117" t="s">
        <v>61</v>
      </c>
      <c r="I4" s="118">
        <v>0.31999999999999851</v>
      </c>
      <c r="J4" s="118">
        <v>6.4159999999999995</v>
      </c>
      <c r="K4" s="118">
        <v>12.512</v>
      </c>
      <c r="L4" s="118">
        <v>18.608000000000001</v>
      </c>
      <c r="M4" s="118">
        <v>24.704000000000001</v>
      </c>
      <c r="N4" s="118">
        <v>30.8</v>
      </c>
      <c r="O4" s="118">
        <v>36.896000000000001</v>
      </c>
      <c r="P4" s="118">
        <v>42.992000000000004</v>
      </c>
      <c r="Q4" s="118">
        <v>49.088000000000008</v>
      </c>
      <c r="R4" s="118">
        <v>55.184000000000012</v>
      </c>
      <c r="S4" s="118">
        <v>61.280000000000015</v>
      </c>
      <c r="T4" s="118">
        <v>67.376000000000005</v>
      </c>
      <c r="U4" s="118">
        <v>71.38600000000001</v>
      </c>
      <c r="V4" s="118">
        <v>75.396000000000015</v>
      </c>
      <c r="W4" s="118">
        <v>79.40600000000002</v>
      </c>
      <c r="X4" s="118">
        <v>83.416000000000025</v>
      </c>
      <c r="Y4" s="118">
        <v>87.426000000000002</v>
      </c>
      <c r="Z4" s="118">
        <v>89.284599999999998</v>
      </c>
      <c r="AA4" s="118">
        <v>91.143199999999993</v>
      </c>
      <c r="AB4" s="118">
        <v>93.001799999999989</v>
      </c>
      <c r="AC4" s="118">
        <v>94.860399999999984</v>
      </c>
      <c r="AD4" s="118">
        <v>96.718999999999994</v>
      </c>
      <c r="AE4" s="118">
        <v>97.255200000000002</v>
      </c>
      <c r="AF4" s="118">
        <v>97.79140000000001</v>
      </c>
      <c r="AG4" s="118">
        <v>98.327600000000018</v>
      </c>
      <c r="AH4" s="118">
        <v>98.863800000000026</v>
      </c>
      <c r="AI4" s="118">
        <v>99.4</v>
      </c>
      <c r="AJ4" s="118">
        <v>99.407800000000009</v>
      </c>
      <c r="AK4" s="118">
        <v>99.415600000000012</v>
      </c>
      <c r="AL4" s="118">
        <v>99.423400000000015</v>
      </c>
      <c r="AM4" s="118">
        <v>99.431200000000018</v>
      </c>
      <c r="AN4" s="118">
        <v>99.438999999999993</v>
      </c>
      <c r="AO4" s="118">
        <v>99.437999999999988</v>
      </c>
      <c r="AP4" s="118">
        <v>99.436999999999983</v>
      </c>
      <c r="AQ4" s="118">
        <v>99.435999999999979</v>
      </c>
      <c r="AR4" s="118">
        <v>99.434999999999974</v>
      </c>
      <c r="AS4" s="118">
        <v>99.433999999999997</v>
      </c>
      <c r="AT4" s="118">
        <v>99.433999999999997</v>
      </c>
      <c r="AU4" s="118">
        <v>99.433999999999997</v>
      </c>
      <c r="AV4" s="118">
        <v>99.433999999999997</v>
      </c>
      <c r="AW4" s="118">
        <v>99.433999999999997</v>
      </c>
      <c r="AX4" s="118">
        <v>99.433999999999997</v>
      </c>
      <c r="AY4" s="118">
        <v>99.433999999999997</v>
      </c>
      <c r="AZ4" s="118">
        <v>99.433999999999997</v>
      </c>
      <c r="BA4" s="118">
        <v>99.433999999999997</v>
      </c>
      <c r="BB4" s="118">
        <v>99.433999999999997</v>
      </c>
      <c r="BC4" s="118">
        <v>99.433999999999997</v>
      </c>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t="s">
        <v>209</v>
      </c>
      <c r="CK4" s="47" t="s">
        <v>209</v>
      </c>
      <c r="CL4" s="47" t="s">
        <v>209</v>
      </c>
      <c r="CM4" s="47" t="s">
        <v>209</v>
      </c>
      <c r="CN4" s="47" t="s">
        <v>209</v>
      </c>
      <c r="CO4" s="47" t="s">
        <v>209</v>
      </c>
      <c r="CP4" s="47" t="s">
        <v>209</v>
      </c>
      <c r="CQ4" s="47" t="s">
        <v>209</v>
      </c>
    </row>
    <row r="5" spans="1:95" ht="12.75" customHeight="1" x14ac:dyDescent="0.15">
      <c r="A5" s="112" t="s">
        <v>210</v>
      </c>
      <c r="B5" s="116" t="s">
        <v>202</v>
      </c>
      <c r="C5" s="112" t="s">
        <v>203</v>
      </c>
      <c r="D5" s="116" t="s">
        <v>204</v>
      </c>
      <c r="E5" s="116" t="str">
        <f>+DataArrange!E74</f>
        <v>Output</v>
      </c>
      <c r="F5" s="116" t="s">
        <v>207</v>
      </c>
      <c r="G5" s="37" t="s">
        <v>211</v>
      </c>
      <c r="H5" s="117" t="s">
        <v>61</v>
      </c>
      <c r="I5" s="118">
        <v>99.680000000000021</v>
      </c>
      <c r="J5" s="118">
        <v>93.584000000000017</v>
      </c>
      <c r="K5" s="118">
        <v>87.488000000000014</v>
      </c>
      <c r="L5" s="118">
        <v>81.39200000000001</v>
      </c>
      <c r="M5" s="118">
        <v>75.296000000000006</v>
      </c>
      <c r="N5" s="118">
        <v>69.2</v>
      </c>
      <c r="O5" s="118">
        <v>63.103999999999999</v>
      </c>
      <c r="P5" s="118">
        <v>57.007999999999996</v>
      </c>
      <c r="Q5" s="118">
        <v>50.911999999999992</v>
      </c>
      <c r="R5" s="118">
        <v>44.815999999999988</v>
      </c>
      <c r="S5" s="118">
        <v>38.719999999999985</v>
      </c>
      <c r="T5" s="118">
        <v>32.623999999999995</v>
      </c>
      <c r="U5" s="118">
        <v>28.613999999999997</v>
      </c>
      <c r="V5" s="118">
        <v>24.603999999999999</v>
      </c>
      <c r="W5" s="118">
        <v>20.594000000000001</v>
      </c>
      <c r="X5" s="118">
        <v>16.584000000000003</v>
      </c>
      <c r="Y5" s="118">
        <v>12.573999999999998</v>
      </c>
      <c r="Z5" s="118">
        <v>10.715399999999999</v>
      </c>
      <c r="AA5" s="118">
        <v>8.8567999999999998</v>
      </c>
      <c r="AB5" s="118">
        <v>6.9982000000000015</v>
      </c>
      <c r="AC5" s="118">
        <v>5.1396000000000033</v>
      </c>
      <c r="AD5" s="118">
        <v>3.2810000000000059</v>
      </c>
      <c r="AE5" s="118">
        <v>2.7448000000000037</v>
      </c>
      <c r="AF5" s="118">
        <v>2.2086000000000015</v>
      </c>
      <c r="AG5" s="118">
        <v>1.6723999999999992</v>
      </c>
      <c r="AH5" s="118">
        <v>1.136199999999997</v>
      </c>
      <c r="AI5" s="118">
        <v>0.59999999999999432</v>
      </c>
      <c r="AJ5" s="118">
        <v>0.59219999999999684</v>
      </c>
      <c r="AK5" s="118">
        <v>0.58439999999999936</v>
      </c>
      <c r="AL5" s="118">
        <v>0.57660000000000189</v>
      </c>
      <c r="AM5" s="118">
        <v>0.56880000000000441</v>
      </c>
      <c r="AN5" s="118">
        <v>0.56100000000000705</v>
      </c>
      <c r="AO5" s="118">
        <v>0.56200000000000616</v>
      </c>
      <c r="AP5" s="118">
        <v>0.56300000000000527</v>
      </c>
      <c r="AQ5" s="118">
        <v>0.56400000000000439</v>
      </c>
      <c r="AR5" s="118">
        <v>0.5650000000000035</v>
      </c>
      <c r="AS5" s="118">
        <v>0.5660000000000025</v>
      </c>
      <c r="AT5" s="118">
        <v>0.5660000000000025</v>
      </c>
      <c r="AU5" s="118">
        <v>0.5660000000000025</v>
      </c>
      <c r="AV5" s="118">
        <v>0.5660000000000025</v>
      </c>
      <c r="AW5" s="118">
        <v>0.5660000000000025</v>
      </c>
      <c r="AX5" s="118">
        <v>0.5660000000000025</v>
      </c>
      <c r="AY5" s="118">
        <v>0.5660000000000025</v>
      </c>
      <c r="AZ5" s="118">
        <v>0.5660000000000025</v>
      </c>
      <c r="BA5" s="118">
        <v>0.5660000000000025</v>
      </c>
      <c r="BB5" s="118">
        <v>0.5660000000000025</v>
      </c>
      <c r="BC5" s="118">
        <v>0.5660000000000025</v>
      </c>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t="s">
        <v>209</v>
      </c>
      <c r="CK5" s="47" t="s">
        <v>209</v>
      </c>
      <c r="CL5" s="47" t="s">
        <v>209</v>
      </c>
      <c r="CM5" s="47" t="s">
        <v>209</v>
      </c>
      <c r="CN5" s="47" t="s">
        <v>209</v>
      </c>
      <c r="CO5" s="47" t="s">
        <v>209</v>
      </c>
      <c r="CP5" s="47" t="s">
        <v>209</v>
      </c>
      <c r="CQ5" s="47" t="s">
        <v>209</v>
      </c>
    </row>
    <row r="6" spans="1:95" ht="12.75" customHeight="1" x14ac:dyDescent="0.15">
      <c r="A6" s="112"/>
      <c r="B6" s="112"/>
      <c r="C6" s="112"/>
      <c r="D6" s="112"/>
      <c r="E6" s="112"/>
      <c r="F6" s="113"/>
      <c r="G6" s="119"/>
      <c r="H6" s="120"/>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t="s">
        <v>209</v>
      </c>
      <c r="CK6" s="47" t="s">
        <v>209</v>
      </c>
      <c r="CL6" s="47" t="s">
        <v>209</v>
      </c>
      <c r="CM6" s="47" t="s">
        <v>209</v>
      </c>
      <c r="CN6" s="47" t="s">
        <v>209</v>
      </c>
      <c r="CO6" s="47" t="s">
        <v>209</v>
      </c>
      <c r="CP6" s="47" t="s">
        <v>209</v>
      </c>
      <c r="CQ6" s="47" t="s">
        <v>209</v>
      </c>
    </row>
    <row r="7" spans="1:95" ht="12.75" customHeight="1" x14ac:dyDescent="0.15">
      <c r="A7" s="112"/>
      <c r="B7" s="112"/>
      <c r="C7" s="112"/>
      <c r="D7" s="112"/>
      <c r="E7" s="112"/>
      <c r="F7" s="113"/>
      <c r="G7" s="119"/>
      <c r="H7" s="120"/>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t="s">
        <v>209</v>
      </c>
      <c r="CK7" s="47" t="s">
        <v>209</v>
      </c>
      <c r="CL7" s="47" t="s">
        <v>209</v>
      </c>
      <c r="CM7" s="47" t="s">
        <v>209</v>
      </c>
      <c r="CN7" s="47" t="s">
        <v>209</v>
      </c>
      <c r="CO7" s="47" t="s">
        <v>209</v>
      </c>
      <c r="CP7" s="47" t="s">
        <v>209</v>
      </c>
      <c r="CQ7" s="47" t="s">
        <v>209</v>
      </c>
    </row>
    <row r="8" spans="1:95" ht="12.75" customHeight="1" x14ac:dyDescent="0.15">
      <c r="A8" s="112"/>
      <c r="B8" s="112"/>
      <c r="C8" s="112"/>
      <c r="D8" s="112"/>
      <c r="E8" s="112"/>
      <c r="F8" s="113"/>
      <c r="G8" s="119"/>
      <c r="H8" s="120"/>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t="s">
        <v>209</v>
      </c>
      <c r="CK8" s="47" t="s">
        <v>209</v>
      </c>
      <c r="CL8" s="47" t="s">
        <v>209</v>
      </c>
      <c r="CM8" s="47" t="s">
        <v>209</v>
      </c>
      <c r="CN8" s="47" t="s">
        <v>209</v>
      </c>
      <c r="CO8" s="47" t="s">
        <v>209</v>
      </c>
      <c r="CP8" s="47" t="s">
        <v>209</v>
      </c>
      <c r="CQ8" s="47" t="s">
        <v>209</v>
      </c>
    </row>
    <row r="9" spans="1:95" ht="12.75" customHeight="1" x14ac:dyDescent="0.15">
      <c r="A9" s="112"/>
      <c r="B9" s="112"/>
      <c r="C9" s="112"/>
      <c r="D9" s="112"/>
      <c r="E9" s="112"/>
      <c r="F9" s="113"/>
      <c r="G9" s="119"/>
      <c r="H9" s="120"/>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t="s">
        <v>209</v>
      </c>
      <c r="CK9" s="47" t="s">
        <v>209</v>
      </c>
      <c r="CL9" s="47" t="s">
        <v>209</v>
      </c>
      <c r="CM9" s="47" t="s">
        <v>209</v>
      </c>
      <c r="CN9" s="47" t="s">
        <v>209</v>
      </c>
      <c r="CO9" s="47" t="s">
        <v>209</v>
      </c>
      <c r="CP9" s="47" t="s">
        <v>209</v>
      </c>
      <c r="CQ9" s="47" t="s">
        <v>209</v>
      </c>
    </row>
    <row r="10" spans="1:95" ht="12.75" customHeight="1" x14ac:dyDescent="0.15">
      <c r="A10" s="112"/>
      <c r="B10" s="112"/>
      <c r="C10" s="112"/>
      <c r="D10" s="112"/>
      <c r="E10" s="112"/>
      <c r="F10" s="113"/>
      <c r="G10" s="119"/>
      <c r="H10" s="120"/>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t="s">
        <v>209</v>
      </c>
      <c r="CK10" s="47" t="s">
        <v>209</v>
      </c>
      <c r="CL10" s="47" t="s">
        <v>209</v>
      </c>
      <c r="CM10" s="47" t="s">
        <v>209</v>
      </c>
      <c r="CN10" s="47" t="s">
        <v>209</v>
      </c>
      <c r="CO10" s="47" t="s">
        <v>209</v>
      </c>
      <c r="CP10" s="47" t="s">
        <v>209</v>
      </c>
      <c r="CQ10" s="47" t="s">
        <v>209</v>
      </c>
    </row>
    <row r="11" spans="1:95" ht="12.75" customHeight="1" x14ac:dyDescent="0.15">
      <c r="A11" s="121"/>
      <c r="B11" s="121"/>
      <c r="C11" s="121"/>
      <c r="D11" s="121"/>
      <c r="E11" s="121"/>
      <c r="F11" s="121"/>
      <c r="G11" s="78"/>
      <c r="H11" s="122"/>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t="str">
        <f ca="1">IFERROR(__xludf.DUMMYFUNCTION("SPARKLINE(Database!I11:BC11, {""charttype"",""line"";""color"",""#376092"";""empty"",""ignore"";""nan"",""convert""})"),"#N/A")</f>
        <v>#N/A</v>
      </c>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t="s">
        <v>209</v>
      </c>
      <c r="CK11" s="78" t="s">
        <v>209</v>
      </c>
      <c r="CL11" s="78" t="s">
        <v>209</v>
      </c>
      <c r="CM11" s="78" t="s">
        <v>209</v>
      </c>
      <c r="CN11" s="78" t="s">
        <v>209</v>
      </c>
      <c r="CO11" s="78" t="s">
        <v>209</v>
      </c>
      <c r="CP11" s="78" t="s">
        <v>209</v>
      </c>
      <c r="CQ11" s="78" t="s">
        <v>209</v>
      </c>
    </row>
    <row r="12" spans="1:95" ht="12.75" customHeight="1" x14ac:dyDescent="0.15">
      <c r="A12" s="112"/>
      <c r="B12" s="112"/>
      <c r="C12" s="112"/>
      <c r="D12" s="112"/>
      <c r="E12" s="112"/>
      <c r="F12" s="113"/>
      <c r="G12" s="119"/>
      <c r="H12" s="120"/>
      <c r="I12" s="47"/>
      <c r="J12" s="47"/>
      <c r="K12" s="47"/>
      <c r="L12" s="47"/>
      <c r="M12" s="47"/>
      <c r="N12" s="47"/>
      <c r="O12" s="47"/>
      <c r="P12" s="47"/>
      <c r="Q12" s="47"/>
      <c r="R12" s="47"/>
      <c r="S12" s="47"/>
      <c r="T12" s="78"/>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t="s">
        <v>209</v>
      </c>
      <c r="CK12" s="47" t="s">
        <v>209</v>
      </c>
      <c r="CL12" s="47" t="s">
        <v>209</v>
      </c>
      <c r="CM12" s="47" t="s">
        <v>209</v>
      </c>
      <c r="CN12" s="47" t="s">
        <v>209</v>
      </c>
      <c r="CO12" s="47" t="s">
        <v>209</v>
      </c>
      <c r="CP12" s="47" t="s">
        <v>209</v>
      </c>
      <c r="CQ12" s="47" t="s">
        <v>209</v>
      </c>
    </row>
    <row r="13" spans="1:95" ht="12.75" customHeight="1" x14ac:dyDescent="0.15">
      <c r="A13" s="112"/>
      <c r="B13" s="112"/>
      <c r="C13" s="112"/>
      <c r="D13" s="112"/>
      <c r="E13" s="112"/>
      <c r="F13" s="113"/>
      <c r="G13" s="119"/>
      <c r="H13" s="120"/>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t="s">
        <v>209</v>
      </c>
      <c r="CK13" s="47" t="s">
        <v>209</v>
      </c>
      <c r="CL13" s="47" t="s">
        <v>209</v>
      </c>
      <c r="CM13" s="47" t="s">
        <v>209</v>
      </c>
      <c r="CN13" s="47" t="s">
        <v>209</v>
      </c>
      <c r="CO13" s="47" t="s">
        <v>209</v>
      </c>
      <c r="CP13" s="47" t="s">
        <v>209</v>
      </c>
      <c r="CQ13" s="47" t="s">
        <v>209</v>
      </c>
    </row>
    <row r="14" spans="1:95" ht="12.75" customHeight="1" x14ac:dyDescent="0.15">
      <c r="A14" s="112"/>
      <c r="B14" s="112"/>
      <c r="C14" s="112"/>
      <c r="D14" s="112"/>
      <c r="E14" s="112"/>
      <c r="F14" s="113"/>
      <c r="G14" s="119"/>
      <c r="H14" s="120"/>
      <c r="I14" s="78"/>
      <c r="J14" s="78"/>
      <c r="K14" s="78"/>
      <c r="L14" s="78"/>
      <c r="M14" s="78"/>
      <c r="N14" s="78"/>
      <c r="O14" s="47"/>
      <c r="P14" s="78"/>
      <c r="Q14" s="78"/>
      <c r="R14" s="78"/>
      <c r="S14" s="78"/>
      <c r="T14" s="47"/>
      <c r="U14" s="78"/>
      <c r="V14" s="78"/>
      <c r="W14" s="78"/>
      <c r="X14" s="78"/>
      <c r="Y14" s="47"/>
      <c r="Z14" s="78"/>
      <c r="AA14" s="78"/>
      <c r="AB14" s="78"/>
      <c r="AC14" s="78"/>
      <c r="AD14" s="47"/>
      <c r="AE14" s="78"/>
      <c r="AF14" s="78"/>
      <c r="AG14" s="78"/>
      <c r="AH14" s="78"/>
      <c r="AI14" s="47"/>
      <c r="AJ14" s="78"/>
      <c r="AK14" s="78"/>
      <c r="AL14" s="78"/>
      <c r="AM14" s="78"/>
      <c r="AN14" s="47"/>
      <c r="AO14" s="78"/>
      <c r="AP14" s="78"/>
      <c r="AQ14" s="78"/>
      <c r="AR14" s="78"/>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t="s">
        <v>209</v>
      </c>
      <c r="CK14" s="47" t="s">
        <v>209</v>
      </c>
      <c r="CL14" s="47" t="s">
        <v>209</v>
      </c>
      <c r="CM14" s="47" t="s">
        <v>209</v>
      </c>
      <c r="CN14" s="47" t="s">
        <v>209</v>
      </c>
      <c r="CO14" s="47" t="s">
        <v>209</v>
      </c>
      <c r="CP14" s="47" t="s">
        <v>209</v>
      </c>
      <c r="CQ14" s="47" t="s">
        <v>209</v>
      </c>
    </row>
    <row r="15" spans="1:95" ht="12.75" customHeight="1" x14ac:dyDescent="0.15">
      <c r="A15" s="112"/>
      <c r="B15" s="112"/>
      <c r="C15" s="112"/>
      <c r="D15" s="112"/>
      <c r="E15" s="112"/>
      <c r="F15" s="113"/>
      <c r="G15" s="119"/>
      <c r="H15" s="120"/>
      <c r="I15" s="78"/>
      <c r="J15" s="78"/>
      <c r="K15" s="78"/>
      <c r="L15" s="78"/>
      <c r="M15" s="78"/>
      <c r="N15" s="78"/>
      <c r="O15" s="47"/>
      <c r="P15" s="78"/>
      <c r="Q15" s="78"/>
      <c r="R15" s="78"/>
      <c r="S15" s="78"/>
      <c r="T15" s="47"/>
      <c r="U15" s="78"/>
      <c r="V15" s="78"/>
      <c r="W15" s="78"/>
      <c r="X15" s="78"/>
      <c r="Y15" s="47"/>
      <c r="Z15" s="78"/>
      <c r="AA15" s="78"/>
      <c r="AB15" s="78"/>
      <c r="AC15" s="78"/>
      <c r="AD15" s="47"/>
      <c r="AE15" s="78"/>
      <c r="AF15" s="78"/>
      <c r="AG15" s="78"/>
      <c r="AH15" s="78"/>
      <c r="AI15" s="47"/>
      <c r="AJ15" s="78"/>
      <c r="AK15" s="78"/>
      <c r="AL15" s="78"/>
      <c r="AM15" s="78"/>
      <c r="AN15" s="47"/>
      <c r="AO15" s="78"/>
      <c r="AP15" s="78"/>
      <c r="AQ15" s="78"/>
      <c r="AR15" s="78"/>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t="s">
        <v>209</v>
      </c>
      <c r="CK15" s="47" t="s">
        <v>209</v>
      </c>
      <c r="CL15" s="47" t="s">
        <v>209</v>
      </c>
      <c r="CM15" s="47" t="s">
        <v>209</v>
      </c>
      <c r="CN15" s="47" t="s">
        <v>209</v>
      </c>
      <c r="CO15" s="47" t="s">
        <v>209</v>
      </c>
      <c r="CP15" s="47" t="s">
        <v>209</v>
      </c>
      <c r="CQ15" s="47" t="s">
        <v>209</v>
      </c>
    </row>
    <row r="16" spans="1:95" ht="12.75" customHeight="1" x14ac:dyDescent="0.15">
      <c r="A16" s="112"/>
      <c r="B16" s="112"/>
      <c r="C16" s="112"/>
      <c r="D16" s="112"/>
      <c r="E16" s="112"/>
      <c r="F16" s="113"/>
      <c r="G16" s="119"/>
      <c r="H16" s="120"/>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t="s">
        <v>209</v>
      </c>
      <c r="CK16" s="47" t="s">
        <v>209</v>
      </c>
      <c r="CL16" s="47" t="s">
        <v>209</v>
      </c>
      <c r="CM16" s="47" t="s">
        <v>209</v>
      </c>
      <c r="CN16" s="47" t="s">
        <v>209</v>
      </c>
      <c r="CO16" s="47" t="s">
        <v>209</v>
      </c>
      <c r="CP16" s="47" t="s">
        <v>209</v>
      </c>
      <c r="CQ16" s="47" t="s">
        <v>209</v>
      </c>
    </row>
    <row r="17" spans="1:95" ht="12.75" customHeight="1" x14ac:dyDescent="0.15">
      <c r="A17" s="112"/>
      <c r="B17" s="112"/>
      <c r="C17" s="112"/>
      <c r="D17" s="112"/>
      <c r="E17" s="112"/>
      <c r="F17" s="113"/>
      <c r="G17" s="119"/>
      <c r="H17" s="120"/>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t="s">
        <v>209</v>
      </c>
      <c r="CK17" s="47" t="s">
        <v>209</v>
      </c>
      <c r="CL17" s="47" t="s">
        <v>209</v>
      </c>
      <c r="CM17" s="47" t="s">
        <v>209</v>
      </c>
      <c r="CN17" s="47" t="s">
        <v>209</v>
      </c>
      <c r="CO17" s="47" t="s">
        <v>209</v>
      </c>
      <c r="CP17" s="47" t="s">
        <v>209</v>
      </c>
      <c r="CQ17" s="47" t="s">
        <v>209</v>
      </c>
    </row>
    <row r="18" spans="1:95" ht="12.75" customHeight="1" x14ac:dyDescent="0.15">
      <c r="A18" s="112"/>
      <c r="B18" s="112"/>
      <c r="C18" s="112"/>
      <c r="D18" s="112"/>
      <c r="E18" s="112"/>
      <c r="F18" s="113"/>
      <c r="G18" s="119"/>
      <c r="H18" s="120"/>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t="s">
        <v>209</v>
      </c>
      <c r="CK18" s="47" t="s">
        <v>209</v>
      </c>
      <c r="CL18" s="47" t="s">
        <v>209</v>
      </c>
      <c r="CM18" s="47" t="s">
        <v>209</v>
      </c>
      <c r="CN18" s="47" t="s">
        <v>209</v>
      </c>
      <c r="CO18" s="47" t="s">
        <v>209</v>
      </c>
      <c r="CP18" s="47" t="s">
        <v>209</v>
      </c>
      <c r="CQ18" s="47" t="s">
        <v>209</v>
      </c>
    </row>
    <row r="19" spans="1:95" ht="12.75" customHeight="1" x14ac:dyDescent="0.15">
      <c r="A19" s="112"/>
      <c r="B19" s="112"/>
      <c r="C19" s="112"/>
      <c r="D19" s="112"/>
      <c r="E19" s="112"/>
      <c r="F19" s="113"/>
      <c r="G19" s="119"/>
      <c r="H19" s="120"/>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t="s">
        <v>209</v>
      </c>
      <c r="CK19" s="47" t="s">
        <v>209</v>
      </c>
      <c r="CL19" s="47" t="s">
        <v>209</v>
      </c>
      <c r="CM19" s="47" t="s">
        <v>209</v>
      </c>
      <c r="CN19" s="47" t="s">
        <v>209</v>
      </c>
      <c r="CO19" s="47" t="s">
        <v>209</v>
      </c>
      <c r="CP19" s="47" t="s">
        <v>209</v>
      </c>
      <c r="CQ19" s="47" t="s">
        <v>209</v>
      </c>
    </row>
    <row r="20" spans="1:95" ht="12.75" customHeight="1" x14ac:dyDescent="0.15">
      <c r="A20" s="112"/>
      <c r="B20" s="112"/>
      <c r="C20" s="112"/>
      <c r="D20" s="112"/>
      <c r="E20" s="112"/>
      <c r="F20" s="113"/>
      <c r="G20" s="119"/>
      <c r="H20" s="120"/>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t="s">
        <v>209</v>
      </c>
      <c r="CK20" s="47" t="s">
        <v>209</v>
      </c>
      <c r="CL20" s="47" t="s">
        <v>209</v>
      </c>
      <c r="CM20" s="47" t="s">
        <v>209</v>
      </c>
      <c r="CN20" s="47" t="s">
        <v>209</v>
      </c>
      <c r="CO20" s="47" t="s">
        <v>209</v>
      </c>
      <c r="CP20" s="47" t="s">
        <v>209</v>
      </c>
      <c r="CQ20" s="47" t="s">
        <v>209</v>
      </c>
    </row>
    <row r="21" spans="1:95" ht="12.75" customHeight="1" x14ac:dyDescent="0.15">
      <c r="A21" s="112"/>
      <c r="B21" s="112"/>
      <c r="C21" s="112"/>
      <c r="D21" s="112"/>
      <c r="E21" s="112"/>
      <c r="F21" s="113"/>
      <c r="G21" s="119"/>
      <c r="H21" s="120"/>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t="s">
        <v>209</v>
      </c>
      <c r="CK21" s="47" t="s">
        <v>209</v>
      </c>
      <c r="CL21" s="47" t="s">
        <v>209</v>
      </c>
      <c r="CM21" s="47" t="s">
        <v>209</v>
      </c>
      <c r="CN21" s="47" t="s">
        <v>209</v>
      </c>
      <c r="CO21" s="47" t="s">
        <v>209</v>
      </c>
      <c r="CP21" s="47" t="s">
        <v>209</v>
      </c>
      <c r="CQ21" s="47" t="s">
        <v>209</v>
      </c>
    </row>
    <row r="22" spans="1:95" ht="12.75" customHeight="1" x14ac:dyDescent="0.15">
      <c r="A22" s="112"/>
      <c r="B22" s="112"/>
      <c r="C22" s="112"/>
      <c r="D22" s="112"/>
      <c r="E22" s="112"/>
      <c r="F22" s="113"/>
      <c r="G22" s="119"/>
      <c r="H22" s="120"/>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t="s">
        <v>209</v>
      </c>
      <c r="CK22" s="47" t="s">
        <v>209</v>
      </c>
      <c r="CL22" s="47" t="s">
        <v>209</v>
      </c>
      <c r="CM22" s="47" t="s">
        <v>209</v>
      </c>
      <c r="CN22" s="47" t="s">
        <v>209</v>
      </c>
      <c r="CO22" s="47" t="s">
        <v>209</v>
      </c>
      <c r="CP22" s="47" t="s">
        <v>209</v>
      </c>
      <c r="CQ22" s="47" t="s">
        <v>209</v>
      </c>
    </row>
    <row r="23" spans="1:95" ht="12.75" customHeight="1" x14ac:dyDescent="0.15">
      <c r="A23" s="112"/>
      <c r="B23" s="112"/>
      <c r="C23" s="112"/>
      <c r="D23" s="112"/>
      <c r="E23" s="112"/>
      <c r="F23" s="113"/>
      <c r="G23" s="119"/>
      <c r="H23" s="120"/>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t="s">
        <v>209</v>
      </c>
      <c r="CK23" s="47" t="s">
        <v>209</v>
      </c>
      <c r="CL23" s="47" t="s">
        <v>209</v>
      </c>
      <c r="CM23" s="47" t="s">
        <v>209</v>
      </c>
      <c r="CN23" s="47" t="s">
        <v>209</v>
      </c>
      <c r="CO23" s="47" t="s">
        <v>209</v>
      </c>
      <c r="CP23" s="47" t="s">
        <v>209</v>
      </c>
      <c r="CQ23" s="47" t="s">
        <v>209</v>
      </c>
    </row>
    <row r="24" spans="1:95" ht="12.75" customHeight="1" x14ac:dyDescent="0.15">
      <c r="A24" s="112"/>
      <c r="B24" s="112"/>
      <c r="C24" s="112"/>
      <c r="D24" s="112"/>
      <c r="E24" s="112"/>
      <c r="F24" s="113"/>
      <c r="G24" s="119"/>
      <c r="H24" s="120"/>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t="s">
        <v>209</v>
      </c>
      <c r="CK24" s="47" t="s">
        <v>209</v>
      </c>
      <c r="CL24" s="47" t="s">
        <v>209</v>
      </c>
      <c r="CM24" s="47" t="s">
        <v>209</v>
      </c>
      <c r="CN24" s="47" t="s">
        <v>209</v>
      </c>
      <c r="CO24" s="47" t="s">
        <v>209</v>
      </c>
      <c r="CP24" s="47" t="s">
        <v>209</v>
      </c>
      <c r="CQ24" s="47" t="s">
        <v>209</v>
      </c>
    </row>
    <row r="25" spans="1:95" ht="12.75" customHeight="1" x14ac:dyDescent="0.15">
      <c r="A25" s="112"/>
      <c r="B25" s="112"/>
      <c r="C25" s="112"/>
      <c r="D25" s="112"/>
      <c r="E25" s="112"/>
      <c r="F25" s="123"/>
      <c r="G25" s="124"/>
      <c r="H25" s="120"/>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t="str">
        <f ca="1">IFERROR(__xludf.DUMMYFUNCTION("SPARKLINE(Database!I25:BC25, {""charttype"",""line"";""color"",""#376092"";""empty"",""ignore"";""nan"",""convert""})"),"#N/A")</f>
        <v>#N/A</v>
      </c>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t="s">
        <v>209</v>
      </c>
      <c r="CK25" s="47" t="s">
        <v>209</v>
      </c>
      <c r="CL25" s="47" t="s">
        <v>209</v>
      </c>
      <c r="CM25" s="47" t="s">
        <v>209</v>
      </c>
      <c r="CN25" s="47" t="s">
        <v>209</v>
      </c>
      <c r="CO25" s="47" t="s">
        <v>209</v>
      </c>
      <c r="CP25" s="47" t="s">
        <v>209</v>
      </c>
      <c r="CQ25" s="47" t="s">
        <v>209</v>
      </c>
    </row>
    <row r="26" spans="1:95" ht="12.75" customHeight="1" x14ac:dyDescent="0.15">
      <c r="A26" s="112"/>
      <c r="B26" s="112"/>
      <c r="C26" s="112"/>
      <c r="D26" s="112"/>
      <c r="E26" s="112"/>
      <c r="F26" s="113"/>
      <c r="G26" s="124"/>
      <c r="H26" s="120"/>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t="s">
        <v>209</v>
      </c>
      <c r="CK26" s="47" t="s">
        <v>209</v>
      </c>
      <c r="CL26" s="47" t="s">
        <v>209</v>
      </c>
      <c r="CM26" s="47" t="s">
        <v>209</v>
      </c>
      <c r="CN26" s="47" t="s">
        <v>209</v>
      </c>
      <c r="CO26" s="47" t="s">
        <v>209</v>
      </c>
      <c r="CP26" s="47" t="s">
        <v>209</v>
      </c>
      <c r="CQ26" s="47" t="s">
        <v>209</v>
      </c>
    </row>
    <row r="27" spans="1:95" ht="12.75" customHeight="1" x14ac:dyDescent="0.15">
      <c r="A27" s="112"/>
      <c r="B27" s="112"/>
      <c r="C27" s="112"/>
      <c r="D27" s="112"/>
      <c r="E27" s="112"/>
      <c r="F27" s="113"/>
      <c r="G27" s="124"/>
      <c r="H27" s="120"/>
      <c r="I27" s="47"/>
      <c r="J27" s="47"/>
      <c r="K27" s="47"/>
      <c r="L27" s="47"/>
      <c r="M27" s="47"/>
      <c r="N27" s="47"/>
      <c r="O27" s="125"/>
      <c r="P27" s="47"/>
      <c r="Q27" s="47"/>
      <c r="R27" s="47"/>
      <c r="S27" s="47"/>
      <c r="T27" s="125"/>
      <c r="U27" s="47"/>
      <c r="V27" s="47"/>
      <c r="W27" s="47"/>
      <c r="X27" s="47"/>
      <c r="Y27" s="125"/>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t="s">
        <v>209</v>
      </c>
      <c r="CK27" s="47" t="s">
        <v>209</v>
      </c>
      <c r="CL27" s="47" t="s">
        <v>209</v>
      </c>
      <c r="CM27" s="47" t="s">
        <v>209</v>
      </c>
      <c r="CN27" s="47" t="s">
        <v>209</v>
      </c>
      <c r="CO27" s="47" t="s">
        <v>209</v>
      </c>
      <c r="CP27" s="47" t="s">
        <v>209</v>
      </c>
      <c r="CQ27" s="47" t="s">
        <v>209</v>
      </c>
    </row>
    <row r="28" spans="1:95" ht="12.75" customHeight="1" x14ac:dyDescent="0.15">
      <c r="A28" s="112"/>
      <c r="B28" s="112"/>
      <c r="C28" s="112"/>
      <c r="D28" s="112"/>
      <c r="E28" s="112"/>
      <c r="F28" s="113"/>
      <c r="G28" s="124"/>
      <c r="H28" s="120"/>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t="s">
        <v>209</v>
      </c>
      <c r="CK28" s="47" t="s">
        <v>209</v>
      </c>
      <c r="CL28" s="47" t="s">
        <v>209</v>
      </c>
      <c r="CM28" s="47" t="s">
        <v>209</v>
      </c>
      <c r="CN28" s="47" t="s">
        <v>209</v>
      </c>
      <c r="CO28" s="47" t="s">
        <v>209</v>
      </c>
      <c r="CP28" s="47" t="s">
        <v>209</v>
      </c>
      <c r="CQ28" s="47" t="s">
        <v>209</v>
      </c>
    </row>
    <row r="29" spans="1:95" ht="12.75" customHeight="1" x14ac:dyDescent="0.15">
      <c r="A29" s="112"/>
      <c r="B29" s="112"/>
      <c r="C29" s="112"/>
      <c r="D29" s="112"/>
      <c r="E29" s="112"/>
      <c r="F29" s="113"/>
      <c r="G29" s="124"/>
      <c r="H29" s="120"/>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t="s">
        <v>209</v>
      </c>
      <c r="CK29" s="47" t="s">
        <v>209</v>
      </c>
      <c r="CL29" s="47" t="s">
        <v>209</v>
      </c>
      <c r="CM29" s="47" t="s">
        <v>209</v>
      </c>
      <c r="CN29" s="47" t="s">
        <v>209</v>
      </c>
      <c r="CO29" s="47" t="s">
        <v>209</v>
      </c>
      <c r="CP29" s="47" t="s">
        <v>209</v>
      </c>
      <c r="CQ29" s="47" t="s">
        <v>209</v>
      </c>
    </row>
    <row r="30" spans="1:95" ht="12.75" customHeight="1" x14ac:dyDescent="0.15">
      <c r="A30" s="112"/>
      <c r="B30" s="112"/>
      <c r="C30" s="112"/>
      <c r="D30" s="112"/>
      <c r="E30" s="112"/>
      <c r="F30" s="113"/>
      <c r="G30" s="124"/>
      <c r="H30" s="120"/>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t="s">
        <v>209</v>
      </c>
      <c r="CK30" s="47" t="s">
        <v>209</v>
      </c>
      <c r="CL30" s="47" t="s">
        <v>209</v>
      </c>
      <c r="CM30" s="47" t="s">
        <v>209</v>
      </c>
      <c r="CN30" s="47" t="s">
        <v>209</v>
      </c>
      <c r="CO30" s="47" t="s">
        <v>209</v>
      </c>
      <c r="CP30" s="47" t="s">
        <v>209</v>
      </c>
      <c r="CQ30" s="47" t="s">
        <v>209</v>
      </c>
    </row>
    <row r="31" spans="1:95" ht="12.75" customHeight="1" x14ac:dyDescent="0.15">
      <c r="A31" s="112"/>
      <c r="B31" s="112"/>
      <c r="C31" s="112"/>
      <c r="D31" s="112"/>
      <c r="E31" s="112"/>
      <c r="F31" s="113"/>
      <c r="G31" s="124"/>
      <c r="H31" s="120"/>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t="s">
        <v>209</v>
      </c>
      <c r="CK31" s="47" t="s">
        <v>209</v>
      </c>
      <c r="CL31" s="47" t="s">
        <v>209</v>
      </c>
      <c r="CM31" s="47" t="s">
        <v>209</v>
      </c>
      <c r="CN31" s="47" t="s">
        <v>209</v>
      </c>
      <c r="CO31" s="47" t="s">
        <v>209</v>
      </c>
      <c r="CP31" s="47" t="s">
        <v>209</v>
      </c>
      <c r="CQ31" s="47" t="s">
        <v>209</v>
      </c>
    </row>
    <row r="32" spans="1:95" ht="12.75" customHeight="1" x14ac:dyDescent="0.15">
      <c r="A32" s="112"/>
      <c r="B32" s="112"/>
      <c r="C32" s="112"/>
      <c r="D32" s="112"/>
      <c r="E32" s="112"/>
      <c r="F32" s="123"/>
      <c r="G32" s="124"/>
      <c r="H32" s="120"/>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t="s">
        <v>209</v>
      </c>
      <c r="CK32" s="47" t="s">
        <v>209</v>
      </c>
      <c r="CL32" s="47" t="s">
        <v>209</v>
      </c>
      <c r="CM32" s="47" t="s">
        <v>209</v>
      </c>
      <c r="CN32" s="47" t="s">
        <v>209</v>
      </c>
      <c r="CO32" s="47" t="s">
        <v>209</v>
      </c>
      <c r="CP32" s="47" t="s">
        <v>209</v>
      </c>
      <c r="CQ32" s="47" t="s">
        <v>209</v>
      </c>
    </row>
    <row r="33" spans="1:95" ht="12.75" customHeight="1" x14ac:dyDescent="0.15">
      <c r="A33" s="112"/>
      <c r="B33" s="112"/>
      <c r="C33" s="112"/>
      <c r="D33" s="112"/>
      <c r="E33" s="112"/>
      <c r="F33" s="113"/>
      <c r="G33" s="124"/>
      <c r="H33" s="120"/>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t="s">
        <v>209</v>
      </c>
      <c r="CK33" s="47" t="s">
        <v>209</v>
      </c>
      <c r="CL33" s="47" t="s">
        <v>209</v>
      </c>
      <c r="CM33" s="47" t="s">
        <v>209</v>
      </c>
      <c r="CN33" s="47" t="s">
        <v>209</v>
      </c>
      <c r="CO33" s="47" t="s">
        <v>209</v>
      </c>
      <c r="CP33" s="47" t="s">
        <v>209</v>
      </c>
      <c r="CQ33" s="47" t="s">
        <v>209</v>
      </c>
    </row>
    <row r="34" spans="1:95" ht="12.75" customHeight="1" x14ac:dyDescent="0.15">
      <c r="A34" s="112"/>
      <c r="B34" s="112"/>
      <c r="C34" s="112"/>
      <c r="D34" s="112"/>
      <c r="E34" s="112"/>
      <c r="F34" s="113"/>
      <c r="G34" s="124"/>
      <c r="H34" s="120"/>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t="s">
        <v>209</v>
      </c>
      <c r="CK34" s="47" t="s">
        <v>209</v>
      </c>
      <c r="CL34" s="47" t="s">
        <v>209</v>
      </c>
      <c r="CM34" s="47" t="s">
        <v>209</v>
      </c>
      <c r="CN34" s="47" t="s">
        <v>209</v>
      </c>
      <c r="CO34" s="47" t="s">
        <v>209</v>
      </c>
      <c r="CP34" s="47" t="s">
        <v>209</v>
      </c>
      <c r="CQ34" s="47" t="s">
        <v>209</v>
      </c>
    </row>
    <row r="35" spans="1:95" ht="12.75" customHeight="1" x14ac:dyDescent="0.15">
      <c r="A35" s="112"/>
      <c r="B35" s="112"/>
      <c r="C35" s="112"/>
      <c r="D35" s="112"/>
      <c r="E35" s="112"/>
      <c r="F35" s="113"/>
      <c r="G35" s="124"/>
      <c r="H35" s="120"/>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t="s">
        <v>209</v>
      </c>
      <c r="CK35" s="47" t="s">
        <v>209</v>
      </c>
      <c r="CL35" s="47" t="s">
        <v>209</v>
      </c>
      <c r="CM35" s="47" t="s">
        <v>209</v>
      </c>
      <c r="CN35" s="47" t="s">
        <v>209</v>
      </c>
      <c r="CO35" s="47" t="s">
        <v>209</v>
      </c>
      <c r="CP35" s="47" t="s">
        <v>209</v>
      </c>
      <c r="CQ35" s="47" t="s">
        <v>209</v>
      </c>
    </row>
    <row r="36" spans="1:95" ht="12.75" customHeight="1" x14ac:dyDescent="0.15">
      <c r="A36" s="112"/>
      <c r="B36" s="112"/>
      <c r="C36" s="112"/>
      <c r="D36" s="112"/>
      <c r="E36" s="112"/>
      <c r="F36" s="113"/>
      <c r="G36" s="124"/>
      <c r="H36" s="120"/>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t="s">
        <v>209</v>
      </c>
      <c r="CK36" s="47" t="s">
        <v>209</v>
      </c>
      <c r="CL36" s="47" t="s">
        <v>209</v>
      </c>
      <c r="CM36" s="47" t="s">
        <v>209</v>
      </c>
      <c r="CN36" s="47" t="s">
        <v>209</v>
      </c>
      <c r="CO36" s="47" t="s">
        <v>209</v>
      </c>
      <c r="CP36" s="47" t="s">
        <v>209</v>
      </c>
      <c r="CQ36" s="47" t="s">
        <v>209</v>
      </c>
    </row>
    <row r="37" spans="1:95" ht="12.75" customHeight="1" x14ac:dyDescent="0.15">
      <c r="A37" s="112"/>
      <c r="B37" s="112"/>
      <c r="C37" s="112"/>
      <c r="D37" s="112"/>
      <c r="E37" s="112"/>
      <c r="F37" s="113"/>
      <c r="G37" s="124"/>
      <c r="H37" s="120"/>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t="s">
        <v>209</v>
      </c>
      <c r="CK37" s="47" t="s">
        <v>209</v>
      </c>
      <c r="CL37" s="47" t="s">
        <v>209</v>
      </c>
      <c r="CM37" s="47" t="s">
        <v>209</v>
      </c>
      <c r="CN37" s="47" t="s">
        <v>209</v>
      </c>
      <c r="CO37" s="47" t="s">
        <v>209</v>
      </c>
      <c r="CP37" s="47" t="s">
        <v>209</v>
      </c>
      <c r="CQ37" s="47" t="s">
        <v>209</v>
      </c>
    </row>
    <row r="38" spans="1:95" ht="12.75" customHeight="1" x14ac:dyDescent="0.15">
      <c r="A38" s="112"/>
      <c r="B38" s="112"/>
      <c r="C38" s="112"/>
      <c r="D38" s="112"/>
      <c r="E38" s="112"/>
      <c r="F38" s="113"/>
      <c r="G38" s="124"/>
      <c r="H38" s="120"/>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t="s">
        <v>209</v>
      </c>
      <c r="CK38" s="47" t="s">
        <v>209</v>
      </c>
      <c r="CL38" s="47" t="s">
        <v>209</v>
      </c>
      <c r="CM38" s="47" t="s">
        <v>209</v>
      </c>
      <c r="CN38" s="47" t="s">
        <v>209</v>
      </c>
      <c r="CO38" s="47" t="s">
        <v>209</v>
      </c>
      <c r="CP38" s="47" t="s">
        <v>209</v>
      </c>
      <c r="CQ38" s="47" t="s">
        <v>209</v>
      </c>
    </row>
    <row r="39" spans="1:95" ht="12.75" customHeight="1" x14ac:dyDescent="0.15">
      <c r="A39" s="112"/>
      <c r="B39" s="112"/>
      <c r="C39" s="112"/>
      <c r="D39" s="112"/>
      <c r="E39" s="112"/>
      <c r="F39" s="123"/>
      <c r="G39" s="124"/>
      <c r="H39" s="120"/>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t="s">
        <v>209</v>
      </c>
      <c r="CK39" s="47" t="s">
        <v>209</v>
      </c>
      <c r="CL39" s="47" t="s">
        <v>209</v>
      </c>
      <c r="CM39" s="47" t="s">
        <v>209</v>
      </c>
      <c r="CN39" s="47" t="s">
        <v>209</v>
      </c>
      <c r="CO39" s="47" t="s">
        <v>209</v>
      </c>
      <c r="CP39" s="47" t="s">
        <v>209</v>
      </c>
      <c r="CQ39" s="47" t="s">
        <v>209</v>
      </c>
    </row>
    <row r="40" spans="1:95" ht="12.75" customHeight="1" x14ac:dyDescent="0.15">
      <c r="A40" s="112"/>
      <c r="B40" s="112"/>
      <c r="C40" s="112"/>
      <c r="D40" s="112"/>
      <c r="E40" s="112"/>
      <c r="F40" s="113"/>
      <c r="G40" s="124"/>
      <c r="H40" s="120"/>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t="s">
        <v>209</v>
      </c>
      <c r="CK40" s="47" t="s">
        <v>209</v>
      </c>
      <c r="CL40" s="47" t="s">
        <v>209</v>
      </c>
      <c r="CM40" s="47" t="s">
        <v>209</v>
      </c>
      <c r="CN40" s="47" t="s">
        <v>209</v>
      </c>
      <c r="CO40" s="47" t="s">
        <v>209</v>
      </c>
      <c r="CP40" s="47" t="s">
        <v>209</v>
      </c>
      <c r="CQ40" s="47" t="s">
        <v>209</v>
      </c>
    </row>
    <row r="41" spans="1:95" ht="12.75" customHeight="1" x14ac:dyDescent="0.15">
      <c r="A41" s="112"/>
      <c r="B41" s="112"/>
      <c r="C41" s="112"/>
      <c r="D41" s="112"/>
      <c r="E41" s="112"/>
      <c r="F41" s="113"/>
      <c r="G41" s="124"/>
      <c r="H41" s="120"/>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t="s">
        <v>209</v>
      </c>
      <c r="CK41" s="47" t="s">
        <v>209</v>
      </c>
      <c r="CL41" s="47" t="s">
        <v>209</v>
      </c>
      <c r="CM41" s="47" t="s">
        <v>209</v>
      </c>
      <c r="CN41" s="47" t="s">
        <v>209</v>
      </c>
      <c r="CO41" s="47" t="s">
        <v>209</v>
      </c>
      <c r="CP41" s="47" t="s">
        <v>209</v>
      </c>
      <c r="CQ41" s="47" t="s">
        <v>209</v>
      </c>
    </row>
    <row r="42" spans="1:95" ht="12.75" customHeight="1" x14ac:dyDescent="0.15">
      <c r="A42" s="112"/>
      <c r="B42" s="112"/>
      <c r="C42" s="112"/>
      <c r="D42" s="112"/>
      <c r="E42" s="112"/>
      <c r="F42" s="113"/>
      <c r="G42" s="124"/>
      <c r="H42" s="120"/>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t="s">
        <v>209</v>
      </c>
      <c r="CK42" s="47" t="s">
        <v>209</v>
      </c>
      <c r="CL42" s="47" t="s">
        <v>209</v>
      </c>
      <c r="CM42" s="47" t="s">
        <v>209</v>
      </c>
      <c r="CN42" s="47" t="s">
        <v>209</v>
      </c>
      <c r="CO42" s="47" t="s">
        <v>209</v>
      </c>
      <c r="CP42" s="47" t="s">
        <v>209</v>
      </c>
      <c r="CQ42" s="47" t="s">
        <v>209</v>
      </c>
    </row>
    <row r="43" spans="1:95" ht="12.75" customHeight="1" x14ac:dyDescent="0.15">
      <c r="A43" s="112"/>
      <c r="B43" s="112"/>
      <c r="C43" s="112"/>
      <c r="D43" s="112"/>
      <c r="E43" s="112"/>
      <c r="F43" s="113"/>
      <c r="G43" s="124"/>
      <c r="H43" s="120"/>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t="s">
        <v>209</v>
      </c>
      <c r="CK43" s="47" t="s">
        <v>209</v>
      </c>
      <c r="CL43" s="47" t="s">
        <v>209</v>
      </c>
      <c r="CM43" s="47" t="s">
        <v>209</v>
      </c>
      <c r="CN43" s="47" t="s">
        <v>209</v>
      </c>
      <c r="CO43" s="47" t="s">
        <v>209</v>
      </c>
      <c r="CP43" s="47" t="s">
        <v>209</v>
      </c>
      <c r="CQ43" s="47" t="s">
        <v>209</v>
      </c>
    </row>
    <row r="44" spans="1:95" ht="12.75" customHeight="1" x14ac:dyDescent="0.15">
      <c r="A44" s="112"/>
      <c r="B44" s="112"/>
      <c r="C44" s="112"/>
      <c r="D44" s="112"/>
      <c r="E44" s="112"/>
      <c r="F44" s="113"/>
      <c r="G44" s="124"/>
      <c r="H44" s="120"/>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t="s">
        <v>209</v>
      </c>
      <c r="CK44" s="47" t="s">
        <v>209</v>
      </c>
      <c r="CL44" s="47" t="s">
        <v>209</v>
      </c>
      <c r="CM44" s="47" t="s">
        <v>209</v>
      </c>
      <c r="CN44" s="47" t="s">
        <v>209</v>
      </c>
      <c r="CO44" s="47" t="s">
        <v>209</v>
      </c>
      <c r="CP44" s="47" t="s">
        <v>209</v>
      </c>
      <c r="CQ44" s="47" t="s">
        <v>209</v>
      </c>
    </row>
    <row r="45" spans="1:95" ht="12.75" customHeight="1" x14ac:dyDescent="0.15">
      <c r="A45" s="112"/>
      <c r="B45" s="112"/>
      <c r="C45" s="112"/>
      <c r="D45" s="112"/>
      <c r="E45" s="112"/>
      <c r="F45" s="113"/>
      <c r="G45" s="124"/>
      <c r="H45" s="120"/>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t="s">
        <v>209</v>
      </c>
      <c r="CK45" s="47" t="s">
        <v>209</v>
      </c>
      <c r="CL45" s="47" t="s">
        <v>209</v>
      </c>
      <c r="CM45" s="47" t="s">
        <v>209</v>
      </c>
      <c r="CN45" s="47" t="s">
        <v>209</v>
      </c>
      <c r="CO45" s="47" t="s">
        <v>209</v>
      </c>
      <c r="CP45" s="47" t="s">
        <v>209</v>
      </c>
      <c r="CQ45" s="47" t="s">
        <v>209</v>
      </c>
    </row>
    <row r="46" spans="1:95" ht="12.75" customHeight="1" x14ac:dyDescent="0.15">
      <c r="A46" s="112"/>
      <c r="B46" s="112"/>
      <c r="C46" s="112"/>
      <c r="D46" s="112"/>
      <c r="E46" s="112"/>
      <c r="F46" s="113"/>
      <c r="G46" s="124"/>
      <c r="H46" s="120"/>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t="s">
        <v>209</v>
      </c>
      <c r="CK46" s="47" t="s">
        <v>209</v>
      </c>
      <c r="CL46" s="47" t="s">
        <v>209</v>
      </c>
      <c r="CM46" s="47" t="s">
        <v>209</v>
      </c>
      <c r="CN46" s="47" t="s">
        <v>209</v>
      </c>
      <c r="CO46" s="47" t="s">
        <v>209</v>
      </c>
      <c r="CP46" s="47" t="s">
        <v>209</v>
      </c>
      <c r="CQ46" s="47" t="s">
        <v>209</v>
      </c>
    </row>
    <row r="47" spans="1:95" ht="12.75" customHeight="1" x14ac:dyDescent="0.15">
      <c r="A47" s="112"/>
      <c r="B47" s="112"/>
      <c r="C47" s="112"/>
      <c r="D47" s="112"/>
      <c r="E47" s="112"/>
      <c r="F47" s="123"/>
      <c r="G47" s="124"/>
      <c r="H47" s="120"/>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t="s">
        <v>209</v>
      </c>
      <c r="CK47" s="47" t="s">
        <v>209</v>
      </c>
      <c r="CL47" s="47" t="s">
        <v>209</v>
      </c>
      <c r="CM47" s="47" t="s">
        <v>209</v>
      </c>
      <c r="CN47" s="47" t="s">
        <v>209</v>
      </c>
      <c r="CO47" s="47" t="s">
        <v>209</v>
      </c>
      <c r="CP47" s="47" t="s">
        <v>209</v>
      </c>
      <c r="CQ47" s="47" t="s">
        <v>209</v>
      </c>
    </row>
    <row r="48" spans="1:95" ht="12.75" customHeight="1" x14ac:dyDescent="0.15">
      <c r="A48" s="112"/>
      <c r="B48" s="112"/>
      <c r="C48" s="112"/>
      <c r="D48" s="112"/>
      <c r="E48" s="112"/>
      <c r="F48" s="123"/>
      <c r="G48" s="124"/>
      <c r="H48" s="120"/>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t="s">
        <v>209</v>
      </c>
      <c r="CK48" s="47" t="s">
        <v>209</v>
      </c>
      <c r="CL48" s="47" t="s">
        <v>209</v>
      </c>
      <c r="CM48" s="47" t="s">
        <v>209</v>
      </c>
      <c r="CN48" s="47" t="s">
        <v>209</v>
      </c>
      <c r="CO48" s="47" t="s">
        <v>209</v>
      </c>
      <c r="CP48" s="47" t="s">
        <v>209</v>
      </c>
      <c r="CQ48" s="47" t="s">
        <v>209</v>
      </c>
    </row>
    <row r="49" spans="1:95" ht="12.75" customHeight="1" x14ac:dyDescent="0.15">
      <c r="A49" s="112"/>
      <c r="B49" s="112"/>
      <c r="C49" s="112"/>
      <c r="D49" s="112"/>
      <c r="E49" s="112"/>
      <c r="F49" s="123"/>
      <c r="G49" s="124"/>
      <c r="H49" s="120"/>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t="s">
        <v>209</v>
      </c>
      <c r="CK49" s="47" t="s">
        <v>209</v>
      </c>
      <c r="CL49" s="47" t="s">
        <v>209</v>
      </c>
      <c r="CM49" s="47" t="s">
        <v>209</v>
      </c>
      <c r="CN49" s="47" t="s">
        <v>209</v>
      </c>
      <c r="CO49" s="47" t="s">
        <v>209</v>
      </c>
      <c r="CP49" s="47" t="s">
        <v>209</v>
      </c>
      <c r="CQ49" s="47" t="s">
        <v>209</v>
      </c>
    </row>
    <row r="50" spans="1:95" ht="12.75" customHeight="1" x14ac:dyDescent="0.15">
      <c r="A50" s="112"/>
      <c r="B50" s="112"/>
      <c r="C50" s="112"/>
      <c r="D50" s="112"/>
      <c r="E50" s="112"/>
      <c r="F50" s="113"/>
      <c r="G50" s="119"/>
      <c r="H50" s="120"/>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t="s">
        <v>209</v>
      </c>
      <c r="CK50" s="47" t="s">
        <v>209</v>
      </c>
      <c r="CL50" s="47" t="s">
        <v>209</v>
      </c>
      <c r="CM50" s="47" t="s">
        <v>209</v>
      </c>
      <c r="CN50" s="47" t="s">
        <v>209</v>
      </c>
      <c r="CO50" s="47" t="s">
        <v>209</v>
      </c>
      <c r="CP50" s="47" t="s">
        <v>209</v>
      </c>
      <c r="CQ50" s="47" t="s">
        <v>209</v>
      </c>
    </row>
    <row r="51" spans="1:95" ht="12.75" customHeight="1" x14ac:dyDescent="0.15">
      <c r="A51" s="112"/>
      <c r="B51" s="112"/>
      <c r="C51" s="112"/>
      <c r="D51" s="112"/>
      <c r="E51" s="112"/>
      <c r="F51" s="113"/>
      <c r="G51" s="119"/>
      <c r="H51" s="120"/>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t="s">
        <v>209</v>
      </c>
      <c r="CK51" s="47" t="s">
        <v>209</v>
      </c>
      <c r="CL51" s="47" t="s">
        <v>209</v>
      </c>
      <c r="CM51" s="47" t="s">
        <v>209</v>
      </c>
      <c r="CN51" s="47" t="s">
        <v>209</v>
      </c>
      <c r="CO51" s="47" t="s">
        <v>209</v>
      </c>
      <c r="CP51" s="47" t="s">
        <v>209</v>
      </c>
      <c r="CQ51" s="47" t="s">
        <v>209</v>
      </c>
    </row>
    <row r="52" spans="1:95" ht="12.75" customHeight="1" x14ac:dyDescent="0.15">
      <c r="A52" s="112"/>
      <c r="B52" s="112"/>
      <c r="C52" s="112"/>
      <c r="D52" s="112"/>
      <c r="E52" s="112"/>
      <c r="F52" s="113"/>
      <c r="G52" s="119"/>
      <c r="H52" s="120"/>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t="s">
        <v>209</v>
      </c>
      <c r="CK52" s="47" t="s">
        <v>209</v>
      </c>
      <c r="CL52" s="47" t="s">
        <v>209</v>
      </c>
      <c r="CM52" s="47" t="s">
        <v>209</v>
      </c>
      <c r="CN52" s="47" t="s">
        <v>209</v>
      </c>
      <c r="CO52" s="47" t="s">
        <v>209</v>
      </c>
      <c r="CP52" s="47" t="s">
        <v>209</v>
      </c>
      <c r="CQ52" s="47" t="s">
        <v>209</v>
      </c>
    </row>
    <row r="53" spans="1:95" ht="12.75" customHeight="1" x14ac:dyDescent="0.15">
      <c r="A53" s="112"/>
      <c r="B53" s="112"/>
      <c r="C53" s="112"/>
      <c r="D53" s="112"/>
      <c r="E53" s="112"/>
      <c r="F53" s="113"/>
      <c r="G53" s="119"/>
      <c r="H53" s="120"/>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t="s">
        <v>209</v>
      </c>
      <c r="CK53" s="47" t="s">
        <v>209</v>
      </c>
      <c r="CL53" s="47" t="s">
        <v>209</v>
      </c>
      <c r="CM53" s="47" t="s">
        <v>209</v>
      </c>
      <c r="CN53" s="47" t="s">
        <v>209</v>
      </c>
      <c r="CO53" s="47" t="s">
        <v>209</v>
      </c>
      <c r="CP53" s="47" t="s">
        <v>209</v>
      </c>
      <c r="CQ53" s="47" t="s">
        <v>209</v>
      </c>
    </row>
    <row r="54" spans="1:95" ht="12.75" customHeight="1" x14ac:dyDescent="0.15">
      <c r="A54" s="112"/>
      <c r="B54" s="112"/>
      <c r="C54" s="112"/>
      <c r="D54" s="112"/>
      <c r="E54" s="112"/>
      <c r="F54" s="113"/>
      <c r="G54" s="119"/>
      <c r="H54" s="120"/>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t="s">
        <v>209</v>
      </c>
      <c r="CK54" s="47" t="s">
        <v>209</v>
      </c>
      <c r="CL54" s="47" t="s">
        <v>209</v>
      </c>
      <c r="CM54" s="47" t="s">
        <v>209</v>
      </c>
      <c r="CN54" s="47" t="s">
        <v>209</v>
      </c>
      <c r="CO54" s="47" t="s">
        <v>209</v>
      </c>
      <c r="CP54" s="47" t="s">
        <v>209</v>
      </c>
      <c r="CQ54" s="47" t="s">
        <v>209</v>
      </c>
    </row>
    <row r="55" spans="1:95" ht="12.75" customHeight="1" x14ac:dyDescent="0.15">
      <c r="A55" s="112"/>
      <c r="B55" s="112"/>
      <c r="C55" s="112"/>
      <c r="D55" s="112"/>
      <c r="E55" s="112"/>
      <c r="F55" s="113"/>
      <c r="G55" s="119"/>
      <c r="H55" s="120"/>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t="s">
        <v>209</v>
      </c>
      <c r="CK55" s="47" t="s">
        <v>209</v>
      </c>
      <c r="CL55" s="47" t="s">
        <v>209</v>
      </c>
      <c r="CM55" s="47" t="s">
        <v>209</v>
      </c>
      <c r="CN55" s="47" t="s">
        <v>209</v>
      </c>
      <c r="CO55" s="47" t="s">
        <v>209</v>
      </c>
      <c r="CP55" s="47" t="s">
        <v>209</v>
      </c>
      <c r="CQ55" s="47" t="s">
        <v>209</v>
      </c>
    </row>
    <row r="56" spans="1:95" ht="12.75" customHeight="1" x14ac:dyDescent="0.15">
      <c r="A56" s="112"/>
      <c r="B56" s="112"/>
      <c r="C56" s="112"/>
      <c r="D56" s="112"/>
      <c r="E56" s="112"/>
      <c r="F56" s="113"/>
      <c r="G56" s="119"/>
      <c r="H56" s="120"/>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t="s">
        <v>209</v>
      </c>
      <c r="CK56" s="47" t="s">
        <v>209</v>
      </c>
      <c r="CL56" s="47" t="s">
        <v>209</v>
      </c>
      <c r="CM56" s="47" t="s">
        <v>209</v>
      </c>
      <c r="CN56" s="47" t="s">
        <v>209</v>
      </c>
      <c r="CO56" s="47" t="s">
        <v>209</v>
      </c>
      <c r="CP56" s="47" t="s">
        <v>209</v>
      </c>
      <c r="CQ56" s="47" t="s">
        <v>209</v>
      </c>
    </row>
    <row r="57" spans="1:95" ht="12.75" customHeight="1" x14ac:dyDescent="0.15">
      <c r="A57" s="112"/>
      <c r="B57" s="112"/>
      <c r="C57" s="112"/>
      <c r="D57" s="112"/>
      <c r="E57" s="112"/>
      <c r="F57" s="113"/>
      <c r="G57" s="119"/>
      <c r="H57" s="120"/>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t="s">
        <v>209</v>
      </c>
      <c r="CK57" s="47" t="s">
        <v>209</v>
      </c>
      <c r="CL57" s="47" t="s">
        <v>209</v>
      </c>
      <c r="CM57" s="47" t="s">
        <v>209</v>
      </c>
      <c r="CN57" s="47" t="s">
        <v>209</v>
      </c>
      <c r="CO57" s="47" t="s">
        <v>209</v>
      </c>
      <c r="CP57" s="47" t="s">
        <v>209</v>
      </c>
      <c r="CQ57" s="47" t="s">
        <v>209</v>
      </c>
    </row>
    <row r="58" spans="1:95" ht="12.75" customHeight="1" x14ac:dyDescent="0.15">
      <c r="A58" s="112"/>
      <c r="B58" s="112"/>
      <c r="C58" s="112"/>
      <c r="D58" s="112"/>
      <c r="E58" s="112"/>
      <c r="F58" s="113"/>
      <c r="G58" s="119"/>
      <c r="H58" s="120"/>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t="s">
        <v>209</v>
      </c>
      <c r="CK58" s="47" t="s">
        <v>209</v>
      </c>
      <c r="CL58" s="47" t="s">
        <v>209</v>
      </c>
      <c r="CM58" s="47" t="s">
        <v>209</v>
      </c>
      <c r="CN58" s="47" t="s">
        <v>209</v>
      </c>
      <c r="CO58" s="47" t="s">
        <v>209</v>
      </c>
      <c r="CP58" s="47" t="s">
        <v>209</v>
      </c>
      <c r="CQ58" s="47" t="s">
        <v>209</v>
      </c>
    </row>
    <row r="59" spans="1:95" ht="12.75" customHeight="1" x14ac:dyDescent="0.15">
      <c r="A59" s="112"/>
      <c r="B59" s="112"/>
      <c r="C59" s="112"/>
      <c r="D59" s="112"/>
      <c r="E59" s="112"/>
      <c r="F59" s="113"/>
      <c r="G59" s="119"/>
      <c r="H59" s="120"/>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t="s">
        <v>209</v>
      </c>
      <c r="CK59" s="47" t="s">
        <v>209</v>
      </c>
      <c r="CL59" s="47" t="s">
        <v>209</v>
      </c>
      <c r="CM59" s="47" t="s">
        <v>209</v>
      </c>
      <c r="CN59" s="47" t="s">
        <v>209</v>
      </c>
      <c r="CO59" s="47" t="s">
        <v>209</v>
      </c>
      <c r="CP59" s="47" t="s">
        <v>209</v>
      </c>
      <c r="CQ59" s="47" t="s">
        <v>209</v>
      </c>
    </row>
    <row r="60" spans="1:95" ht="12.75" customHeight="1" x14ac:dyDescent="0.15">
      <c r="A60" s="112"/>
      <c r="B60" s="112"/>
      <c r="C60" s="112"/>
      <c r="D60" s="112"/>
      <c r="E60" s="112"/>
      <c r="F60" s="113"/>
      <c r="G60" s="119"/>
      <c r="H60" s="120"/>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t="s">
        <v>209</v>
      </c>
      <c r="CK60" s="47" t="s">
        <v>209</v>
      </c>
      <c r="CL60" s="47" t="s">
        <v>209</v>
      </c>
      <c r="CM60" s="47" t="s">
        <v>209</v>
      </c>
      <c r="CN60" s="47" t="s">
        <v>209</v>
      </c>
      <c r="CO60" s="47" t="s">
        <v>209</v>
      </c>
      <c r="CP60" s="47" t="s">
        <v>209</v>
      </c>
      <c r="CQ60" s="47" t="s">
        <v>209</v>
      </c>
    </row>
    <row r="61" spans="1:95" ht="12.75" customHeight="1" x14ac:dyDescent="0.15">
      <c r="A61" s="112"/>
      <c r="B61" s="112"/>
      <c r="C61" s="112"/>
      <c r="D61" s="112"/>
      <c r="E61" s="112"/>
      <c r="F61" s="113"/>
      <c r="G61" s="119"/>
      <c r="H61" s="120"/>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t="s">
        <v>209</v>
      </c>
      <c r="CK61" s="47" t="s">
        <v>209</v>
      </c>
      <c r="CL61" s="47" t="s">
        <v>209</v>
      </c>
      <c r="CM61" s="47" t="s">
        <v>209</v>
      </c>
      <c r="CN61" s="47" t="s">
        <v>209</v>
      </c>
      <c r="CO61" s="47" t="s">
        <v>209</v>
      </c>
      <c r="CP61" s="47" t="s">
        <v>209</v>
      </c>
      <c r="CQ61" s="47" t="s">
        <v>209</v>
      </c>
    </row>
    <row r="62" spans="1:95" ht="12.75" customHeight="1" x14ac:dyDescent="0.15">
      <c r="A62" s="112"/>
      <c r="B62" s="112"/>
      <c r="C62" s="112"/>
      <c r="D62" s="112"/>
      <c r="E62" s="112"/>
      <c r="F62" s="113"/>
      <c r="G62" s="119"/>
      <c r="H62" s="120"/>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t="s">
        <v>209</v>
      </c>
      <c r="CK62" s="47" t="s">
        <v>209</v>
      </c>
      <c r="CL62" s="47" t="s">
        <v>209</v>
      </c>
      <c r="CM62" s="47" t="s">
        <v>209</v>
      </c>
      <c r="CN62" s="47" t="s">
        <v>209</v>
      </c>
      <c r="CO62" s="47" t="s">
        <v>209</v>
      </c>
      <c r="CP62" s="47" t="s">
        <v>209</v>
      </c>
      <c r="CQ62" s="47" t="s">
        <v>209</v>
      </c>
    </row>
    <row r="63" spans="1:95" ht="12.75" customHeight="1" x14ac:dyDescent="0.15">
      <c r="A63" s="112"/>
      <c r="B63" s="112"/>
      <c r="C63" s="112"/>
      <c r="D63" s="112"/>
      <c r="E63" s="112"/>
      <c r="F63" s="113"/>
      <c r="G63" s="119"/>
      <c r="H63" s="120"/>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t="s">
        <v>209</v>
      </c>
      <c r="CK63" s="47" t="s">
        <v>209</v>
      </c>
      <c r="CL63" s="47" t="s">
        <v>209</v>
      </c>
      <c r="CM63" s="47" t="s">
        <v>209</v>
      </c>
      <c r="CN63" s="47" t="s">
        <v>209</v>
      </c>
      <c r="CO63" s="47" t="s">
        <v>209</v>
      </c>
      <c r="CP63" s="47" t="s">
        <v>209</v>
      </c>
      <c r="CQ63" s="47" t="s">
        <v>209</v>
      </c>
    </row>
    <row r="64" spans="1:95" ht="12.75" customHeight="1" x14ac:dyDescent="0.15">
      <c r="A64" s="112"/>
      <c r="B64" s="112"/>
      <c r="C64" s="112"/>
      <c r="D64" s="112"/>
      <c r="E64" s="112"/>
      <c r="F64" s="113"/>
      <c r="G64" s="119"/>
      <c r="H64" s="120"/>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t="s">
        <v>209</v>
      </c>
      <c r="CK64" s="47" t="s">
        <v>209</v>
      </c>
      <c r="CL64" s="47" t="s">
        <v>209</v>
      </c>
      <c r="CM64" s="47" t="s">
        <v>209</v>
      </c>
      <c r="CN64" s="47" t="s">
        <v>209</v>
      </c>
      <c r="CO64" s="47" t="s">
        <v>209</v>
      </c>
      <c r="CP64" s="47" t="s">
        <v>209</v>
      </c>
      <c r="CQ64" s="47" t="s">
        <v>209</v>
      </c>
    </row>
    <row r="65" spans="1:95" ht="12.75" customHeight="1" x14ac:dyDescent="0.15">
      <c r="A65" s="112"/>
      <c r="B65" s="112"/>
      <c r="C65" s="112"/>
      <c r="D65" s="112"/>
      <c r="E65" s="112"/>
      <c r="F65" s="113"/>
      <c r="G65" s="119"/>
      <c r="H65" s="120"/>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t="s">
        <v>209</v>
      </c>
      <c r="CK65" s="47" t="s">
        <v>209</v>
      </c>
      <c r="CL65" s="47" t="s">
        <v>209</v>
      </c>
      <c r="CM65" s="47" t="s">
        <v>209</v>
      </c>
      <c r="CN65" s="47" t="s">
        <v>209</v>
      </c>
      <c r="CO65" s="47" t="s">
        <v>209</v>
      </c>
      <c r="CP65" s="47" t="s">
        <v>209</v>
      </c>
      <c r="CQ65" s="47" t="s">
        <v>209</v>
      </c>
    </row>
    <row r="66" spans="1:95" ht="12.75" customHeight="1" x14ac:dyDescent="0.15">
      <c r="A66" s="112"/>
      <c r="B66" s="112"/>
      <c r="C66" s="112"/>
      <c r="D66" s="112"/>
      <c r="E66" s="112"/>
      <c r="F66" s="113"/>
      <c r="G66" s="119"/>
      <c r="H66" s="120"/>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t="s">
        <v>209</v>
      </c>
      <c r="CK66" s="47" t="s">
        <v>209</v>
      </c>
      <c r="CL66" s="47" t="s">
        <v>209</v>
      </c>
      <c r="CM66" s="47" t="s">
        <v>209</v>
      </c>
      <c r="CN66" s="47" t="s">
        <v>209</v>
      </c>
      <c r="CO66" s="47" t="s">
        <v>209</v>
      </c>
      <c r="CP66" s="47" t="s">
        <v>209</v>
      </c>
      <c r="CQ66" s="47" t="s">
        <v>209</v>
      </c>
    </row>
    <row r="67" spans="1:95" ht="12.75" customHeight="1" x14ac:dyDescent="0.15">
      <c r="A67" s="112"/>
      <c r="B67" s="112"/>
      <c r="C67" s="112"/>
      <c r="D67" s="112"/>
      <c r="E67" s="112"/>
      <c r="F67" s="113"/>
      <c r="G67" s="119"/>
      <c r="H67" s="120"/>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t="s">
        <v>209</v>
      </c>
      <c r="CK67" s="47" t="s">
        <v>209</v>
      </c>
      <c r="CL67" s="47" t="s">
        <v>209</v>
      </c>
      <c r="CM67" s="47" t="s">
        <v>209</v>
      </c>
      <c r="CN67" s="47" t="s">
        <v>209</v>
      </c>
      <c r="CO67" s="47" t="s">
        <v>209</v>
      </c>
      <c r="CP67" s="47" t="s">
        <v>209</v>
      </c>
      <c r="CQ67" s="47" t="s">
        <v>209</v>
      </c>
    </row>
    <row r="68" spans="1:95" ht="12.75" customHeight="1" x14ac:dyDescent="0.15">
      <c r="A68" s="112"/>
      <c r="B68" s="112"/>
      <c r="C68" s="112"/>
      <c r="D68" s="112"/>
      <c r="E68" s="112"/>
      <c r="F68" s="113"/>
      <c r="G68" s="119"/>
      <c r="H68" s="120"/>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t="s">
        <v>209</v>
      </c>
      <c r="CK68" s="47" t="s">
        <v>209</v>
      </c>
      <c r="CL68" s="47" t="s">
        <v>209</v>
      </c>
      <c r="CM68" s="47" t="s">
        <v>209</v>
      </c>
      <c r="CN68" s="47" t="s">
        <v>209</v>
      </c>
      <c r="CO68" s="47" t="s">
        <v>209</v>
      </c>
      <c r="CP68" s="47" t="s">
        <v>209</v>
      </c>
      <c r="CQ68" s="47" t="s">
        <v>209</v>
      </c>
    </row>
    <row r="69" spans="1:95" ht="12.75" customHeight="1" x14ac:dyDescent="0.15">
      <c r="A69" s="112"/>
      <c r="B69" s="112"/>
      <c r="C69" s="112"/>
      <c r="D69" s="112"/>
      <c r="E69" s="112"/>
      <c r="F69" s="113"/>
      <c r="G69" s="119"/>
      <c r="H69" s="120"/>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t="s">
        <v>209</v>
      </c>
      <c r="CK69" s="47" t="s">
        <v>209</v>
      </c>
      <c r="CL69" s="47" t="s">
        <v>209</v>
      </c>
      <c r="CM69" s="47" t="s">
        <v>209</v>
      </c>
      <c r="CN69" s="47" t="s">
        <v>209</v>
      </c>
      <c r="CO69" s="47" t="s">
        <v>209</v>
      </c>
      <c r="CP69" s="47" t="s">
        <v>209</v>
      </c>
      <c r="CQ69" s="47" t="s">
        <v>209</v>
      </c>
    </row>
    <row r="70" spans="1:95" ht="12.75" customHeight="1" x14ac:dyDescent="0.15">
      <c r="A70" s="112"/>
      <c r="B70" s="112"/>
      <c r="C70" s="112"/>
      <c r="D70" s="112"/>
      <c r="E70" s="112"/>
      <c r="F70" s="113"/>
      <c r="G70" s="119"/>
      <c r="H70" s="120"/>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t="s">
        <v>209</v>
      </c>
      <c r="CK70" s="47" t="s">
        <v>209</v>
      </c>
      <c r="CL70" s="47" t="s">
        <v>209</v>
      </c>
      <c r="CM70" s="47" t="s">
        <v>209</v>
      </c>
      <c r="CN70" s="47" t="s">
        <v>209</v>
      </c>
      <c r="CO70" s="47" t="s">
        <v>209</v>
      </c>
      <c r="CP70" s="47" t="s">
        <v>209</v>
      </c>
      <c r="CQ70" s="47" t="s">
        <v>209</v>
      </c>
    </row>
    <row r="71" spans="1:95" ht="12.75" customHeight="1" x14ac:dyDescent="0.15">
      <c r="A71" s="112"/>
      <c r="B71" s="112"/>
      <c r="C71" s="112"/>
      <c r="D71" s="112"/>
      <c r="E71" s="112"/>
      <c r="F71" s="113"/>
      <c r="G71" s="119"/>
      <c r="H71" s="120"/>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t="s">
        <v>209</v>
      </c>
      <c r="CK71" s="47" t="s">
        <v>209</v>
      </c>
      <c r="CL71" s="47" t="s">
        <v>209</v>
      </c>
      <c r="CM71" s="47" t="s">
        <v>209</v>
      </c>
      <c r="CN71" s="47" t="s">
        <v>209</v>
      </c>
      <c r="CO71" s="47" t="s">
        <v>209</v>
      </c>
      <c r="CP71" s="47" t="s">
        <v>209</v>
      </c>
      <c r="CQ71" s="47" t="s">
        <v>209</v>
      </c>
    </row>
    <row r="72" spans="1:95" ht="12.75" customHeight="1" x14ac:dyDescent="0.15">
      <c r="A72" s="112"/>
      <c r="B72" s="112"/>
      <c r="C72" s="112"/>
      <c r="D72" s="112"/>
      <c r="E72" s="112"/>
      <c r="F72" s="113"/>
      <c r="G72" s="119"/>
      <c r="H72" s="120"/>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t="s">
        <v>209</v>
      </c>
      <c r="CK72" s="47" t="s">
        <v>209</v>
      </c>
      <c r="CL72" s="47" t="s">
        <v>209</v>
      </c>
      <c r="CM72" s="47" t="s">
        <v>209</v>
      </c>
      <c r="CN72" s="47" t="s">
        <v>209</v>
      </c>
      <c r="CO72" s="47" t="s">
        <v>209</v>
      </c>
      <c r="CP72" s="47" t="s">
        <v>209</v>
      </c>
      <c r="CQ72" s="47" t="s">
        <v>209</v>
      </c>
    </row>
    <row r="73" spans="1:95" ht="12.75" customHeight="1" x14ac:dyDescent="0.15">
      <c r="A73" s="112"/>
      <c r="B73" s="112"/>
      <c r="C73" s="112"/>
      <c r="D73" s="112"/>
      <c r="E73" s="112"/>
      <c r="F73" s="113"/>
      <c r="G73" s="119"/>
      <c r="H73" s="120"/>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t="s">
        <v>209</v>
      </c>
      <c r="CK73" s="47" t="s">
        <v>209</v>
      </c>
      <c r="CL73" s="47" t="s">
        <v>209</v>
      </c>
      <c r="CM73" s="47" t="s">
        <v>209</v>
      </c>
      <c r="CN73" s="47" t="s">
        <v>209</v>
      </c>
      <c r="CO73" s="47" t="s">
        <v>209</v>
      </c>
      <c r="CP73" s="47" t="s">
        <v>209</v>
      </c>
      <c r="CQ73" s="47" t="s">
        <v>209</v>
      </c>
    </row>
    <row r="74" spans="1:95" ht="12.75" customHeight="1" x14ac:dyDescent="0.15">
      <c r="A74" s="112"/>
      <c r="B74" s="112"/>
      <c r="C74" s="112"/>
      <c r="D74" s="112"/>
      <c r="E74" s="112"/>
      <c r="F74" s="113"/>
      <c r="G74" s="119"/>
      <c r="H74" s="120"/>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t="s">
        <v>209</v>
      </c>
      <c r="CK74" s="47" t="s">
        <v>209</v>
      </c>
      <c r="CL74" s="47" t="s">
        <v>209</v>
      </c>
      <c r="CM74" s="47" t="s">
        <v>209</v>
      </c>
      <c r="CN74" s="47" t="s">
        <v>209</v>
      </c>
      <c r="CO74" s="47" t="s">
        <v>209</v>
      </c>
      <c r="CP74" s="47" t="s">
        <v>209</v>
      </c>
      <c r="CQ74" s="47" t="s">
        <v>209</v>
      </c>
    </row>
    <row r="75" spans="1:95" ht="12.75" customHeight="1" x14ac:dyDescent="0.15">
      <c r="A75" s="112"/>
      <c r="B75" s="112"/>
      <c r="C75" s="112"/>
      <c r="D75" s="112"/>
      <c r="E75" s="112"/>
      <c r="F75" s="113"/>
      <c r="G75" s="119"/>
      <c r="H75" s="120"/>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t="s">
        <v>209</v>
      </c>
      <c r="CK75" s="47" t="s">
        <v>209</v>
      </c>
      <c r="CL75" s="47" t="s">
        <v>209</v>
      </c>
      <c r="CM75" s="47" t="s">
        <v>209</v>
      </c>
      <c r="CN75" s="47" t="s">
        <v>209</v>
      </c>
      <c r="CO75" s="47" t="s">
        <v>209</v>
      </c>
      <c r="CP75" s="47" t="s">
        <v>209</v>
      </c>
      <c r="CQ75" s="47" t="s">
        <v>209</v>
      </c>
    </row>
    <row r="76" spans="1:95" ht="12.75" customHeight="1" x14ac:dyDescent="0.15">
      <c r="A76" s="112"/>
      <c r="B76" s="112"/>
      <c r="C76" s="112"/>
      <c r="D76" s="112"/>
      <c r="E76" s="112"/>
      <c r="F76" s="113"/>
      <c r="G76" s="119"/>
      <c r="H76" s="120"/>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t="s">
        <v>209</v>
      </c>
      <c r="CK76" s="47" t="s">
        <v>209</v>
      </c>
      <c r="CL76" s="47" t="s">
        <v>209</v>
      </c>
      <c r="CM76" s="47" t="s">
        <v>209</v>
      </c>
      <c r="CN76" s="47" t="s">
        <v>209</v>
      </c>
      <c r="CO76" s="47" t="s">
        <v>209</v>
      </c>
      <c r="CP76" s="47" t="s">
        <v>209</v>
      </c>
      <c r="CQ76" s="47" t="s">
        <v>209</v>
      </c>
    </row>
    <row r="77" spans="1:95" ht="12.75" customHeight="1" x14ac:dyDescent="0.15">
      <c r="A77" s="112"/>
      <c r="B77" s="112"/>
      <c r="C77" s="112"/>
      <c r="D77" s="112"/>
      <c r="E77" s="112"/>
      <c r="F77" s="113"/>
      <c r="G77" s="119"/>
      <c r="H77" s="120"/>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t="s">
        <v>209</v>
      </c>
      <c r="CK77" s="47" t="s">
        <v>209</v>
      </c>
      <c r="CL77" s="47" t="s">
        <v>209</v>
      </c>
      <c r="CM77" s="47" t="s">
        <v>209</v>
      </c>
      <c r="CN77" s="47" t="s">
        <v>209</v>
      </c>
      <c r="CO77" s="47" t="s">
        <v>209</v>
      </c>
      <c r="CP77" s="47" t="s">
        <v>209</v>
      </c>
      <c r="CQ77" s="47" t="s">
        <v>209</v>
      </c>
    </row>
    <row r="78" spans="1:95" ht="12.75" customHeight="1" x14ac:dyDescent="0.15">
      <c r="A78" s="112"/>
      <c r="B78" s="112"/>
      <c r="C78" s="112"/>
      <c r="D78" s="112"/>
      <c r="E78" s="112"/>
      <c r="F78" s="113"/>
      <c r="G78" s="119"/>
      <c r="H78" s="120"/>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t="s">
        <v>209</v>
      </c>
      <c r="CK78" s="47" t="s">
        <v>209</v>
      </c>
      <c r="CL78" s="47" t="s">
        <v>209</v>
      </c>
      <c r="CM78" s="47" t="s">
        <v>209</v>
      </c>
      <c r="CN78" s="47" t="s">
        <v>209</v>
      </c>
      <c r="CO78" s="47" t="s">
        <v>209</v>
      </c>
      <c r="CP78" s="47" t="s">
        <v>209</v>
      </c>
      <c r="CQ78" s="47" t="s">
        <v>209</v>
      </c>
    </row>
    <row r="79" spans="1:95" ht="12.75" customHeight="1" x14ac:dyDescent="0.15">
      <c r="A79" s="112"/>
      <c r="B79" s="112"/>
      <c r="C79" s="112"/>
      <c r="D79" s="112"/>
      <c r="E79" s="112"/>
      <c r="F79" s="113"/>
      <c r="G79" s="119"/>
      <c r="H79" s="120"/>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t="s">
        <v>209</v>
      </c>
      <c r="CK79" s="47" t="s">
        <v>209</v>
      </c>
      <c r="CL79" s="47" t="s">
        <v>209</v>
      </c>
      <c r="CM79" s="47" t="s">
        <v>209</v>
      </c>
      <c r="CN79" s="47" t="s">
        <v>209</v>
      </c>
      <c r="CO79" s="47" t="s">
        <v>209</v>
      </c>
      <c r="CP79" s="47" t="s">
        <v>209</v>
      </c>
      <c r="CQ79" s="47" t="s">
        <v>209</v>
      </c>
    </row>
    <row r="80" spans="1:95" ht="12.75" customHeight="1" x14ac:dyDescent="0.15">
      <c r="A80" s="112"/>
      <c r="B80" s="112"/>
      <c r="C80" s="112"/>
      <c r="D80" s="112"/>
      <c r="E80" s="112"/>
      <c r="F80" s="113"/>
      <c r="G80" s="119"/>
      <c r="H80" s="120"/>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t="s">
        <v>209</v>
      </c>
      <c r="CK80" s="47" t="s">
        <v>209</v>
      </c>
      <c r="CL80" s="47" t="s">
        <v>209</v>
      </c>
      <c r="CM80" s="47" t="s">
        <v>209</v>
      </c>
      <c r="CN80" s="47" t="s">
        <v>209</v>
      </c>
      <c r="CO80" s="47" t="s">
        <v>209</v>
      </c>
      <c r="CP80" s="47" t="s">
        <v>209</v>
      </c>
      <c r="CQ80" s="47" t="s">
        <v>209</v>
      </c>
    </row>
    <row r="81" spans="1:95" ht="12.75" customHeight="1" x14ac:dyDescent="0.15">
      <c r="A81" s="112"/>
      <c r="B81" s="112"/>
      <c r="C81" s="112"/>
      <c r="D81" s="112"/>
      <c r="E81" s="112"/>
      <c r="F81" s="113"/>
      <c r="G81" s="119"/>
      <c r="H81" s="120"/>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t="s">
        <v>209</v>
      </c>
      <c r="CK81" s="47" t="s">
        <v>209</v>
      </c>
      <c r="CL81" s="47" t="s">
        <v>209</v>
      </c>
      <c r="CM81" s="47" t="s">
        <v>209</v>
      </c>
      <c r="CN81" s="47" t="s">
        <v>209</v>
      </c>
      <c r="CO81" s="47" t="s">
        <v>209</v>
      </c>
      <c r="CP81" s="47" t="s">
        <v>209</v>
      </c>
      <c r="CQ81" s="47" t="s">
        <v>209</v>
      </c>
    </row>
    <row r="82" spans="1:95" ht="12.75" customHeight="1" x14ac:dyDescent="0.15">
      <c r="A82" s="112"/>
      <c r="B82" s="112"/>
      <c r="C82" s="112"/>
      <c r="D82" s="112"/>
      <c r="E82" s="112"/>
      <c r="F82" s="113"/>
      <c r="G82" s="119"/>
      <c r="H82" s="120"/>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t="s">
        <v>209</v>
      </c>
      <c r="CK82" s="47" t="s">
        <v>209</v>
      </c>
      <c r="CL82" s="47" t="s">
        <v>209</v>
      </c>
      <c r="CM82" s="47" t="s">
        <v>209</v>
      </c>
      <c r="CN82" s="47" t="s">
        <v>209</v>
      </c>
      <c r="CO82" s="47" t="s">
        <v>209</v>
      </c>
      <c r="CP82" s="47" t="s">
        <v>209</v>
      </c>
      <c r="CQ82" s="47" t="s">
        <v>209</v>
      </c>
    </row>
    <row r="83" spans="1:95" ht="12.75" customHeight="1" x14ac:dyDescent="0.15">
      <c r="A83" s="112"/>
      <c r="B83" s="112"/>
      <c r="C83" s="112"/>
      <c r="D83" s="112"/>
      <c r="E83" s="112"/>
      <c r="F83" s="113"/>
      <c r="G83" s="119"/>
      <c r="H83" s="120"/>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t="s">
        <v>209</v>
      </c>
      <c r="CK83" s="47" t="s">
        <v>209</v>
      </c>
      <c r="CL83" s="47" t="s">
        <v>209</v>
      </c>
      <c r="CM83" s="47" t="s">
        <v>209</v>
      </c>
      <c r="CN83" s="47" t="s">
        <v>209</v>
      </c>
      <c r="CO83" s="47" t="s">
        <v>209</v>
      </c>
      <c r="CP83" s="47" t="s">
        <v>209</v>
      </c>
      <c r="CQ83" s="47" t="s">
        <v>209</v>
      </c>
    </row>
    <row r="84" spans="1:95" ht="12.75" customHeight="1" x14ac:dyDescent="0.15">
      <c r="A84" s="112"/>
      <c r="B84" s="112"/>
      <c r="C84" s="112"/>
      <c r="D84" s="112"/>
      <c r="E84" s="112"/>
      <c r="F84" s="113"/>
      <c r="G84" s="119"/>
      <c r="H84" s="120"/>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t="s">
        <v>209</v>
      </c>
      <c r="CK84" s="47" t="s">
        <v>209</v>
      </c>
      <c r="CL84" s="47" t="s">
        <v>209</v>
      </c>
      <c r="CM84" s="47" t="s">
        <v>209</v>
      </c>
      <c r="CN84" s="47" t="s">
        <v>209</v>
      </c>
      <c r="CO84" s="47" t="s">
        <v>209</v>
      </c>
      <c r="CP84" s="47" t="s">
        <v>209</v>
      </c>
      <c r="CQ84" s="47" t="s">
        <v>209</v>
      </c>
    </row>
    <row r="85" spans="1:95" ht="12.75" customHeight="1" x14ac:dyDescent="0.15">
      <c r="A85" s="112"/>
      <c r="B85" s="112"/>
      <c r="C85" s="112"/>
      <c r="D85" s="112"/>
      <c r="E85" s="112"/>
      <c r="F85" s="113"/>
      <c r="G85" s="119"/>
      <c r="H85" s="120"/>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t="s">
        <v>209</v>
      </c>
      <c r="CK85" s="47" t="s">
        <v>209</v>
      </c>
      <c r="CL85" s="47" t="s">
        <v>209</v>
      </c>
      <c r="CM85" s="47" t="s">
        <v>209</v>
      </c>
      <c r="CN85" s="47" t="s">
        <v>209</v>
      </c>
      <c r="CO85" s="47" t="s">
        <v>209</v>
      </c>
      <c r="CP85" s="47" t="s">
        <v>209</v>
      </c>
      <c r="CQ85" s="47" t="s">
        <v>209</v>
      </c>
    </row>
    <row r="86" spans="1:95" ht="12.75" customHeight="1" x14ac:dyDescent="0.15">
      <c r="A86" s="112"/>
      <c r="B86" s="112"/>
      <c r="C86" s="112"/>
      <c r="D86" s="112"/>
      <c r="E86" s="112"/>
      <c r="F86" s="113"/>
      <c r="G86" s="119"/>
      <c r="H86" s="120"/>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t="s">
        <v>209</v>
      </c>
      <c r="CK86" s="47" t="s">
        <v>209</v>
      </c>
      <c r="CL86" s="47" t="s">
        <v>209</v>
      </c>
      <c r="CM86" s="47" t="s">
        <v>209</v>
      </c>
      <c r="CN86" s="47" t="s">
        <v>209</v>
      </c>
      <c r="CO86" s="47" t="s">
        <v>209</v>
      </c>
      <c r="CP86" s="47" t="s">
        <v>209</v>
      </c>
      <c r="CQ86" s="47" t="s">
        <v>209</v>
      </c>
    </row>
    <row r="87" spans="1:95" ht="12.75" customHeight="1" x14ac:dyDescent="0.15">
      <c r="A87" s="112"/>
      <c r="B87" s="112"/>
      <c r="C87" s="112"/>
      <c r="D87" s="112"/>
      <c r="E87" s="112"/>
      <c r="F87" s="113"/>
      <c r="G87" s="119"/>
      <c r="H87" s="120"/>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row>
    <row r="88" spans="1:95" ht="12.75" customHeight="1" x14ac:dyDescent="0.15">
      <c r="A88" s="112"/>
      <c r="B88" s="112"/>
      <c r="C88" s="112"/>
      <c r="D88" s="112"/>
      <c r="E88" s="112"/>
      <c r="F88" s="113"/>
      <c r="G88" s="119"/>
      <c r="H88" s="120"/>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row>
    <row r="89" spans="1:95" ht="12.75" customHeight="1" x14ac:dyDescent="0.15">
      <c r="A89" s="112"/>
      <c r="B89" s="112"/>
      <c r="C89" s="112"/>
      <c r="D89" s="112"/>
      <c r="E89" s="112"/>
      <c r="F89" s="113"/>
      <c r="G89" s="119"/>
      <c r="H89" s="120"/>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row>
    <row r="90" spans="1:95" ht="12.75" customHeight="1" x14ac:dyDescent="0.15">
      <c r="A90" s="112"/>
      <c r="B90" s="112"/>
      <c r="C90" s="112"/>
      <c r="D90" s="112"/>
      <c r="E90" s="112"/>
      <c r="F90" s="113"/>
      <c r="G90" s="119"/>
      <c r="H90" s="120"/>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row>
    <row r="91" spans="1:95" ht="12.75" customHeight="1" x14ac:dyDescent="0.15">
      <c r="A91" s="112"/>
      <c r="B91" s="112"/>
      <c r="C91" s="112"/>
      <c r="D91" s="112"/>
      <c r="E91" s="112"/>
      <c r="F91" s="113"/>
      <c r="G91" s="119"/>
      <c r="H91" s="120"/>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row>
    <row r="92" spans="1:95" ht="12.75" customHeight="1" x14ac:dyDescent="0.15">
      <c r="A92" s="112"/>
      <c r="B92" s="112"/>
      <c r="C92" s="112"/>
      <c r="D92" s="112"/>
      <c r="E92" s="112"/>
      <c r="F92" s="113"/>
      <c r="G92" s="119"/>
      <c r="H92" s="120"/>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row>
    <row r="93" spans="1:95" ht="12.75" customHeight="1" x14ac:dyDescent="0.15">
      <c r="A93" s="112"/>
      <c r="B93" s="112"/>
      <c r="C93" s="112"/>
      <c r="D93" s="112"/>
      <c r="E93" s="112"/>
      <c r="F93" s="113"/>
      <c r="G93" s="119"/>
      <c r="H93" s="120"/>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row>
    <row r="94" spans="1:95" ht="12.75" customHeight="1" x14ac:dyDescent="0.15">
      <c r="A94" s="112"/>
      <c r="B94" s="112"/>
      <c r="C94" s="112"/>
      <c r="D94" s="112"/>
      <c r="E94" s="112"/>
      <c r="F94" s="113"/>
      <c r="G94" s="119"/>
      <c r="H94" s="120"/>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row>
    <row r="95" spans="1:95" ht="12.75" customHeight="1" x14ac:dyDescent="0.15">
      <c r="A95" s="112"/>
      <c r="B95" s="112"/>
      <c r="C95" s="112"/>
      <c r="D95" s="112"/>
      <c r="E95" s="112"/>
      <c r="F95" s="113"/>
      <c r="G95" s="119"/>
      <c r="H95" s="120"/>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row>
    <row r="96" spans="1:95" ht="12.75" customHeight="1" x14ac:dyDescent="0.15">
      <c r="A96" s="112"/>
      <c r="B96" s="112"/>
      <c r="C96" s="112"/>
      <c r="D96" s="112"/>
      <c r="E96" s="112"/>
      <c r="F96" s="113"/>
      <c r="G96" s="119"/>
      <c r="H96" s="120"/>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c r="CK96" s="47"/>
      <c r="CL96" s="47"/>
      <c r="CM96" s="47"/>
      <c r="CN96" s="47"/>
      <c r="CO96" s="47"/>
      <c r="CP96" s="47"/>
      <c r="CQ96" s="47"/>
    </row>
    <row r="97" spans="1:95" ht="12.75" customHeight="1" x14ac:dyDescent="0.15">
      <c r="A97" s="112"/>
      <c r="B97" s="112"/>
      <c r="C97" s="112"/>
      <c r="D97" s="112"/>
      <c r="E97" s="112"/>
      <c r="F97" s="113"/>
      <c r="G97" s="119"/>
      <c r="H97" s="120"/>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row>
    <row r="98" spans="1:95" ht="12.75" customHeight="1" x14ac:dyDescent="0.15">
      <c r="A98" s="112"/>
      <c r="B98" s="112"/>
      <c r="C98" s="112"/>
      <c r="D98" s="112"/>
      <c r="E98" s="112"/>
      <c r="F98" s="113"/>
      <c r="G98" s="119"/>
      <c r="H98" s="120"/>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c r="CK98" s="47"/>
      <c r="CL98" s="47"/>
      <c r="CM98" s="47"/>
      <c r="CN98" s="47"/>
      <c r="CO98" s="47"/>
      <c r="CP98" s="47"/>
      <c r="CQ98" s="47"/>
    </row>
    <row r="99" spans="1:95" ht="12.75" customHeight="1" x14ac:dyDescent="0.15">
      <c r="A99" s="112"/>
      <c r="B99" s="112"/>
      <c r="C99" s="112"/>
      <c r="D99" s="112"/>
      <c r="E99" s="112"/>
      <c r="F99" s="113"/>
      <c r="G99" s="119"/>
      <c r="H99" s="120"/>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row>
    <row r="100" spans="1:95" ht="12.75" customHeight="1" x14ac:dyDescent="0.15">
      <c r="A100" s="112"/>
      <c r="B100" s="112"/>
      <c r="C100" s="112"/>
      <c r="D100" s="112"/>
      <c r="E100" s="112"/>
      <c r="F100" s="113"/>
      <c r="G100" s="119"/>
      <c r="H100" s="120"/>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row>
    <row r="101" spans="1:95" ht="12.75" customHeight="1" x14ac:dyDescent="0.15">
      <c r="A101" s="112"/>
      <c r="B101" s="112"/>
      <c r="C101" s="112"/>
      <c r="D101" s="112"/>
      <c r="E101" s="112"/>
      <c r="F101" s="113"/>
      <c r="G101" s="119"/>
      <c r="H101" s="120"/>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row>
    <row r="102" spans="1:95" ht="12.75" customHeight="1" x14ac:dyDescent="0.15">
      <c r="A102" s="112"/>
      <c r="B102" s="112"/>
      <c r="C102" s="112"/>
      <c r="D102" s="112"/>
      <c r="E102" s="112"/>
      <c r="F102" s="113"/>
      <c r="G102" s="119"/>
      <c r="H102" s="120"/>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row>
    <row r="103" spans="1:95" ht="12.75" customHeight="1" x14ac:dyDescent="0.15">
      <c r="A103" s="112"/>
      <c r="B103" s="112"/>
      <c r="C103" s="112"/>
      <c r="D103" s="112"/>
      <c r="E103" s="112"/>
      <c r="F103" s="113"/>
      <c r="G103" s="119"/>
      <c r="H103" s="120"/>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row>
    <row r="104" spans="1:95" ht="12.75" customHeight="1" x14ac:dyDescent="0.15">
      <c r="A104" s="112"/>
      <c r="B104" s="112"/>
      <c r="C104" s="112"/>
      <c r="D104" s="112"/>
      <c r="E104" s="112"/>
      <c r="F104" s="113"/>
      <c r="G104" s="119"/>
      <c r="H104" s="120"/>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row>
    <row r="105" spans="1:95" ht="12.75" customHeight="1" x14ac:dyDescent="0.15">
      <c r="A105" s="112"/>
      <c r="B105" s="112"/>
      <c r="C105" s="112"/>
      <c r="D105" s="112"/>
      <c r="E105" s="112"/>
      <c r="F105" s="113"/>
      <c r="G105" s="119"/>
      <c r="H105" s="120"/>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row>
    <row r="106" spans="1:95" ht="12.75" customHeight="1" x14ac:dyDescent="0.15">
      <c r="A106" s="112"/>
      <c r="B106" s="112"/>
      <c r="C106" s="112"/>
      <c r="D106" s="112"/>
      <c r="E106" s="112"/>
      <c r="F106" s="113"/>
      <c r="G106" s="119"/>
      <c r="H106" s="120"/>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row>
    <row r="107" spans="1:95" ht="12.75" customHeight="1" x14ac:dyDescent="0.15">
      <c r="A107" s="112"/>
      <c r="B107" s="112"/>
      <c r="C107" s="112"/>
      <c r="D107" s="112"/>
      <c r="E107" s="112"/>
      <c r="F107" s="123"/>
      <c r="G107" s="119"/>
      <c r="H107" s="120"/>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row>
    <row r="108" spans="1:95" ht="12.75" customHeight="1" x14ac:dyDescent="0.15">
      <c r="A108" s="112"/>
      <c r="B108" s="112"/>
      <c r="C108" s="112"/>
      <c r="D108" s="112"/>
      <c r="E108" s="112"/>
      <c r="F108" s="113"/>
      <c r="G108" s="119"/>
      <c r="H108" s="120"/>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row>
    <row r="109" spans="1:95" ht="12.75" customHeight="1" x14ac:dyDescent="0.15">
      <c r="A109" s="112"/>
      <c r="B109" s="112"/>
      <c r="C109" s="112"/>
      <c r="D109" s="112"/>
      <c r="E109" s="112"/>
      <c r="F109" s="113"/>
      <c r="G109" s="119"/>
      <c r="H109" s="120"/>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row>
    <row r="110" spans="1:95" ht="12.75" customHeight="1" x14ac:dyDescent="0.15">
      <c r="A110" s="112"/>
      <c r="B110" s="112"/>
      <c r="C110" s="112"/>
      <c r="D110" s="112"/>
      <c r="E110" s="112"/>
      <c r="F110" s="113"/>
      <c r="G110" s="119"/>
      <c r="H110" s="120"/>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row>
    <row r="111" spans="1:95" ht="12.75" customHeight="1" x14ac:dyDescent="0.15">
      <c r="A111" s="112"/>
      <c r="B111" s="112"/>
      <c r="C111" s="112"/>
      <c r="D111" s="112"/>
      <c r="E111" s="112"/>
      <c r="F111" s="113"/>
      <c r="G111" s="119"/>
      <c r="H111" s="120"/>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row>
    <row r="112" spans="1:95" ht="12.75" customHeight="1" x14ac:dyDescent="0.15">
      <c r="A112" s="112"/>
      <c r="B112" s="112"/>
      <c r="C112" s="112"/>
      <c r="D112" s="112"/>
      <c r="E112" s="112"/>
      <c r="F112" s="113"/>
      <c r="G112" s="119"/>
      <c r="H112" s="120"/>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row>
    <row r="113" spans="1:95" ht="12.75" customHeight="1" x14ac:dyDescent="0.15">
      <c r="A113" s="112"/>
      <c r="B113" s="112"/>
      <c r="C113" s="112"/>
      <c r="D113" s="112"/>
      <c r="E113" s="112"/>
      <c r="F113" s="113"/>
      <c r="G113" s="119"/>
      <c r="H113" s="120"/>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row>
    <row r="114" spans="1:95" ht="12.75" customHeight="1" x14ac:dyDescent="0.15">
      <c r="A114" s="112"/>
      <c r="B114" s="112"/>
      <c r="C114" s="112"/>
      <c r="D114" s="112"/>
      <c r="E114" s="112"/>
      <c r="F114" s="113"/>
      <c r="G114" s="119"/>
      <c r="H114" s="120"/>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row>
    <row r="115" spans="1:95" ht="12.75" customHeight="1" x14ac:dyDescent="0.15">
      <c r="A115" s="112"/>
      <c r="B115" s="112"/>
      <c r="C115" s="112"/>
      <c r="D115" s="112"/>
      <c r="E115" s="112"/>
      <c r="F115" s="113"/>
      <c r="G115" s="119"/>
      <c r="H115" s="120"/>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row>
    <row r="116" spans="1:95" ht="12.75" customHeight="1" x14ac:dyDescent="0.15">
      <c r="A116" s="112"/>
      <c r="B116" s="112"/>
      <c r="C116" s="112"/>
      <c r="D116" s="112"/>
      <c r="E116" s="112"/>
      <c r="F116" s="113"/>
      <c r="G116" s="119"/>
      <c r="H116" s="120"/>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row>
    <row r="117" spans="1:95" ht="12.75" customHeight="1" x14ac:dyDescent="0.15">
      <c r="A117" s="112"/>
      <c r="B117" s="112"/>
      <c r="C117" s="112"/>
      <c r="D117" s="112"/>
      <c r="E117" s="112"/>
      <c r="F117" s="113"/>
      <c r="G117" s="119"/>
      <c r="H117" s="120"/>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c r="CK117" s="47"/>
      <c r="CL117" s="47"/>
      <c r="CM117" s="47"/>
      <c r="CN117" s="47"/>
      <c r="CO117" s="47"/>
      <c r="CP117" s="47"/>
      <c r="CQ117" s="47"/>
    </row>
    <row r="118" spans="1:95" ht="12.75" customHeight="1" x14ac:dyDescent="0.15">
      <c r="A118" s="112"/>
      <c r="B118" s="112"/>
      <c r="C118" s="112"/>
      <c r="D118" s="112"/>
      <c r="E118" s="112"/>
      <c r="F118" s="113"/>
      <c r="G118" s="119"/>
      <c r="H118" s="120"/>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row>
    <row r="119" spans="1:95" ht="12.75" customHeight="1" x14ac:dyDescent="0.15">
      <c r="A119" s="112"/>
      <c r="B119" s="112"/>
      <c r="C119" s="112"/>
      <c r="D119" s="112"/>
      <c r="E119" s="112"/>
      <c r="F119" s="113"/>
      <c r="G119" s="119"/>
      <c r="H119" s="120"/>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c r="CK119" s="47"/>
      <c r="CL119" s="47"/>
      <c r="CM119" s="47"/>
      <c r="CN119" s="47"/>
      <c r="CO119" s="47"/>
      <c r="CP119" s="47"/>
      <c r="CQ119" s="47"/>
    </row>
    <row r="120" spans="1:95" ht="12.75" customHeight="1" x14ac:dyDescent="0.15">
      <c r="A120" s="112"/>
      <c r="B120" s="112"/>
      <c r="C120" s="112"/>
      <c r="D120" s="112"/>
      <c r="E120" s="112"/>
      <c r="F120" s="113"/>
      <c r="G120" s="119"/>
      <c r="H120" s="120"/>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row>
    <row r="121" spans="1:95" ht="12.75" customHeight="1" x14ac:dyDescent="0.15">
      <c r="A121" s="112"/>
      <c r="B121" s="112"/>
      <c r="C121" s="112"/>
      <c r="D121" s="112"/>
      <c r="E121" s="112"/>
      <c r="F121" s="123"/>
      <c r="G121" s="124"/>
      <c r="H121" s="120"/>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c r="CK121" s="47"/>
      <c r="CL121" s="47"/>
      <c r="CM121" s="47"/>
      <c r="CN121" s="47"/>
      <c r="CO121" s="47"/>
      <c r="CP121" s="47"/>
      <c r="CQ121" s="47"/>
    </row>
    <row r="122" spans="1:95" ht="12.75" customHeight="1" x14ac:dyDescent="0.15">
      <c r="A122" s="112"/>
      <c r="B122" s="112"/>
      <c r="C122" s="112"/>
      <c r="D122" s="112"/>
      <c r="E122" s="112"/>
      <c r="F122" s="113"/>
      <c r="G122" s="124"/>
      <c r="H122" s="120"/>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c r="CK122" s="47"/>
      <c r="CL122" s="47"/>
      <c r="CM122" s="47"/>
      <c r="CN122" s="47"/>
      <c r="CO122" s="47"/>
      <c r="CP122" s="47"/>
      <c r="CQ122" s="47"/>
    </row>
    <row r="123" spans="1:95" ht="12.75" customHeight="1" x14ac:dyDescent="0.15">
      <c r="A123" s="112"/>
      <c r="B123" s="112"/>
      <c r="C123" s="112"/>
      <c r="D123" s="112"/>
      <c r="E123" s="112"/>
      <c r="F123" s="113"/>
      <c r="G123" s="124"/>
      <c r="H123" s="120"/>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row>
    <row r="124" spans="1:95" ht="12.75" customHeight="1" x14ac:dyDescent="0.15">
      <c r="A124" s="112"/>
      <c r="B124" s="112"/>
      <c r="C124" s="112"/>
      <c r="D124" s="112"/>
      <c r="E124" s="112"/>
      <c r="F124" s="113"/>
      <c r="G124" s="124"/>
      <c r="H124" s="120"/>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c r="CK124" s="47"/>
      <c r="CL124" s="47"/>
      <c r="CM124" s="47"/>
      <c r="CN124" s="47"/>
      <c r="CO124" s="47"/>
      <c r="CP124" s="47"/>
      <c r="CQ124" s="47"/>
    </row>
    <row r="125" spans="1:95" ht="12.75" customHeight="1" x14ac:dyDescent="0.15">
      <c r="A125" s="112"/>
      <c r="B125" s="112"/>
      <c r="C125" s="112"/>
      <c r="D125" s="112"/>
      <c r="E125" s="112"/>
      <c r="F125" s="113"/>
      <c r="G125" s="124"/>
      <c r="H125" s="120"/>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row>
    <row r="126" spans="1:95" ht="12.75" customHeight="1" x14ac:dyDescent="0.15">
      <c r="A126" s="112"/>
      <c r="B126" s="112"/>
      <c r="C126" s="112"/>
      <c r="D126" s="112"/>
      <c r="E126" s="112"/>
      <c r="F126" s="113"/>
      <c r="G126" s="124"/>
      <c r="H126" s="120"/>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c r="CK126" s="47"/>
      <c r="CL126" s="47"/>
      <c r="CM126" s="47"/>
      <c r="CN126" s="47"/>
      <c r="CO126" s="47"/>
      <c r="CP126" s="47"/>
      <c r="CQ126" s="47"/>
    </row>
    <row r="127" spans="1:95" ht="12.75" customHeight="1" x14ac:dyDescent="0.15">
      <c r="A127" s="112"/>
      <c r="B127" s="112"/>
      <c r="C127" s="112"/>
      <c r="D127" s="112"/>
      <c r="E127" s="112"/>
      <c r="F127" s="113"/>
      <c r="G127" s="124"/>
      <c r="H127" s="120"/>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c r="CK127" s="47"/>
      <c r="CL127" s="47"/>
      <c r="CM127" s="47"/>
      <c r="CN127" s="47"/>
      <c r="CO127" s="47"/>
      <c r="CP127" s="47"/>
      <c r="CQ127" s="47"/>
    </row>
    <row r="128" spans="1:95" ht="12.75" customHeight="1" x14ac:dyDescent="0.15">
      <c r="A128" s="112"/>
      <c r="B128" s="112"/>
      <c r="C128" s="112"/>
      <c r="D128" s="112"/>
      <c r="E128" s="112"/>
      <c r="F128" s="123"/>
      <c r="G128" s="124"/>
      <c r="H128" s="120"/>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c r="CK128" s="47"/>
      <c r="CL128" s="47"/>
      <c r="CM128" s="47"/>
      <c r="CN128" s="47"/>
      <c r="CO128" s="47"/>
      <c r="CP128" s="47"/>
      <c r="CQ128" s="47"/>
    </row>
    <row r="129" spans="1:95" ht="12.75" customHeight="1" x14ac:dyDescent="0.15">
      <c r="A129" s="112"/>
      <c r="B129" s="112"/>
      <c r="C129" s="112"/>
      <c r="D129" s="112"/>
      <c r="E129" s="112"/>
      <c r="F129" s="113"/>
      <c r="G129" s="124"/>
      <c r="H129" s="120"/>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c r="CK129" s="47"/>
      <c r="CL129" s="47"/>
      <c r="CM129" s="47"/>
      <c r="CN129" s="47"/>
      <c r="CO129" s="47"/>
      <c r="CP129" s="47"/>
      <c r="CQ129" s="47"/>
    </row>
    <row r="130" spans="1:95" ht="12.75" customHeight="1" x14ac:dyDescent="0.15">
      <c r="A130" s="112"/>
      <c r="B130" s="112"/>
      <c r="C130" s="112"/>
      <c r="D130" s="112"/>
      <c r="E130" s="112"/>
      <c r="F130" s="113"/>
      <c r="G130" s="124"/>
      <c r="H130" s="120"/>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row>
    <row r="131" spans="1:95" ht="12.75" customHeight="1" x14ac:dyDescent="0.15">
      <c r="A131" s="112"/>
      <c r="B131" s="112"/>
      <c r="C131" s="112"/>
      <c r="D131" s="112"/>
      <c r="E131" s="112"/>
      <c r="F131" s="113"/>
      <c r="G131" s="124"/>
      <c r="H131" s="120"/>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c r="CK131" s="47"/>
      <c r="CL131" s="47"/>
      <c r="CM131" s="47"/>
      <c r="CN131" s="47"/>
      <c r="CO131" s="47"/>
      <c r="CP131" s="47"/>
      <c r="CQ131" s="47"/>
    </row>
    <row r="132" spans="1:95" ht="12.75" customHeight="1" x14ac:dyDescent="0.15">
      <c r="A132" s="112"/>
      <c r="B132" s="112"/>
      <c r="C132" s="112"/>
      <c r="D132" s="112"/>
      <c r="E132" s="112"/>
      <c r="F132" s="113"/>
      <c r="G132" s="124"/>
      <c r="H132" s="120"/>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c r="CK132" s="47"/>
      <c r="CL132" s="47"/>
      <c r="CM132" s="47"/>
      <c r="CN132" s="47"/>
      <c r="CO132" s="47"/>
      <c r="CP132" s="47"/>
      <c r="CQ132" s="47"/>
    </row>
    <row r="133" spans="1:95" ht="12.75" customHeight="1" x14ac:dyDescent="0.15">
      <c r="A133" s="112"/>
      <c r="B133" s="112"/>
      <c r="C133" s="112"/>
      <c r="D133" s="112"/>
      <c r="E133" s="112"/>
      <c r="F133" s="113"/>
      <c r="G133" s="124"/>
      <c r="H133" s="120"/>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c r="CK133" s="47"/>
      <c r="CL133" s="47"/>
      <c r="CM133" s="47"/>
      <c r="CN133" s="47"/>
      <c r="CO133" s="47"/>
      <c r="CP133" s="47"/>
      <c r="CQ133" s="47"/>
    </row>
    <row r="134" spans="1:95" ht="12.75" customHeight="1" x14ac:dyDescent="0.15">
      <c r="A134" s="112"/>
      <c r="B134" s="112"/>
      <c r="C134" s="112"/>
      <c r="D134" s="112"/>
      <c r="E134" s="112"/>
      <c r="F134" s="113"/>
      <c r="G134" s="124"/>
      <c r="H134" s="120"/>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c r="CK134" s="47"/>
      <c r="CL134" s="47"/>
      <c r="CM134" s="47"/>
      <c r="CN134" s="47"/>
      <c r="CO134" s="47"/>
      <c r="CP134" s="47"/>
      <c r="CQ134" s="47"/>
    </row>
    <row r="135" spans="1:95" ht="12.75" customHeight="1" x14ac:dyDescent="0.15">
      <c r="A135" s="112"/>
      <c r="B135" s="112"/>
      <c r="C135" s="112"/>
      <c r="D135" s="112"/>
      <c r="E135" s="112"/>
      <c r="F135" s="123"/>
      <c r="G135" s="124"/>
      <c r="H135" s="120"/>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c r="CK135" s="47"/>
      <c r="CL135" s="47"/>
      <c r="CM135" s="47"/>
      <c r="CN135" s="47"/>
      <c r="CO135" s="47"/>
      <c r="CP135" s="47"/>
      <c r="CQ135" s="47"/>
    </row>
    <row r="136" spans="1:95" ht="12.75" customHeight="1" x14ac:dyDescent="0.15">
      <c r="A136" s="112"/>
      <c r="B136" s="112"/>
      <c r="C136" s="112"/>
      <c r="D136" s="112"/>
      <c r="E136" s="112"/>
      <c r="F136" s="113"/>
      <c r="G136" s="124"/>
      <c r="H136" s="120"/>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row>
    <row r="137" spans="1:95" ht="12.75" customHeight="1" x14ac:dyDescent="0.15">
      <c r="A137" s="112"/>
      <c r="B137" s="112"/>
      <c r="C137" s="112"/>
      <c r="D137" s="112"/>
      <c r="E137" s="112"/>
      <c r="F137" s="113"/>
      <c r="G137" s="124"/>
      <c r="H137" s="120"/>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row>
    <row r="138" spans="1:95" ht="12.75" customHeight="1" x14ac:dyDescent="0.15">
      <c r="A138" s="112"/>
      <c r="B138" s="112"/>
      <c r="C138" s="112"/>
      <c r="D138" s="112"/>
      <c r="E138" s="112"/>
      <c r="F138" s="113"/>
      <c r="G138" s="124"/>
      <c r="H138" s="120"/>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row>
    <row r="139" spans="1:95" ht="12.75" customHeight="1" x14ac:dyDescent="0.15">
      <c r="A139" s="112"/>
      <c r="B139" s="112"/>
      <c r="C139" s="112"/>
      <c r="D139" s="112"/>
      <c r="E139" s="112"/>
      <c r="F139" s="113"/>
      <c r="G139" s="124"/>
      <c r="H139" s="120"/>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row>
    <row r="140" spans="1:95" ht="12.75" customHeight="1" x14ac:dyDescent="0.15">
      <c r="A140" s="112"/>
      <c r="B140" s="112"/>
      <c r="C140" s="112"/>
      <c r="D140" s="112"/>
      <c r="E140" s="112"/>
      <c r="F140" s="113"/>
      <c r="G140" s="124"/>
      <c r="H140" s="120"/>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row>
    <row r="141" spans="1:95" ht="12.75" customHeight="1" x14ac:dyDescent="0.15">
      <c r="A141" s="112"/>
      <c r="B141" s="112"/>
      <c r="C141" s="112"/>
      <c r="D141" s="112"/>
      <c r="E141" s="112"/>
      <c r="F141" s="113"/>
      <c r="G141" s="124"/>
      <c r="H141" s="120"/>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row>
    <row r="142" spans="1:95" ht="12.75" customHeight="1" x14ac:dyDescent="0.15">
      <c r="A142" s="112"/>
      <c r="B142" s="112"/>
      <c r="C142" s="112"/>
      <c r="D142" s="112"/>
      <c r="E142" s="112"/>
      <c r="F142" s="113"/>
      <c r="G142" s="124"/>
      <c r="H142" s="120"/>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row>
    <row r="143" spans="1:95" ht="12.75" customHeight="1" x14ac:dyDescent="0.15">
      <c r="A143" s="112"/>
      <c r="B143" s="112"/>
      <c r="C143" s="112"/>
      <c r="D143" s="112"/>
      <c r="E143" s="112"/>
      <c r="F143" s="123"/>
      <c r="G143" s="124"/>
      <c r="H143" s="120"/>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row>
    <row r="144" spans="1:95" ht="12.75" customHeight="1" x14ac:dyDescent="0.15">
      <c r="A144" s="112"/>
      <c r="B144" s="112"/>
      <c r="C144" s="112"/>
      <c r="D144" s="112"/>
      <c r="E144" s="112"/>
      <c r="F144" s="123"/>
      <c r="G144" s="124"/>
      <c r="H144" s="120"/>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row>
    <row r="145" spans="1:95" ht="12.75" customHeight="1" x14ac:dyDescent="0.15">
      <c r="A145" s="112"/>
      <c r="B145" s="112"/>
      <c r="C145" s="112"/>
      <c r="D145" s="112"/>
      <c r="E145" s="112"/>
      <c r="F145" s="123"/>
      <c r="G145" s="124"/>
      <c r="H145" s="120"/>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row>
    <row r="146" spans="1:95" ht="12.75" customHeight="1" x14ac:dyDescent="0.15">
      <c r="A146" s="112"/>
      <c r="B146" s="112"/>
      <c r="C146" s="112"/>
      <c r="D146" s="112"/>
      <c r="E146" s="112"/>
      <c r="F146" s="112"/>
      <c r="G146" s="47"/>
      <c r="H146" s="115"/>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row>
    <row r="147" spans="1:95" ht="12.75" customHeight="1" x14ac:dyDescent="0.15">
      <c r="A147" s="112"/>
      <c r="B147" s="112"/>
      <c r="C147" s="112"/>
      <c r="D147" s="112"/>
      <c r="E147" s="112"/>
      <c r="F147" s="112"/>
      <c r="G147" s="47"/>
      <c r="H147" s="115"/>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row>
    <row r="148" spans="1:95" ht="12.75" customHeight="1" x14ac:dyDescent="0.15">
      <c r="A148" s="112"/>
      <c r="B148" s="112"/>
      <c r="C148" s="112"/>
      <c r="D148" s="112"/>
      <c r="E148" s="112"/>
      <c r="F148" s="112"/>
      <c r="G148" s="47"/>
      <c r="H148" s="115"/>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row>
    <row r="149" spans="1:95" ht="12.75" customHeight="1" x14ac:dyDescent="0.15">
      <c r="A149" s="112"/>
      <c r="B149" s="112"/>
      <c r="C149" s="112"/>
      <c r="D149" s="112"/>
      <c r="E149" s="112"/>
      <c r="F149" s="112"/>
      <c r="G149" s="47"/>
      <c r="H149" s="115"/>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c r="CK149" s="47"/>
      <c r="CL149" s="47"/>
      <c r="CM149" s="47"/>
      <c r="CN149" s="47"/>
      <c r="CO149" s="47"/>
      <c r="CP149" s="47"/>
      <c r="CQ149" s="47"/>
    </row>
    <row r="150" spans="1:95" ht="12.75" customHeight="1" x14ac:dyDescent="0.15">
      <c r="A150" s="112"/>
      <c r="B150" s="112"/>
      <c r="C150" s="112"/>
      <c r="D150" s="112"/>
      <c r="E150" s="112"/>
      <c r="F150" s="112"/>
      <c r="G150" s="47"/>
      <c r="H150" s="115"/>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row>
    <row r="151" spans="1:95" ht="12.75" customHeight="1" x14ac:dyDescent="0.15">
      <c r="A151" s="112"/>
      <c r="B151" s="112"/>
      <c r="C151" s="112"/>
      <c r="D151" s="112"/>
      <c r="E151" s="112"/>
      <c r="F151" s="112"/>
      <c r="G151" s="47"/>
      <c r="H151" s="115"/>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row>
    <row r="152" spans="1:95" ht="12.75" customHeight="1" x14ac:dyDescent="0.15">
      <c r="A152" s="112"/>
      <c r="B152" s="112"/>
      <c r="C152" s="112"/>
      <c r="D152" s="112"/>
      <c r="E152" s="112"/>
      <c r="F152" s="112"/>
      <c r="G152" s="47"/>
      <c r="H152" s="115"/>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c r="CK152" s="47"/>
      <c r="CL152" s="47"/>
      <c r="CM152" s="47"/>
      <c r="CN152" s="47"/>
      <c r="CO152" s="47"/>
      <c r="CP152" s="47"/>
      <c r="CQ152" s="47"/>
    </row>
    <row r="153" spans="1:95" ht="12.75" customHeight="1" x14ac:dyDescent="0.15">
      <c r="A153" s="112"/>
      <c r="B153" s="112"/>
      <c r="C153" s="112"/>
      <c r="D153" s="112"/>
      <c r="E153" s="112"/>
      <c r="F153" s="112"/>
      <c r="G153" s="47"/>
      <c r="H153" s="115"/>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row>
    <row r="154" spans="1:95" ht="12.75" customHeight="1" x14ac:dyDescent="0.15">
      <c r="A154" s="112"/>
      <c r="B154" s="112"/>
      <c r="C154" s="112"/>
      <c r="D154" s="112"/>
      <c r="E154" s="112"/>
      <c r="F154" s="112"/>
      <c r="G154" s="47"/>
      <c r="H154" s="115"/>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row>
    <row r="155" spans="1:95" ht="12.75" customHeight="1" x14ac:dyDescent="0.15">
      <c r="A155" s="112"/>
      <c r="B155" s="112"/>
      <c r="C155" s="112"/>
      <c r="D155" s="112"/>
      <c r="E155" s="112"/>
      <c r="F155" s="112"/>
      <c r="G155" s="47"/>
      <c r="H155" s="115"/>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row>
    <row r="156" spans="1:95" ht="12.75" customHeight="1" x14ac:dyDescent="0.15">
      <c r="A156" s="112"/>
      <c r="B156" s="112"/>
      <c r="C156" s="112"/>
      <c r="D156" s="112"/>
      <c r="E156" s="112"/>
      <c r="F156" s="112"/>
      <c r="G156" s="47"/>
      <c r="H156" s="115"/>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row>
    <row r="157" spans="1:95" ht="12.75" customHeight="1" x14ac:dyDescent="0.15">
      <c r="A157" s="112"/>
      <c r="B157" s="112"/>
      <c r="C157" s="112"/>
      <c r="D157" s="112"/>
      <c r="E157" s="112"/>
      <c r="F157" s="112"/>
      <c r="G157" s="47"/>
      <c r="H157" s="115"/>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row>
    <row r="158" spans="1:95" ht="12.75" customHeight="1" x14ac:dyDescent="0.15">
      <c r="A158" s="112"/>
      <c r="B158" s="112"/>
      <c r="C158" s="112"/>
      <c r="D158" s="112"/>
      <c r="E158" s="112"/>
      <c r="F158" s="112"/>
      <c r="G158" s="47"/>
      <c r="H158" s="115"/>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row>
    <row r="159" spans="1:95" ht="12.75" customHeight="1" x14ac:dyDescent="0.15">
      <c r="A159" s="112"/>
      <c r="B159" s="112"/>
      <c r="C159" s="112"/>
      <c r="D159" s="112"/>
      <c r="E159" s="112"/>
      <c r="F159" s="112"/>
      <c r="G159" s="47"/>
      <c r="H159" s="115"/>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row>
    <row r="160" spans="1:95" ht="12.75" customHeight="1" x14ac:dyDescent="0.15">
      <c r="A160" s="112"/>
      <c r="B160" s="112"/>
      <c r="C160" s="112"/>
      <c r="D160" s="112"/>
      <c r="E160" s="112"/>
      <c r="F160" s="112"/>
      <c r="G160" s="47"/>
      <c r="H160" s="115"/>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row>
    <row r="161" spans="1:95" ht="12.75" customHeight="1" x14ac:dyDescent="0.15">
      <c r="A161" s="112"/>
      <c r="B161" s="112"/>
      <c r="C161" s="112"/>
      <c r="D161" s="112"/>
      <c r="E161" s="112"/>
      <c r="F161" s="112"/>
      <c r="G161" s="47"/>
      <c r="H161" s="115"/>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row>
    <row r="162" spans="1:95" ht="12.75" customHeight="1" x14ac:dyDescent="0.15">
      <c r="A162" s="112"/>
      <c r="B162" s="112"/>
      <c r="C162" s="112"/>
      <c r="D162" s="112"/>
      <c r="E162" s="112"/>
      <c r="F162" s="112"/>
      <c r="G162" s="47"/>
      <c r="H162" s="115"/>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row>
    <row r="163" spans="1:95" ht="12.75" customHeight="1" x14ac:dyDescent="0.15">
      <c r="A163" s="112"/>
      <c r="B163" s="112"/>
      <c r="C163" s="112"/>
      <c r="D163" s="112"/>
      <c r="E163" s="112"/>
      <c r="F163" s="112"/>
      <c r="G163" s="47"/>
      <c r="H163" s="120"/>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row>
    <row r="164" spans="1:95" ht="12.75" customHeight="1" x14ac:dyDescent="0.15">
      <c r="A164" s="112"/>
      <c r="B164" s="112"/>
      <c r="C164" s="112"/>
      <c r="D164" s="112"/>
      <c r="E164" s="112"/>
      <c r="F164" s="112"/>
      <c r="G164" s="47"/>
      <c r="H164" s="115"/>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row>
    <row r="165" spans="1:95" ht="12.75" customHeight="1" x14ac:dyDescent="0.15">
      <c r="A165" s="112"/>
      <c r="B165" s="112"/>
      <c r="C165" s="112"/>
      <c r="D165" s="112"/>
      <c r="E165" s="112"/>
      <c r="F165" s="112"/>
      <c r="G165" s="47"/>
      <c r="H165" s="115"/>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row>
    <row r="166" spans="1:95" ht="12.75" customHeight="1" x14ac:dyDescent="0.15">
      <c r="A166" s="112"/>
      <c r="B166" s="112"/>
      <c r="C166" s="112"/>
      <c r="D166" s="112"/>
      <c r="E166" s="112"/>
      <c r="F166" s="112"/>
      <c r="G166" s="47"/>
      <c r="H166" s="115"/>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row>
    <row r="167" spans="1:95" ht="12.75" customHeight="1" x14ac:dyDescent="0.15">
      <c r="A167" s="112"/>
      <c r="B167" s="112"/>
      <c r="C167" s="112"/>
      <c r="D167" s="112"/>
      <c r="E167" s="112"/>
      <c r="F167" s="112"/>
      <c r="G167" s="47"/>
      <c r="H167" s="115"/>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row>
    <row r="168" spans="1:95" ht="12.75" customHeight="1" x14ac:dyDescent="0.15">
      <c r="A168" s="112"/>
      <c r="B168" s="112"/>
      <c r="C168" s="112"/>
      <c r="D168" s="112"/>
      <c r="E168" s="112"/>
      <c r="F168" s="112"/>
      <c r="G168" s="47"/>
      <c r="H168" s="115"/>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row>
    <row r="169" spans="1:95" ht="12.75" customHeight="1" x14ac:dyDescent="0.15">
      <c r="A169" s="112"/>
      <c r="B169" s="112"/>
      <c r="C169" s="112"/>
      <c r="D169" s="112"/>
      <c r="E169" s="112"/>
      <c r="F169" s="112"/>
      <c r="G169" s="47"/>
      <c r="H169" s="115"/>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row>
    <row r="170" spans="1:95" ht="12.75" customHeight="1" x14ac:dyDescent="0.15">
      <c r="A170" s="112"/>
      <c r="B170" s="112"/>
      <c r="C170" s="112"/>
      <c r="D170" s="112"/>
      <c r="E170" s="112"/>
      <c r="F170" s="112"/>
      <c r="G170" s="47"/>
      <c r="H170" s="115"/>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row>
    <row r="171" spans="1:95" ht="12.75" customHeight="1" x14ac:dyDescent="0.15">
      <c r="A171" s="112"/>
      <c r="B171" s="112"/>
      <c r="C171" s="112"/>
      <c r="D171" s="112"/>
      <c r="E171" s="112"/>
      <c r="F171" s="112"/>
      <c r="G171" s="47"/>
      <c r="H171" s="115"/>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row>
    <row r="172" spans="1:95" ht="12.75" customHeight="1" x14ac:dyDescent="0.15">
      <c r="A172" s="112"/>
      <c r="B172" s="112"/>
      <c r="C172" s="112"/>
      <c r="D172" s="112"/>
      <c r="E172" s="112"/>
      <c r="F172" s="112"/>
      <c r="G172" s="47"/>
      <c r="H172" s="115"/>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c r="CK172" s="47"/>
      <c r="CL172" s="47"/>
      <c r="CM172" s="47"/>
      <c r="CN172" s="47"/>
      <c r="CO172" s="47"/>
      <c r="CP172" s="47"/>
      <c r="CQ172" s="47"/>
    </row>
    <row r="173" spans="1:95" ht="12.75" customHeight="1" x14ac:dyDescent="0.15">
      <c r="A173" s="112"/>
      <c r="B173" s="112"/>
      <c r="C173" s="112"/>
      <c r="D173" s="112"/>
      <c r="E173" s="112"/>
      <c r="F173" s="112"/>
      <c r="G173" s="47"/>
      <c r="H173" s="115"/>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row>
    <row r="174" spans="1:95" ht="12.75" customHeight="1" x14ac:dyDescent="0.15">
      <c r="A174" s="112"/>
      <c r="B174" s="112"/>
      <c r="C174" s="112"/>
      <c r="D174" s="112"/>
      <c r="E174" s="112"/>
      <c r="F174" s="112"/>
      <c r="G174" s="47"/>
      <c r="H174" s="115"/>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row>
    <row r="175" spans="1:95" ht="12.75" customHeight="1" x14ac:dyDescent="0.15">
      <c r="A175" s="112"/>
      <c r="B175" s="112"/>
      <c r="C175" s="112"/>
      <c r="D175" s="112"/>
      <c r="E175" s="112"/>
      <c r="F175" s="112"/>
      <c r="G175" s="47"/>
      <c r="H175" s="115"/>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row>
    <row r="176" spans="1:95" ht="12.75" customHeight="1" x14ac:dyDescent="0.15">
      <c r="A176" s="112"/>
      <c r="B176" s="112"/>
      <c r="C176" s="112"/>
      <c r="D176" s="112"/>
      <c r="E176" s="112"/>
      <c r="F176" s="112"/>
      <c r="G176" s="47"/>
      <c r="H176" s="115"/>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row>
    <row r="177" spans="1:95" ht="12.75" customHeight="1" x14ac:dyDescent="0.15">
      <c r="A177" s="112"/>
      <c r="B177" s="112"/>
      <c r="C177" s="112"/>
      <c r="D177" s="112"/>
      <c r="E177" s="112"/>
      <c r="F177" s="112"/>
      <c r="G177" s="47"/>
      <c r="H177" s="115"/>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row>
    <row r="178" spans="1:95" ht="12.75" customHeight="1" x14ac:dyDescent="0.15">
      <c r="A178" s="112"/>
      <c r="B178" s="112"/>
      <c r="C178" s="112"/>
      <c r="D178" s="112"/>
      <c r="E178" s="112"/>
      <c r="F178" s="112"/>
      <c r="G178" s="47"/>
      <c r="H178" s="115"/>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row>
    <row r="179" spans="1:95" ht="12.75" customHeight="1" x14ac:dyDescent="0.15">
      <c r="A179" s="112"/>
      <c r="B179" s="112"/>
      <c r="C179" s="112"/>
      <c r="D179" s="112"/>
      <c r="E179" s="112"/>
      <c r="F179" s="112"/>
      <c r="G179" s="47"/>
      <c r="H179" s="115"/>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row>
    <row r="180" spans="1:95" ht="12.75" customHeight="1" x14ac:dyDescent="0.15">
      <c r="A180" s="112"/>
      <c r="B180" s="112"/>
      <c r="C180" s="112"/>
      <c r="D180" s="112"/>
      <c r="E180" s="112"/>
      <c r="F180" s="112"/>
      <c r="G180" s="47"/>
      <c r="H180" s="115"/>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row>
    <row r="181" spans="1:95" ht="12.75" customHeight="1" x14ac:dyDescent="0.15">
      <c r="A181" s="112"/>
      <c r="B181" s="112"/>
      <c r="C181" s="112"/>
      <c r="D181" s="112"/>
      <c r="E181" s="112"/>
      <c r="F181" s="112"/>
      <c r="G181" s="47"/>
      <c r="H181" s="115"/>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row>
    <row r="182" spans="1:95" ht="12.75" customHeight="1" x14ac:dyDescent="0.15">
      <c r="A182" s="112"/>
      <c r="B182" s="112"/>
      <c r="C182" s="112"/>
      <c r="D182" s="112"/>
      <c r="E182" s="112"/>
      <c r="F182" s="112"/>
      <c r="G182" s="47"/>
      <c r="H182" s="115"/>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row>
    <row r="183" spans="1:95" ht="12.75" customHeight="1" x14ac:dyDescent="0.15">
      <c r="A183" s="112"/>
      <c r="B183" s="112"/>
      <c r="C183" s="112"/>
      <c r="D183" s="112"/>
      <c r="E183" s="112"/>
      <c r="F183" s="112"/>
      <c r="G183" s="47"/>
      <c r="H183" s="115"/>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row>
    <row r="184" spans="1:95" ht="12.75" customHeight="1" x14ac:dyDescent="0.15">
      <c r="A184" s="112"/>
      <c r="B184" s="112"/>
      <c r="C184" s="112"/>
      <c r="D184" s="112"/>
      <c r="E184" s="112"/>
      <c r="F184" s="112"/>
      <c r="G184" s="47"/>
      <c r="H184" s="115"/>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row>
    <row r="185" spans="1:95" ht="12.75" customHeight="1" x14ac:dyDescent="0.15">
      <c r="A185" s="112"/>
      <c r="B185" s="112"/>
      <c r="C185" s="112"/>
      <c r="D185" s="112"/>
      <c r="E185" s="112"/>
      <c r="F185" s="112"/>
      <c r="G185" s="47"/>
      <c r="H185" s="115"/>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row>
    <row r="186" spans="1:95" ht="12.75" customHeight="1" x14ac:dyDescent="0.15">
      <c r="A186" s="112"/>
      <c r="B186" s="112"/>
      <c r="C186" s="112"/>
      <c r="D186" s="112"/>
      <c r="E186" s="112"/>
      <c r="F186" s="112"/>
      <c r="G186" s="47"/>
      <c r="H186" s="115"/>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c r="CK186" s="47"/>
      <c r="CL186" s="47"/>
      <c r="CM186" s="47"/>
      <c r="CN186" s="47"/>
      <c r="CO186" s="47"/>
      <c r="CP186" s="47"/>
      <c r="CQ186" s="47"/>
    </row>
    <row r="187" spans="1:95" ht="12.75" customHeight="1" x14ac:dyDescent="0.15">
      <c r="A187" s="112"/>
      <c r="B187" s="112"/>
      <c r="C187" s="112"/>
      <c r="D187" s="112"/>
      <c r="E187" s="112"/>
      <c r="F187" s="112"/>
      <c r="G187" s="47"/>
      <c r="H187" s="115"/>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row>
    <row r="188" spans="1:95" ht="12.75" customHeight="1" x14ac:dyDescent="0.15">
      <c r="A188" s="112"/>
      <c r="B188" s="112"/>
      <c r="C188" s="112"/>
      <c r="D188" s="112"/>
      <c r="E188" s="112"/>
      <c r="F188" s="112"/>
      <c r="G188" s="47"/>
      <c r="H188" s="115"/>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row>
    <row r="189" spans="1:95" ht="12.75" customHeight="1" x14ac:dyDescent="0.15">
      <c r="A189" s="112"/>
      <c r="B189" s="112"/>
      <c r="C189" s="112"/>
      <c r="D189" s="112"/>
      <c r="E189" s="112"/>
      <c r="F189" s="112"/>
      <c r="G189" s="47"/>
      <c r="H189" s="115"/>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row>
    <row r="190" spans="1:95" ht="12.75" customHeight="1" x14ac:dyDescent="0.15">
      <c r="A190" s="112"/>
      <c r="B190" s="112"/>
      <c r="C190" s="112"/>
      <c r="D190" s="112"/>
      <c r="E190" s="112"/>
      <c r="F190" s="112"/>
      <c r="G190" s="47"/>
      <c r="H190" s="115"/>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row>
    <row r="191" spans="1:95" ht="12.75" customHeight="1" x14ac:dyDescent="0.15">
      <c r="A191" s="112"/>
      <c r="B191" s="112"/>
      <c r="C191" s="112"/>
      <c r="D191" s="112"/>
      <c r="E191" s="112"/>
      <c r="F191" s="112"/>
      <c r="G191" s="47"/>
      <c r="H191" s="115"/>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row>
    <row r="192" spans="1:95" ht="12.75" customHeight="1" x14ac:dyDescent="0.15">
      <c r="A192" s="112"/>
      <c r="B192" s="112"/>
      <c r="C192" s="112"/>
      <c r="D192" s="112"/>
      <c r="E192" s="112"/>
      <c r="F192" s="112"/>
      <c r="G192" s="47"/>
      <c r="H192" s="115"/>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row>
    <row r="193" spans="1:95" ht="12.75" customHeight="1" x14ac:dyDescent="0.15">
      <c r="A193" s="112"/>
      <c r="B193" s="112"/>
      <c r="C193" s="112"/>
      <c r="D193" s="112"/>
      <c r="E193" s="112"/>
      <c r="F193" s="112"/>
      <c r="G193" s="47"/>
      <c r="H193" s="115"/>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row>
    <row r="194" spans="1:95" ht="12.75" customHeight="1" x14ac:dyDescent="0.15">
      <c r="A194" s="112"/>
      <c r="B194" s="112"/>
      <c r="C194" s="112"/>
      <c r="D194" s="112"/>
      <c r="E194" s="112"/>
      <c r="F194" s="112"/>
      <c r="G194" s="47"/>
      <c r="H194" s="115"/>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row>
    <row r="195" spans="1:95" ht="12.75" customHeight="1" x14ac:dyDescent="0.15">
      <c r="A195" s="112"/>
      <c r="B195" s="112"/>
      <c r="C195" s="112"/>
      <c r="D195" s="112"/>
      <c r="E195" s="112"/>
      <c r="F195" s="112"/>
      <c r="G195" s="47"/>
      <c r="H195" s="120"/>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row>
    <row r="196" spans="1:95" ht="12.75" customHeight="1" x14ac:dyDescent="0.15">
      <c r="A196" s="112"/>
      <c r="B196" s="112"/>
      <c r="C196" s="112"/>
      <c r="D196" s="112"/>
      <c r="E196" s="112"/>
      <c r="F196" s="112"/>
      <c r="G196" s="47"/>
      <c r="H196" s="120"/>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row>
    <row r="197" spans="1:95" ht="12.75" customHeight="1" x14ac:dyDescent="0.15">
      <c r="A197" s="112"/>
      <c r="B197" s="112"/>
      <c r="C197" s="112"/>
      <c r="D197" s="112"/>
      <c r="E197" s="112"/>
      <c r="F197" s="112"/>
      <c r="G197" s="47"/>
      <c r="H197" s="120"/>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row>
    <row r="198" spans="1:95" ht="12.75" customHeight="1" x14ac:dyDescent="0.15">
      <c r="A198" s="112"/>
      <c r="B198" s="112"/>
      <c r="C198" s="112"/>
      <c r="D198" s="112"/>
      <c r="E198" s="112"/>
      <c r="F198" s="112"/>
      <c r="G198" s="47"/>
      <c r="H198" s="115"/>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row>
    <row r="199" spans="1:95" ht="12.75" customHeight="1" x14ac:dyDescent="0.15">
      <c r="A199" s="112"/>
      <c r="B199" s="112"/>
      <c r="C199" s="112"/>
      <c r="D199" s="112"/>
      <c r="E199" s="112"/>
      <c r="F199" s="112"/>
      <c r="G199" s="47"/>
      <c r="H199" s="115"/>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row>
    <row r="200" spans="1:95" ht="12.75" customHeight="1" x14ac:dyDescent="0.15">
      <c r="A200" s="112"/>
      <c r="B200" s="112"/>
      <c r="C200" s="112"/>
      <c r="D200" s="112"/>
      <c r="E200" s="112"/>
      <c r="F200" s="112"/>
      <c r="G200" s="47"/>
      <c r="H200" s="115"/>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row>
    <row r="201" spans="1:95" ht="12.75" customHeight="1" x14ac:dyDescent="0.15">
      <c r="A201" s="112"/>
      <c r="B201" s="112"/>
      <c r="C201" s="112"/>
      <c r="D201" s="112"/>
      <c r="E201" s="112"/>
      <c r="F201" s="112"/>
      <c r="G201" s="47"/>
      <c r="H201" s="115"/>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c r="CK201" s="47"/>
      <c r="CL201" s="47"/>
      <c r="CM201" s="47"/>
      <c r="CN201" s="47"/>
      <c r="CO201" s="47"/>
      <c r="CP201" s="47"/>
      <c r="CQ201" s="47"/>
    </row>
    <row r="202" spans="1:95" ht="12.75" customHeight="1" x14ac:dyDescent="0.15">
      <c r="A202" s="112"/>
      <c r="B202" s="112"/>
      <c r="C202" s="112"/>
      <c r="D202" s="112"/>
      <c r="E202" s="112"/>
      <c r="F202" s="112"/>
      <c r="G202" s="47"/>
      <c r="H202" s="115"/>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row>
    <row r="203" spans="1:95" ht="12.75" customHeight="1" x14ac:dyDescent="0.15">
      <c r="A203" s="112"/>
      <c r="B203" s="112"/>
      <c r="C203" s="112"/>
      <c r="D203" s="112"/>
      <c r="E203" s="112"/>
      <c r="F203" s="112"/>
      <c r="G203" s="47"/>
      <c r="H203" s="115"/>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c r="CK203" s="47"/>
      <c r="CL203" s="47"/>
      <c r="CM203" s="47"/>
      <c r="CN203" s="47"/>
      <c r="CO203" s="47"/>
      <c r="CP203" s="47"/>
      <c r="CQ203" s="47"/>
    </row>
    <row r="204" spans="1:95" ht="12.75" customHeight="1" x14ac:dyDescent="0.15">
      <c r="A204" s="112"/>
      <c r="B204" s="112"/>
      <c r="C204" s="112"/>
      <c r="D204" s="112"/>
      <c r="E204" s="112"/>
      <c r="F204" s="112"/>
      <c r="G204" s="47"/>
      <c r="H204" s="115"/>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c r="CK204" s="47"/>
      <c r="CL204" s="47"/>
      <c r="CM204" s="47"/>
      <c r="CN204" s="47"/>
      <c r="CO204" s="47"/>
      <c r="CP204" s="47"/>
      <c r="CQ204" s="47"/>
    </row>
    <row r="205" spans="1:95" ht="12.75" customHeight="1" x14ac:dyDescent="0.15">
      <c r="A205" s="112"/>
      <c r="B205" s="112"/>
      <c r="C205" s="112"/>
      <c r="D205" s="112"/>
      <c r="E205" s="112"/>
      <c r="F205" s="112"/>
      <c r="G205" s="47"/>
      <c r="H205" s="115"/>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c r="CK205" s="47"/>
      <c r="CL205" s="47"/>
      <c r="CM205" s="47"/>
      <c r="CN205" s="47"/>
      <c r="CO205" s="47"/>
      <c r="CP205" s="47"/>
      <c r="CQ205" s="47"/>
    </row>
    <row r="206" spans="1:95" ht="12.75" customHeight="1" x14ac:dyDescent="0.15">
      <c r="A206" s="112"/>
      <c r="B206" s="112"/>
      <c r="C206" s="112"/>
      <c r="D206" s="112"/>
      <c r="E206" s="112"/>
      <c r="F206" s="112"/>
      <c r="G206" s="47"/>
      <c r="H206" s="115"/>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row>
    <row r="207" spans="1:95" ht="12.75" customHeight="1" x14ac:dyDescent="0.15">
      <c r="A207" s="112"/>
      <c r="B207" s="112"/>
      <c r="C207" s="112"/>
      <c r="D207" s="112"/>
      <c r="E207" s="112"/>
      <c r="F207" s="112"/>
      <c r="G207" s="47"/>
      <c r="H207" s="115"/>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row>
    <row r="208" spans="1:95" ht="12.75" customHeight="1" x14ac:dyDescent="0.15">
      <c r="A208" s="112"/>
      <c r="B208" s="112"/>
      <c r="C208" s="112"/>
      <c r="D208" s="112"/>
      <c r="E208" s="112"/>
      <c r="F208" s="112"/>
      <c r="G208" s="47"/>
      <c r="H208" s="115"/>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c r="CK208" s="47"/>
      <c r="CL208" s="47"/>
      <c r="CM208" s="47"/>
      <c r="CN208" s="47"/>
      <c r="CO208" s="47"/>
      <c r="CP208" s="47"/>
      <c r="CQ208" s="47"/>
    </row>
    <row r="209" spans="1:95" ht="12.75" customHeight="1" x14ac:dyDescent="0.15">
      <c r="A209" s="112"/>
      <c r="B209" s="112"/>
      <c r="C209" s="112"/>
      <c r="D209" s="112"/>
      <c r="E209" s="112"/>
      <c r="F209" s="112"/>
      <c r="G209" s="47"/>
      <c r="H209" s="115"/>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c r="CK209" s="47"/>
      <c r="CL209" s="47"/>
      <c r="CM209" s="47"/>
      <c r="CN209" s="47"/>
      <c r="CO209" s="47"/>
      <c r="CP209" s="47"/>
      <c r="CQ209" s="47"/>
    </row>
    <row r="210" spans="1:95" ht="12.75" customHeight="1" x14ac:dyDescent="0.15">
      <c r="A210" s="112"/>
      <c r="B210" s="112"/>
      <c r="C210" s="112"/>
      <c r="D210" s="112"/>
      <c r="E210" s="112"/>
      <c r="F210" s="112"/>
      <c r="G210" s="47"/>
      <c r="H210" s="115"/>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c r="CK210" s="47"/>
      <c r="CL210" s="47"/>
      <c r="CM210" s="47"/>
      <c r="CN210" s="47"/>
      <c r="CO210" s="47"/>
      <c r="CP210" s="47"/>
      <c r="CQ210" s="47"/>
    </row>
    <row r="211" spans="1:95" ht="12.75" customHeight="1" x14ac:dyDescent="0.15">
      <c r="A211" s="112"/>
      <c r="B211" s="112"/>
      <c r="C211" s="112"/>
      <c r="D211" s="112"/>
      <c r="E211" s="112"/>
      <c r="F211" s="112"/>
      <c r="G211" s="47"/>
      <c r="H211" s="115"/>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c r="CK211" s="47"/>
      <c r="CL211" s="47"/>
      <c r="CM211" s="47"/>
      <c r="CN211" s="47"/>
      <c r="CO211" s="47"/>
      <c r="CP211" s="47"/>
      <c r="CQ211" s="47"/>
    </row>
    <row r="212" spans="1:95" ht="12.75" customHeight="1" x14ac:dyDescent="0.15">
      <c r="A212" s="112"/>
      <c r="B212" s="112"/>
      <c r="C212" s="112"/>
      <c r="D212" s="112"/>
      <c r="E212" s="112"/>
      <c r="F212" s="112"/>
      <c r="G212" s="47"/>
      <c r="H212" s="115"/>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c r="CK212" s="47"/>
      <c r="CL212" s="47"/>
      <c r="CM212" s="47"/>
      <c r="CN212" s="47"/>
      <c r="CO212" s="47"/>
      <c r="CP212" s="47"/>
      <c r="CQ212" s="47"/>
    </row>
    <row r="213" spans="1:95" ht="12.75" customHeight="1" x14ac:dyDescent="0.15">
      <c r="A213" s="112"/>
      <c r="B213" s="112"/>
      <c r="C213" s="112"/>
      <c r="D213" s="112"/>
      <c r="E213" s="112"/>
      <c r="F213" s="112"/>
      <c r="G213" s="47"/>
      <c r="H213" s="115"/>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c r="CK213" s="47"/>
      <c r="CL213" s="47"/>
      <c r="CM213" s="47"/>
      <c r="CN213" s="47"/>
      <c r="CO213" s="47"/>
      <c r="CP213" s="47"/>
      <c r="CQ213" s="47"/>
    </row>
    <row r="214" spans="1:95" ht="12.75" customHeight="1" x14ac:dyDescent="0.15">
      <c r="A214" s="112"/>
      <c r="B214" s="112"/>
      <c r="C214" s="112"/>
      <c r="D214" s="112"/>
      <c r="E214" s="112"/>
      <c r="F214" s="112"/>
      <c r="G214" s="47"/>
      <c r="H214" s="115"/>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c r="CK214" s="47"/>
      <c r="CL214" s="47"/>
      <c r="CM214" s="47"/>
      <c r="CN214" s="47"/>
      <c r="CO214" s="47"/>
      <c r="CP214" s="47"/>
      <c r="CQ214" s="47"/>
    </row>
    <row r="215" spans="1:95" ht="12.75" customHeight="1" x14ac:dyDescent="0.15">
      <c r="A215" s="112"/>
      <c r="B215" s="112"/>
      <c r="C215" s="112"/>
      <c r="D215" s="112"/>
      <c r="E215" s="112"/>
      <c r="F215" s="112"/>
      <c r="G215" s="47"/>
      <c r="H215" s="115"/>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c r="CK215" s="47"/>
      <c r="CL215" s="47"/>
      <c r="CM215" s="47"/>
      <c r="CN215" s="47"/>
      <c r="CO215" s="47"/>
      <c r="CP215" s="47"/>
      <c r="CQ215" s="47"/>
    </row>
    <row r="216" spans="1:95" ht="12.75" customHeight="1" x14ac:dyDescent="0.15">
      <c r="A216" s="112"/>
      <c r="B216" s="112"/>
      <c r="C216" s="112"/>
      <c r="D216" s="112"/>
      <c r="E216" s="112"/>
      <c r="F216" s="112"/>
      <c r="G216" s="47"/>
      <c r="H216" s="115"/>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c r="CK216" s="47"/>
      <c r="CL216" s="47"/>
      <c r="CM216" s="47"/>
      <c r="CN216" s="47"/>
      <c r="CO216" s="47"/>
      <c r="CP216" s="47"/>
      <c r="CQ216" s="47"/>
    </row>
    <row r="217" spans="1:95" ht="12.75" customHeight="1" x14ac:dyDescent="0.15">
      <c r="A217" s="112"/>
      <c r="B217" s="112"/>
      <c r="C217" s="112"/>
      <c r="D217" s="112"/>
      <c r="E217" s="112"/>
      <c r="F217" s="112"/>
      <c r="G217" s="47"/>
      <c r="H217" s="115"/>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c r="CK217" s="47"/>
      <c r="CL217" s="47"/>
      <c r="CM217" s="47"/>
      <c r="CN217" s="47"/>
      <c r="CO217" s="47"/>
      <c r="CP217" s="47"/>
      <c r="CQ217" s="47"/>
    </row>
    <row r="218" spans="1:95" ht="12.75" customHeight="1" x14ac:dyDescent="0.15">
      <c r="A218" s="112"/>
      <c r="B218" s="112"/>
      <c r="C218" s="112"/>
      <c r="D218" s="112"/>
      <c r="E218" s="112"/>
      <c r="F218" s="112"/>
      <c r="G218" s="47"/>
      <c r="H218" s="115"/>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row>
    <row r="219" spans="1:95" ht="12.75" customHeight="1" x14ac:dyDescent="0.15">
      <c r="A219" s="112"/>
      <c r="B219" s="112"/>
      <c r="C219" s="112"/>
      <c r="D219" s="112"/>
      <c r="E219" s="112"/>
      <c r="F219" s="112"/>
      <c r="G219" s="47"/>
      <c r="H219" s="115"/>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c r="CK219" s="47"/>
      <c r="CL219" s="47"/>
      <c r="CM219" s="47"/>
      <c r="CN219" s="47"/>
      <c r="CO219" s="47"/>
      <c r="CP219" s="47"/>
      <c r="CQ219" s="47"/>
    </row>
    <row r="220" spans="1:95" ht="12.75" customHeight="1" x14ac:dyDescent="0.15">
      <c r="A220" s="112"/>
      <c r="B220" s="112"/>
      <c r="C220" s="112"/>
      <c r="D220" s="112"/>
      <c r="E220" s="112"/>
      <c r="F220" s="112"/>
      <c r="G220" s="47"/>
      <c r="H220" s="115"/>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c r="CK220" s="47"/>
      <c r="CL220" s="47"/>
      <c r="CM220" s="47"/>
      <c r="CN220" s="47"/>
      <c r="CO220" s="47"/>
      <c r="CP220" s="47"/>
      <c r="CQ220" s="47"/>
    </row>
    <row r="221" spans="1:95" ht="12.75" customHeight="1" x14ac:dyDescent="0.15">
      <c r="A221" s="112"/>
      <c r="B221" s="112"/>
      <c r="C221" s="112"/>
      <c r="D221" s="112"/>
      <c r="E221" s="112"/>
      <c r="F221" s="112"/>
      <c r="G221" s="47"/>
      <c r="H221" s="115"/>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row>
    <row r="222" spans="1:95" ht="12.75" customHeight="1" x14ac:dyDescent="0.15">
      <c r="A222" s="112"/>
      <c r="B222" s="112"/>
      <c r="C222" s="112"/>
      <c r="D222" s="112"/>
      <c r="E222" s="112"/>
      <c r="F222" s="112"/>
      <c r="G222" s="47"/>
      <c r="H222" s="115"/>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row>
    <row r="223" spans="1:95" ht="12.75" customHeight="1" x14ac:dyDescent="0.15">
      <c r="A223" s="112"/>
      <c r="B223" s="112"/>
      <c r="C223" s="112"/>
      <c r="D223" s="112"/>
      <c r="E223" s="112"/>
      <c r="F223" s="112"/>
      <c r="G223" s="47"/>
      <c r="H223" s="115"/>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row>
    <row r="224" spans="1:95" ht="12.75" customHeight="1" x14ac:dyDescent="0.15">
      <c r="A224" s="112"/>
      <c r="B224" s="112"/>
      <c r="C224" s="112"/>
      <c r="D224" s="112"/>
      <c r="E224" s="112"/>
      <c r="F224" s="112"/>
      <c r="G224" s="47"/>
      <c r="H224" s="115"/>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c r="CK224" s="47"/>
      <c r="CL224" s="47"/>
      <c r="CM224" s="47"/>
      <c r="CN224" s="47"/>
      <c r="CO224" s="47"/>
      <c r="CP224" s="47"/>
      <c r="CQ224" s="47"/>
    </row>
    <row r="225" spans="1:95" ht="12.75" customHeight="1" x14ac:dyDescent="0.15">
      <c r="A225" s="112"/>
      <c r="B225" s="112"/>
      <c r="C225" s="112"/>
      <c r="D225" s="112"/>
      <c r="E225" s="112"/>
      <c r="F225" s="112"/>
      <c r="G225" s="47"/>
      <c r="H225" s="115"/>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c r="CK225" s="47"/>
      <c r="CL225" s="47"/>
      <c r="CM225" s="47"/>
      <c r="CN225" s="47"/>
      <c r="CO225" s="47"/>
      <c r="CP225" s="47"/>
      <c r="CQ225" s="47"/>
    </row>
    <row r="226" spans="1:95" ht="12.75" customHeight="1" x14ac:dyDescent="0.15">
      <c r="A226" s="112"/>
      <c r="B226" s="112"/>
      <c r="C226" s="112"/>
      <c r="D226" s="112"/>
      <c r="E226" s="112"/>
      <c r="F226" s="112"/>
      <c r="G226" s="47"/>
      <c r="H226" s="115"/>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c r="CK226" s="47"/>
      <c r="CL226" s="47"/>
      <c r="CM226" s="47"/>
      <c r="CN226" s="47"/>
      <c r="CO226" s="47"/>
      <c r="CP226" s="47"/>
      <c r="CQ226" s="47"/>
    </row>
    <row r="227" spans="1:95" ht="12.75" customHeight="1" x14ac:dyDescent="0.15">
      <c r="A227" s="112"/>
      <c r="B227" s="112"/>
      <c r="C227" s="112"/>
      <c r="D227" s="112"/>
      <c r="E227" s="112"/>
      <c r="F227" s="112"/>
      <c r="G227" s="47"/>
      <c r="H227" s="115"/>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row>
    <row r="228" spans="1:95" ht="12.75" customHeight="1" x14ac:dyDescent="0.15">
      <c r="A228" s="112"/>
      <c r="B228" s="112"/>
      <c r="C228" s="112"/>
      <c r="D228" s="112"/>
      <c r="E228" s="112"/>
      <c r="F228" s="112"/>
      <c r="G228" s="47"/>
      <c r="H228" s="115"/>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row>
    <row r="229" spans="1:95" ht="12.75" customHeight="1" x14ac:dyDescent="0.15">
      <c r="A229" s="112"/>
      <c r="B229" s="112"/>
      <c r="C229" s="112"/>
      <c r="D229" s="112"/>
      <c r="E229" s="112"/>
      <c r="F229" s="112"/>
      <c r="G229" s="47"/>
      <c r="H229" s="115"/>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c r="CK229" s="47"/>
      <c r="CL229" s="47"/>
      <c r="CM229" s="47"/>
      <c r="CN229" s="47"/>
      <c r="CO229" s="47"/>
      <c r="CP229" s="47"/>
      <c r="CQ229" s="47"/>
    </row>
    <row r="230" spans="1:95" ht="12.75" customHeight="1" x14ac:dyDescent="0.15">
      <c r="A230" s="112"/>
      <c r="B230" s="112"/>
      <c r="C230" s="112"/>
      <c r="D230" s="112"/>
      <c r="E230" s="112"/>
      <c r="F230" s="112"/>
      <c r="G230" s="47"/>
      <c r="H230" s="115"/>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row>
    <row r="231" spans="1:95" ht="12.75" customHeight="1" x14ac:dyDescent="0.15">
      <c r="A231" s="112"/>
      <c r="B231" s="112"/>
      <c r="C231" s="112"/>
      <c r="D231" s="112"/>
      <c r="E231" s="112"/>
      <c r="F231" s="112"/>
      <c r="G231" s="47"/>
      <c r="H231" s="115"/>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row>
    <row r="232" spans="1:95" ht="12.75" customHeight="1" x14ac:dyDescent="0.15">
      <c r="A232" s="112"/>
      <c r="B232" s="112"/>
      <c r="C232" s="112"/>
      <c r="D232" s="112"/>
      <c r="E232" s="112"/>
      <c r="F232" s="112"/>
      <c r="G232" s="47"/>
      <c r="H232" s="115"/>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row>
    <row r="233" spans="1:95" ht="12.75" customHeight="1" x14ac:dyDescent="0.15">
      <c r="A233" s="112"/>
      <c r="B233" s="112"/>
      <c r="C233" s="112"/>
      <c r="D233" s="112"/>
      <c r="E233" s="112"/>
      <c r="F233" s="112"/>
      <c r="G233" s="47"/>
      <c r="H233" s="115"/>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row>
    <row r="234" spans="1:95" ht="12.75" customHeight="1" x14ac:dyDescent="0.15">
      <c r="A234" s="112"/>
      <c r="B234" s="112"/>
      <c r="C234" s="112"/>
      <c r="D234" s="112"/>
      <c r="E234" s="112"/>
      <c r="F234" s="112"/>
      <c r="G234" s="47"/>
      <c r="H234" s="115"/>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row>
    <row r="235" spans="1:95" ht="12.75" customHeight="1" x14ac:dyDescent="0.15">
      <c r="A235" s="112"/>
      <c r="B235" s="112"/>
      <c r="C235" s="112"/>
      <c r="D235" s="112"/>
      <c r="E235" s="112"/>
      <c r="F235" s="112"/>
      <c r="G235" s="47"/>
      <c r="H235" s="115"/>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row>
    <row r="236" spans="1:95" ht="12.75" customHeight="1" x14ac:dyDescent="0.15">
      <c r="A236" s="112"/>
      <c r="B236" s="112"/>
      <c r="C236" s="112"/>
      <c r="D236" s="112"/>
      <c r="E236" s="112"/>
      <c r="F236" s="112"/>
      <c r="G236" s="47"/>
      <c r="H236" s="115"/>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row>
    <row r="237" spans="1:95" ht="12.75" customHeight="1" x14ac:dyDescent="0.15">
      <c r="A237" s="112"/>
      <c r="B237" s="112"/>
      <c r="C237" s="112"/>
      <c r="D237" s="112"/>
      <c r="E237" s="112"/>
      <c r="F237" s="112"/>
      <c r="G237" s="47"/>
      <c r="H237" s="115"/>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row>
    <row r="238" spans="1:95" ht="12.75" customHeight="1" x14ac:dyDescent="0.15">
      <c r="A238" s="112"/>
      <c r="B238" s="112"/>
      <c r="C238" s="112"/>
      <c r="D238" s="112"/>
      <c r="E238" s="112"/>
      <c r="F238" s="112"/>
      <c r="G238" s="47"/>
      <c r="H238" s="115"/>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row>
    <row r="239" spans="1:95" ht="12.75" customHeight="1" x14ac:dyDescent="0.15">
      <c r="A239" s="112"/>
      <c r="B239" s="112"/>
      <c r="C239" s="112"/>
      <c r="D239" s="112"/>
      <c r="E239" s="112"/>
      <c r="F239" s="112"/>
      <c r="G239" s="47"/>
      <c r="H239" s="115"/>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row>
    <row r="240" spans="1:95" ht="12.75" customHeight="1" x14ac:dyDescent="0.15">
      <c r="A240" s="112"/>
      <c r="B240" s="112"/>
      <c r="C240" s="112"/>
      <c r="D240" s="112"/>
      <c r="E240" s="112"/>
      <c r="F240" s="112"/>
      <c r="G240" s="47"/>
      <c r="H240" s="115"/>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row>
    <row r="241" spans="1:95" ht="12.75" customHeight="1" x14ac:dyDescent="0.15">
      <c r="A241" s="112"/>
      <c r="B241" s="112"/>
      <c r="C241" s="112"/>
      <c r="D241" s="112"/>
      <c r="E241" s="112"/>
      <c r="F241" s="112"/>
      <c r="G241" s="47"/>
      <c r="H241" s="115"/>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row>
    <row r="242" spans="1:95" ht="12.75" customHeight="1" x14ac:dyDescent="0.15">
      <c r="A242" s="112"/>
      <c r="B242" s="112"/>
      <c r="C242" s="112"/>
      <c r="D242" s="112"/>
      <c r="E242" s="112"/>
      <c r="F242" s="112"/>
      <c r="G242" s="47"/>
      <c r="H242" s="115"/>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row>
    <row r="243" spans="1:95" ht="12.75" customHeight="1" x14ac:dyDescent="0.15">
      <c r="A243" s="112"/>
      <c r="B243" s="112"/>
      <c r="C243" s="112"/>
      <c r="D243" s="112"/>
      <c r="E243" s="112"/>
      <c r="F243" s="112"/>
      <c r="G243" s="47"/>
      <c r="H243" s="115"/>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row>
    <row r="244" spans="1:95" ht="12.75" customHeight="1" x14ac:dyDescent="0.15">
      <c r="A244" s="112"/>
      <c r="B244" s="112"/>
      <c r="C244" s="112"/>
      <c r="D244" s="112"/>
      <c r="E244" s="112"/>
      <c r="F244" s="112"/>
      <c r="G244" s="47"/>
      <c r="H244" s="115"/>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row>
    <row r="245" spans="1:95" ht="12.75" customHeight="1" x14ac:dyDescent="0.15">
      <c r="A245" s="112"/>
      <c r="B245" s="112"/>
      <c r="C245" s="112"/>
      <c r="D245" s="112"/>
      <c r="E245" s="112"/>
      <c r="F245" s="112"/>
      <c r="G245" s="47"/>
      <c r="H245" s="115"/>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row>
    <row r="246" spans="1:95" ht="12.75" customHeight="1" x14ac:dyDescent="0.15">
      <c r="A246" s="112"/>
      <c r="B246" s="112"/>
      <c r="C246" s="112"/>
      <c r="D246" s="112"/>
      <c r="E246" s="112"/>
      <c r="F246" s="112"/>
      <c r="G246" s="47"/>
      <c r="H246" s="115"/>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row>
    <row r="247" spans="1:95" ht="12.75" customHeight="1" x14ac:dyDescent="0.15">
      <c r="A247" s="112"/>
      <c r="B247" s="112"/>
      <c r="C247" s="112"/>
      <c r="D247" s="112"/>
      <c r="E247" s="112"/>
      <c r="F247" s="112"/>
      <c r="G247" s="47"/>
      <c r="H247" s="115"/>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row>
    <row r="248" spans="1:95" ht="12.75" customHeight="1" x14ac:dyDescent="0.15">
      <c r="A248" s="112"/>
      <c r="B248" s="112"/>
      <c r="C248" s="112"/>
      <c r="D248" s="112"/>
      <c r="E248" s="112"/>
      <c r="F248" s="112"/>
      <c r="G248" s="47"/>
      <c r="H248" s="115"/>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row>
    <row r="249" spans="1:95" ht="12.75" customHeight="1" x14ac:dyDescent="0.15">
      <c r="A249" s="112"/>
      <c r="B249" s="112"/>
      <c r="C249" s="112"/>
      <c r="D249" s="112"/>
      <c r="E249" s="112"/>
      <c r="F249" s="112"/>
      <c r="G249" s="47"/>
      <c r="H249" s="115"/>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row>
    <row r="250" spans="1:95" ht="12.75" customHeight="1" x14ac:dyDescent="0.15">
      <c r="A250" s="112"/>
      <c r="B250" s="112"/>
      <c r="C250" s="112"/>
      <c r="D250" s="112"/>
      <c r="E250" s="112"/>
      <c r="F250" s="112"/>
      <c r="G250" s="47"/>
      <c r="H250" s="115"/>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row>
    <row r="251" spans="1:95" ht="12.75" customHeight="1" x14ac:dyDescent="0.15">
      <c r="A251" s="112"/>
      <c r="B251" s="112"/>
      <c r="C251" s="112"/>
      <c r="D251" s="112"/>
      <c r="E251" s="112"/>
      <c r="F251" s="112"/>
      <c r="G251" s="47"/>
      <c r="H251" s="115"/>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row>
    <row r="252" spans="1:95" ht="12.75" customHeight="1" x14ac:dyDescent="0.15">
      <c r="A252" s="112"/>
      <c r="B252" s="112"/>
      <c r="C252" s="112"/>
      <c r="D252" s="112"/>
      <c r="E252" s="112"/>
      <c r="F252" s="112"/>
      <c r="G252" s="47"/>
      <c r="H252" s="115"/>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row>
    <row r="253" spans="1:95" ht="12.75" customHeight="1" x14ac:dyDescent="0.15">
      <c r="A253" s="112"/>
      <c r="B253" s="112"/>
      <c r="C253" s="112"/>
      <c r="D253" s="112"/>
      <c r="E253" s="112"/>
      <c r="F253" s="112"/>
      <c r="G253" s="47"/>
      <c r="H253" s="115"/>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c r="CK253" s="47"/>
      <c r="CL253" s="47"/>
      <c r="CM253" s="47"/>
      <c r="CN253" s="47"/>
      <c r="CO253" s="47"/>
      <c r="CP253" s="47"/>
      <c r="CQ253" s="47"/>
    </row>
    <row r="254" spans="1:95" ht="12.75" customHeight="1" x14ac:dyDescent="0.15">
      <c r="A254" s="112"/>
      <c r="B254" s="112"/>
      <c r="C254" s="112"/>
      <c r="D254" s="112"/>
      <c r="E254" s="112"/>
      <c r="F254" s="112"/>
      <c r="G254" s="47"/>
      <c r="H254" s="115"/>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c r="CK254" s="47"/>
      <c r="CL254" s="47"/>
      <c r="CM254" s="47"/>
      <c r="CN254" s="47"/>
      <c r="CO254" s="47"/>
      <c r="CP254" s="47"/>
      <c r="CQ254" s="47"/>
    </row>
    <row r="255" spans="1:95" ht="12.75" customHeight="1" x14ac:dyDescent="0.15">
      <c r="A255" s="112"/>
      <c r="B255" s="112"/>
      <c r="C255" s="112"/>
      <c r="D255" s="112"/>
      <c r="E255" s="112"/>
      <c r="F255" s="112"/>
      <c r="G255" s="47"/>
      <c r="H255" s="115"/>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row>
    <row r="256" spans="1:95" ht="12.75" customHeight="1" x14ac:dyDescent="0.15">
      <c r="A256" s="112"/>
      <c r="B256" s="112"/>
      <c r="C256" s="112"/>
      <c r="D256" s="112"/>
      <c r="E256" s="112"/>
      <c r="F256" s="112"/>
      <c r="G256" s="47"/>
      <c r="H256" s="115"/>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c r="CK256" s="47"/>
      <c r="CL256" s="47"/>
      <c r="CM256" s="47"/>
      <c r="CN256" s="47"/>
      <c r="CO256" s="47"/>
      <c r="CP256" s="47"/>
      <c r="CQ256" s="47"/>
    </row>
    <row r="257" spans="1:95" ht="12.75" customHeight="1" x14ac:dyDescent="0.15">
      <c r="A257" s="112"/>
      <c r="B257" s="112"/>
      <c r="C257" s="112"/>
      <c r="D257" s="112"/>
      <c r="E257" s="112"/>
      <c r="F257" s="112"/>
      <c r="G257" s="47"/>
      <c r="H257" s="115"/>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c r="AR257" s="47"/>
      <c r="AS257" s="47"/>
      <c r="AT257" s="47"/>
      <c r="AU257" s="47"/>
      <c r="AV257" s="47"/>
      <c r="AW257" s="47"/>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c r="CK257" s="47"/>
      <c r="CL257" s="47"/>
      <c r="CM257" s="47"/>
      <c r="CN257" s="47"/>
      <c r="CO257" s="47"/>
      <c r="CP257" s="47"/>
      <c r="CQ257" s="47"/>
    </row>
    <row r="258" spans="1:95" ht="12.75" customHeight="1" x14ac:dyDescent="0.15">
      <c r="A258" s="112"/>
      <c r="B258" s="112"/>
      <c r="C258" s="112"/>
      <c r="D258" s="112"/>
      <c r="E258" s="112"/>
      <c r="F258" s="112"/>
      <c r="G258" s="47"/>
      <c r="H258" s="115"/>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c r="AR258" s="47"/>
      <c r="AS258" s="47"/>
      <c r="AT258" s="47"/>
      <c r="AU258" s="47"/>
      <c r="AV258" s="47"/>
      <c r="AW258" s="47"/>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c r="CK258" s="47"/>
      <c r="CL258" s="47"/>
      <c r="CM258" s="47"/>
      <c r="CN258" s="47"/>
      <c r="CO258" s="47"/>
      <c r="CP258" s="47"/>
      <c r="CQ258" s="47"/>
    </row>
    <row r="259" spans="1:95" ht="12.75" customHeight="1" x14ac:dyDescent="0.15">
      <c r="A259" s="112"/>
      <c r="B259" s="112"/>
      <c r="C259" s="112"/>
      <c r="D259" s="112"/>
      <c r="E259" s="112"/>
      <c r="F259" s="112"/>
      <c r="G259" s="47"/>
      <c r="H259" s="115"/>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row>
    <row r="260" spans="1:95" ht="12.75" customHeight="1" x14ac:dyDescent="0.15">
      <c r="A260" s="112"/>
      <c r="B260" s="112"/>
      <c r="C260" s="112"/>
      <c r="D260" s="112"/>
      <c r="E260" s="112"/>
      <c r="F260" s="112"/>
      <c r="G260" s="47"/>
      <c r="H260" s="115"/>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row>
    <row r="261" spans="1:95" ht="12.75" customHeight="1" x14ac:dyDescent="0.15">
      <c r="A261" s="112"/>
      <c r="B261" s="112"/>
      <c r="C261" s="112"/>
      <c r="D261" s="112"/>
      <c r="E261" s="112"/>
      <c r="F261" s="112"/>
      <c r="G261" s="47"/>
      <c r="H261" s="115"/>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row>
    <row r="262" spans="1:95" ht="12.75" customHeight="1" x14ac:dyDescent="0.15">
      <c r="A262" s="112"/>
      <c r="B262" s="112"/>
      <c r="C262" s="112"/>
      <c r="D262" s="112"/>
      <c r="E262" s="112"/>
      <c r="F262" s="112"/>
      <c r="G262" s="47"/>
      <c r="H262" s="115"/>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c r="AR262" s="47"/>
      <c r="AS262" s="47"/>
      <c r="AT262" s="47"/>
      <c r="AU262" s="47"/>
      <c r="AV262" s="47"/>
      <c r="AW262" s="47"/>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c r="CK262" s="47"/>
      <c r="CL262" s="47"/>
      <c r="CM262" s="47"/>
      <c r="CN262" s="47"/>
      <c r="CO262" s="47"/>
      <c r="CP262" s="47"/>
      <c r="CQ262" s="47"/>
    </row>
    <row r="263" spans="1:95" ht="12.75" customHeight="1" x14ac:dyDescent="0.15">
      <c r="A263" s="112"/>
      <c r="B263" s="112"/>
      <c r="C263" s="112"/>
      <c r="D263" s="112"/>
      <c r="E263" s="112"/>
      <c r="F263" s="112"/>
      <c r="G263" s="47"/>
      <c r="H263" s="115"/>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c r="AR263" s="47"/>
      <c r="AS263" s="47"/>
      <c r="AT263" s="47"/>
      <c r="AU263" s="47"/>
      <c r="AV263" s="47"/>
      <c r="AW263" s="47"/>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c r="CK263" s="47"/>
      <c r="CL263" s="47"/>
      <c r="CM263" s="47"/>
      <c r="CN263" s="47"/>
      <c r="CO263" s="47"/>
      <c r="CP263" s="47"/>
      <c r="CQ263" s="47"/>
    </row>
    <row r="264" spans="1:95" ht="12.75" customHeight="1" x14ac:dyDescent="0.15">
      <c r="A264" s="112"/>
      <c r="B264" s="112"/>
      <c r="C264" s="112"/>
      <c r="D264" s="112"/>
      <c r="E264" s="112"/>
      <c r="F264" s="112"/>
      <c r="G264" s="47"/>
      <c r="H264" s="115"/>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c r="AR264" s="47"/>
      <c r="AS264" s="47"/>
      <c r="AT264" s="47"/>
      <c r="AU264" s="47"/>
      <c r="AV264" s="47"/>
      <c r="AW264" s="47"/>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c r="CK264" s="47"/>
      <c r="CL264" s="47"/>
      <c r="CM264" s="47"/>
      <c r="CN264" s="47"/>
      <c r="CO264" s="47"/>
      <c r="CP264" s="47"/>
      <c r="CQ264" s="47"/>
    </row>
    <row r="265" spans="1:95" ht="12.75" customHeight="1" x14ac:dyDescent="0.15">
      <c r="A265" s="112"/>
      <c r="B265" s="112"/>
      <c r="C265" s="112"/>
      <c r="D265" s="112"/>
      <c r="E265" s="112"/>
      <c r="F265" s="112"/>
      <c r="G265" s="47"/>
      <c r="H265" s="115"/>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c r="AR265" s="47"/>
      <c r="AS265" s="47"/>
      <c r="AT265" s="47"/>
      <c r="AU265" s="47"/>
      <c r="AV265" s="47"/>
      <c r="AW265" s="47"/>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c r="CK265" s="47"/>
      <c r="CL265" s="47"/>
      <c r="CM265" s="47"/>
      <c r="CN265" s="47"/>
      <c r="CO265" s="47"/>
      <c r="CP265" s="47"/>
      <c r="CQ265" s="47"/>
    </row>
    <row r="266" spans="1:95" ht="12.75" customHeight="1" x14ac:dyDescent="0.15">
      <c r="A266" s="112"/>
      <c r="B266" s="112"/>
      <c r="C266" s="112"/>
      <c r="D266" s="112"/>
      <c r="E266" s="112"/>
      <c r="F266" s="112"/>
      <c r="G266" s="47"/>
      <c r="H266" s="115"/>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c r="AR266" s="47"/>
      <c r="AS266" s="47"/>
      <c r="AT266" s="47"/>
      <c r="AU266" s="47"/>
      <c r="AV266" s="47"/>
      <c r="AW266" s="47"/>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c r="CK266" s="47"/>
      <c r="CL266" s="47"/>
      <c r="CM266" s="47"/>
      <c r="CN266" s="47"/>
      <c r="CO266" s="47"/>
      <c r="CP266" s="47"/>
      <c r="CQ266" s="47"/>
    </row>
    <row r="267" spans="1:95" ht="12.75" customHeight="1" x14ac:dyDescent="0.15">
      <c r="A267" s="112"/>
      <c r="B267" s="112"/>
      <c r="C267" s="112"/>
      <c r="D267" s="112"/>
      <c r="E267" s="112"/>
      <c r="F267" s="112"/>
      <c r="G267" s="47"/>
      <c r="H267" s="115"/>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c r="AR267" s="47"/>
      <c r="AS267" s="47"/>
      <c r="AT267" s="47"/>
      <c r="AU267" s="47"/>
      <c r="AV267" s="47"/>
      <c r="AW267" s="47"/>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c r="CK267" s="47"/>
      <c r="CL267" s="47"/>
      <c r="CM267" s="47"/>
      <c r="CN267" s="47"/>
      <c r="CO267" s="47"/>
      <c r="CP267" s="47"/>
      <c r="CQ267" s="47"/>
    </row>
    <row r="268" spans="1:95" ht="12.75" customHeight="1" x14ac:dyDescent="0.15">
      <c r="A268" s="112"/>
      <c r="B268" s="112"/>
      <c r="C268" s="112"/>
      <c r="D268" s="112"/>
      <c r="E268" s="112"/>
      <c r="F268" s="112"/>
      <c r="G268" s="47"/>
      <c r="H268" s="115"/>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c r="AR268" s="47"/>
      <c r="AS268" s="47"/>
      <c r="AT268" s="47"/>
      <c r="AU268" s="47"/>
      <c r="AV268" s="47"/>
      <c r="AW268" s="47"/>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c r="CK268" s="47"/>
      <c r="CL268" s="47"/>
      <c r="CM268" s="47"/>
      <c r="CN268" s="47"/>
      <c r="CO268" s="47"/>
      <c r="CP268" s="47"/>
      <c r="CQ268" s="47"/>
    </row>
    <row r="269" spans="1:95" ht="12.75" customHeight="1" x14ac:dyDescent="0.15">
      <c r="A269" s="112"/>
      <c r="B269" s="112"/>
      <c r="C269" s="112"/>
      <c r="D269" s="112"/>
      <c r="E269" s="112"/>
      <c r="F269" s="112"/>
      <c r="G269" s="47"/>
      <c r="H269" s="115"/>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7"/>
      <c r="BS269" s="47"/>
      <c r="BT269" s="47"/>
      <c r="BU269" s="47"/>
      <c r="BV269" s="47"/>
      <c r="BW269" s="47"/>
      <c r="BX269" s="47"/>
      <c r="BY269" s="47"/>
      <c r="BZ269" s="47"/>
      <c r="CA269" s="47"/>
      <c r="CB269" s="47"/>
      <c r="CC269" s="47"/>
      <c r="CD269" s="47"/>
      <c r="CE269" s="47"/>
      <c r="CF269" s="47"/>
      <c r="CG269" s="47"/>
      <c r="CH269" s="47"/>
      <c r="CI269" s="47"/>
      <c r="CJ269" s="47"/>
      <c r="CK269" s="47"/>
      <c r="CL269" s="47"/>
      <c r="CM269" s="47"/>
      <c r="CN269" s="47"/>
      <c r="CO269" s="47"/>
      <c r="CP269" s="47"/>
      <c r="CQ269" s="47"/>
    </row>
    <row r="270" spans="1:95" ht="12.75" customHeight="1" x14ac:dyDescent="0.15">
      <c r="A270" s="112"/>
      <c r="B270" s="112"/>
      <c r="C270" s="112"/>
      <c r="D270" s="112"/>
      <c r="E270" s="112"/>
      <c r="F270" s="112"/>
      <c r="G270" s="47"/>
      <c r="H270" s="115"/>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47"/>
      <c r="BS270" s="47"/>
      <c r="BT270" s="47"/>
      <c r="BU270" s="47"/>
      <c r="BV270" s="47"/>
      <c r="BW270" s="47"/>
      <c r="BX270" s="47"/>
      <c r="BY270" s="47"/>
      <c r="BZ270" s="47"/>
      <c r="CA270" s="47"/>
      <c r="CB270" s="47"/>
      <c r="CC270" s="47"/>
      <c r="CD270" s="47"/>
      <c r="CE270" s="47"/>
      <c r="CF270" s="47"/>
      <c r="CG270" s="47"/>
      <c r="CH270" s="47"/>
      <c r="CI270" s="47"/>
      <c r="CJ270" s="47"/>
      <c r="CK270" s="47"/>
      <c r="CL270" s="47"/>
      <c r="CM270" s="47"/>
      <c r="CN270" s="47"/>
      <c r="CO270" s="47"/>
      <c r="CP270" s="47"/>
      <c r="CQ270" s="47"/>
    </row>
    <row r="271" spans="1:95" ht="12.75" customHeight="1" x14ac:dyDescent="0.15">
      <c r="A271" s="112"/>
      <c r="B271" s="112"/>
      <c r="C271" s="112"/>
      <c r="D271" s="112"/>
      <c r="E271" s="112"/>
      <c r="F271" s="112"/>
      <c r="G271" s="47"/>
      <c r="H271" s="115"/>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47"/>
      <c r="BS271" s="47"/>
      <c r="BT271" s="47"/>
      <c r="BU271" s="47"/>
      <c r="BV271" s="47"/>
      <c r="BW271" s="47"/>
      <c r="BX271" s="47"/>
      <c r="BY271" s="47"/>
      <c r="BZ271" s="47"/>
      <c r="CA271" s="47"/>
      <c r="CB271" s="47"/>
      <c r="CC271" s="47"/>
      <c r="CD271" s="47"/>
      <c r="CE271" s="47"/>
      <c r="CF271" s="47"/>
      <c r="CG271" s="47"/>
      <c r="CH271" s="47"/>
      <c r="CI271" s="47"/>
      <c r="CJ271" s="47"/>
      <c r="CK271" s="47"/>
      <c r="CL271" s="47"/>
      <c r="CM271" s="47"/>
      <c r="CN271" s="47"/>
      <c r="CO271" s="47"/>
      <c r="CP271" s="47"/>
      <c r="CQ271" s="47"/>
    </row>
    <row r="272" spans="1:95" ht="12.75" customHeight="1" x14ac:dyDescent="0.15">
      <c r="A272" s="112"/>
      <c r="B272" s="112"/>
      <c r="C272" s="112"/>
      <c r="D272" s="112"/>
      <c r="E272" s="112"/>
      <c r="F272" s="112"/>
      <c r="G272" s="47"/>
      <c r="H272" s="115"/>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row>
    <row r="273" spans="1:95" ht="12.75" customHeight="1" x14ac:dyDescent="0.15">
      <c r="A273" s="112"/>
      <c r="B273" s="112"/>
      <c r="C273" s="112"/>
      <c r="D273" s="112"/>
      <c r="E273" s="112"/>
      <c r="F273" s="112"/>
      <c r="G273" s="47"/>
      <c r="H273" s="115"/>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row>
    <row r="274" spans="1:95" ht="12.75" customHeight="1" x14ac:dyDescent="0.15">
      <c r="A274" s="112"/>
      <c r="B274" s="112"/>
      <c r="C274" s="112"/>
      <c r="D274" s="112"/>
      <c r="E274" s="112"/>
      <c r="F274" s="112"/>
      <c r="G274" s="47"/>
      <c r="H274" s="115"/>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c r="AR274" s="47"/>
      <c r="AS274" s="47"/>
      <c r="AT274" s="47"/>
      <c r="AU274" s="47"/>
      <c r="AV274" s="47"/>
      <c r="AW274" s="47"/>
      <c r="AX274" s="47"/>
      <c r="AY274" s="47"/>
      <c r="AZ274" s="47"/>
      <c r="BA274" s="47"/>
      <c r="BB274" s="47"/>
      <c r="BC274" s="47"/>
      <c r="BD274" s="47"/>
      <c r="BE274" s="47"/>
      <c r="BF274" s="47"/>
      <c r="BG274" s="47"/>
      <c r="BH274" s="47"/>
      <c r="BI274" s="47"/>
      <c r="BJ274" s="47"/>
      <c r="BK274" s="47"/>
      <c r="BL274" s="47"/>
      <c r="BM274" s="47"/>
      <c r="BN274" s="47"/>
      <c r="BO274" s="47"/>
      <c r="BP274" s="47"/>
      <c r="BQ274" s="47"/>
      <c r="BR274" s="47"/>
      <c r="BS274" s="47"/>
      <c r="BT274" s="47"/>
      <c r="BU274" s="47"/>
      <c r="BV274" s="47"/>
      <c r="BW274" s="47"/>
      <c r="BX274" s="47"/>
      <c r="BY274" s="47"/>
      <c r="BZ274" s="47"/>
      <c r="CA274" s="47"/>
      <c r="CB274" s="47"/>
      <c r="CC274" s="47"/>
      <c r="CD274" s="47"/>
      <c r="CE274" s="47"/>
      <c r="CF274" s="47"/>
      <c r="CG274" s="47"/>
      <c r="CH274" s="47"/>
      <c r="CI274" s="47"/>
      <c r="CJ274" s="47"/>
      <c r="CK274" s="47"/>
      <c r="CL274" s="47"/>
      <c r="CM274" s="47"/>
      <c r="CN274" s="47"/>
      <c r="CO274" s="47"/>
      <c r="CP274" s="47"/>
      <c r="CQ274" s="47"/>
    </row>
    <row r="275" spans="1:95" ht="12.75" customHeight="1" x14ac:dyDescent="0.15">
      <c r="A275" s="112"/>
      <c r="B275" s="112"/>
      <c r="C275" s="112"/>
      <c r="D275" s="112"/>
      <c r="E275" s="112"/>
      <c r="F275" s="112"/>
      <c r="G275" s="47"/>
      <c r="H275" s="115"/>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c r="AR275" s="47"/>
      <c r="AS275" s="47"/>
      <c r="AT275" s="47"/>
      <c r="AU275" s="47"/>
      <c r="AV275" s="47"/>
      <c r="AW275" s="47"/>
      <c r="AX275" s="47"/>
      <c r="AY275" s="47"/>
      <c r="AZ275" s="47"/>
      <c r="BA275" s="47"/>
      <c r="BB275" s="47"/>
      <c r="BC275" s="47"/>
      <c r="BD275" s="47"/>
      <c r="BE275" s="47"/>
      <c r="BF275" s="47"/>
      <c r="BG275" s="47"/>
      <c r="BH275" s="47"/>
      <c r="BI275" s="47"/>
      <c r="BJ275" s="47"/>
      <c r="BK275" s="47"/>
      <c r="BL275" s="47"/>
      <c r="BM275" s="47"/>
      <c r="BN275" s="47"/>
      <c r="BO275" s="47"/>
      <c r="BP275" s="47"/>
      <c r="BQ275" s="47"/>
      <c r="BR275" s="47"/>
      <c r="BS275" s="47"/>
      <c r="BT275" s="47"/>
      <c r="BU275" s="47"/>
      <c r="BV275" s="47"/>
      <c r="BW275" s="47"/>
      <c r="BX275" s="47"/>
      <c r="BY275" s="47"/>
      <c r="BZ275" s="47"/>
      <c r="CA275" s="47"/>
      <c r="CB275" s="47"/>
      <c r="CC275" s="47"/>
      <c r="CD275" s="47"/>
      <c r="CE275" s="47"/>
      <c r="CF275" s="47"/>
      <c r="CG275" s="47"/>
      <c r="CH275" s="47"/>
      <c r="CI275" s="47"/>
      <c r="CJ275" s="47"/>
      <c r="CK275" s="47"/>
      <c r="CL275" s="47"/>
      <c r="CM275" s="47"/>
      <c r="CN275" s="47"/>
      <c r="CO275" s="47"/>
      <c r="CP275" s="47"/>
      <c r="CQ275" s="47"/>
    </row>
    <row r="276" spans="1:95" ht="12.75" customHeight="1" x14ac:dyDescent="0.15">
      <c r="A276" s="112"/>
      <c r="B276" s="112"/>
      <c r="C276" s="112"/>
      <c r="D276" s="112"/>
      <c r="E276" s="112"/>
      <c r="F276" s="112"/>
      <c r="G276" s="47"/>
      <c r="H276" s="115"/>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row>
    <row r="277" spans="1:95" ht="12.75" customHeight="1" x14ac:dyDescent="0.15">
      <c r="A277" s="112"/>
      <c r="B277" s="112"/>
      <c r="C277" s="112"/>
      <c r="D277" s="112"/>
      <c r="E277" s="112"/>
      <c r="F277" s="112"/>
      <c r="G277" s="47"/>
      <c r="H277" s="115"/>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row>
    <row r="278" spans="1:95" ht="12.75" customHeight="1" x14ac:dyDescent="0.15">
      <c r="A278" s="112"/>
      <c r="B278" s="112"/>
      <c r="C278" s="112"/>
      <c r="D278" s="112"/>
      <c r="E278" s="112"/>
      <c r="F278" s="112"/>
      <c r="G278" s="47"/>
      <c r="H278" s="115"/>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row>
    <row r="279" spans="1:95" ht="12.75" customHeight="1" x14ac:dyDescent="0.15">
      <c r="A279" s="112"/>
      <c r="B279" s="112"/>
      <c r="C279" s="112"/>
      <c r="D279" s="112"/>
      <c r="E279" s="112"/>
      <c r="F279" s="112"/>
      <c r="G279" s="47"/>
      <c r="H279" s="115"/>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c r="AR279" s="47"/>
      <c r="AS279" s="47"/>
      <c r="AT279" s="47"/>
      <c r="AU279" s="47"/>
      <c r="AV279" s="47"/>
      <c r="AW279" s="47"/>
      <c r="AX279" s="47"/>
      <c r="AY279" s="47"/>
      <c r="AZ279" s="47"/>
      <c r="BA279" s="47"/>
      <c r="BB279" s="47"/>
      <c r="BC279" s="47"/>
      <c r="BD279" s="47"/>
      <c r="BE279" s="47"/>
      <c r="BF279" s="47"/>
      <c r="BG279" s="47"/>
      <c r="BH279" s="47"/>
      <c r="BI279" s="47"/>
      <c r="BJ279" s="47"/>
      <c r="BK279" s="47"/>
      <c r="BL279" s="47"/>
      <c r="BM279" s="47"/>
      <c r="BN279" s="47"/>
      <c r="BO279" s="47"/>
      <c r="BP279" s="47"/>
      <c r="BQ279" s="47"/>
      <c r="BR279" s="47"/>
      <c r="BS279" s="47"/>
      <c r="BT279" s="47"/>
      <c r="BU279" s="47"/>
      <c r="BV279" s="47"/>
      <c r="BW279" s="47"/>
      <c r="BX279" s="47"/>
      <c r="BY279" s="47"/>
      <c r="BZ279" s="47"/>
      <c r="CA279" s="47"/>
      <c r="CB279" s="47"/>
      <c r="CC279" s="47"/>
      <c r="CD279" s="47"/>
      <c r="CE279" s="47"/>
      <c r="CF279" s="47"/>
      <c r="CG279" s="47"/>
      <c r="CH279" s="47"/>
      <c r="CI279" s="47"/>
      <c r="CJ279" s="47"/>
      <c r="CK279" s="47"/>
      <c r="CL279" s="47"/>
      <c r="CM279" s="47"/>
      <c r="CN279" s="47"/>
      <c r="CO279" s="47"/>
      <c r="CP279" s="47"/>
      <c r="CQ279" s="47"/>
    </row>
    <row r="280" spans="1:95" ht="12.75" customHeight="1" x14ac:dyDescent="0.15">
      <c r="A280" s="112"/>
      <c r="B280" s="112"/>
      <c r="C280" s="112"/>
      <c r="D280" s="112"/>
      <c r="E280" s="112"/>
      <c r="F280" s="112"/>
      <c r="G280" s="47"/>
      <c r="H280" s="115"/>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row>
    <row r="281" spans="1:95" ht="12.75" customHeight="1" x14ac:dyDescent="0.15">
      <c r="A281" s="112"/>
      <c r="B281" s="112"/>
      <c r="C281" s="112"/>
      <c r="D281" s="112"/>
      <c r="E281" s="112"/>
      <c r="F281" s="112"/>
      <c r="G281" s="47"/>
      <c r="H281" s="115"/>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row>
    <row r="282" spans="1:95" ht="12.75" customHeight="1" x14ac:dyDescent="0.15">
      <c r="A282" s="112"/>
      <c r="B282" s="112"/>
      <c r="C282" s="112"/>
      <c r="D282" s="112"/>
      <c r="E282" s="112"/>
      <c r="F282" s="112"/>
      <c r="G282" s="47"/>
      <c r="H282" s="115"/>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row>
    <row r="283" spans="1:95" ht="12.75" customHeight="1" x14ac:dyDescent="0.15">
      <c r="A283" s="112"/>
      <c r="B283" s="112"/>
      <c r="C283" s="112"/>
      <c r="D283" s="112"/>
      <c r="E283" s="112"/>
      <c r="F283" s="112"/>
      <c r="G283" s="47"/>
      <c r="H283" s="115"/>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row>
    <row r="284" spans="1:95" ht="12.75" customHeight="1" x14ac:dyDescent="0.15">
      <c r="A284" s="112"/>
      <c r="B284" s="112"/>
      <c r="C284" s="112"/>
      <c r="D284" s="112"/>
      <c r="E284" s="112"/>
      <c r="F284" s="112"/>
      <c r="G284" s="47"/>
      <c r="H284" s="115"/>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row>
    <row r="285" spans="1:95" ht="12.75" customHeight="1" x14ac:dyDescent="0.15">
      <c r="A285" s="112"/>
      <c r="B285" s="112"/>
      <c r="C285" s="112"/>
      <c r="D285" s="112"/>
      <c r="E285" s="112"/>
      <c r="F285" s="112"/>
      <c r="G285" s="47"/>
      <c r="H285" s="115"/>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row>
    <row r="286" spans="1:95" ht="12.75" customHeight="1" x14ac:dyDescent="0.15">
      <c r="A286" s="112"/>
      <c r="B286" s="112"/>
      <c r="C286" s="112"/>
      <c r="D286" s="112"/>
      <c r="E286" s="112"/>
      <c r="F286" s="112"/>
      <c r="G286" s="47"/>
      <c r="H286" s="115"/>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row>
    <row r="287" spans="1:95" ht="12.75" customHeight="1" x14ac:dyDescent="0.15">
      <c r="A287" s="112"/>
      <c r="B287" s="112"/>
      <c r="C287" s="112"/>
      <c r="D287" s="112"/>
      <c r="E287" s="112"/>
      <c r="F287" s="112"/>
      <c r="G287" s="47"/>
      <c r="H287" s="115"/>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row>
    <row r="288" spans="1:95" ht="12.75" customHeight="1" x14ac:dyDescent="0.15">
      <c r="A288" s="112"/>
      <c r="B288" s="112"/>
      <c r="C288" s="112"/>
      <c r="D288" s="112"/>
      <c r="E288" s="112"/>
      <c r="F288" s="112"/>
      <c r="G288" s="47"/>
      <c r="H288" s="115"/>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row>
    <row r="289" spans="1:95" ht="12.75" customHeight="1" x14ac:dyDescent="0.15">
      <c r="A289" s="112"/>
      <c r="B289" s="112"/>
      <c r="C289" s="112"/>
      <c r="D289" s="112"/>
      <c r="E289" s="112"/>
      <c r="F289" s="112"/>
      <c r="G289" s="47"/>
      <c r="H289" s="115"/>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row>
    <row r="290" spans="1:95" ht="12.75" customHeight="1" x14ac:dyDescent="0.15">
      <c r="A290" s="112"/>
      <c r="B290" s="112"/>
      <c r="C290" s="112"/>
      <c r="D290" s="112"/>
      <c r="E290" s="112"/>
      <c r="F290" s="112"/>
      <c r="G290" s="47"/>
      <c r="H290" s="115"/>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row>
    <row r="291" spans="1:95" ht="12.75" customHeight="1" x14ac:dyDescent="0.15">
      <c r="A291" s="112"/>
      <c r="B291" s="112"/>
      <c r="C291" s="112"/>
      <c r="D291" s="112"/>
      <c r="E291" s="112"/>
      <c r="F291" s="112"/>
      <c r="G291" s="47"/>
      <c r="H291" s="115"/>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row>
    <row r="292" spans="1:95" ht="12.75" customHeight="1" x14ac:dyDescent="0.15">
      <c r="A292" s="112"/>
      <c r="B292" s="112"/>
      <c r="C292" s="112"/>
      <c r="D292" s="112"/>
      <c r="E292" s="112"/>
      <c r="F292" s="112"/>
      <c r="G292" s="47"/>
      <c r="H292" s="115"/>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row>
    <row r="293" spans="1:95" ht="12.75" customHeight="1" x14ac:dyDescent="0.15">
      <c r="A293" s="112"/>
      <c r="B293" s="112"/>
      <c r="C293" s="112"/>
      <c r="D293" s="112"/>
      <c r="E293" s="112"/>
      <c r="F293" s="112"/>
      <c r="G293" s="47"/>
      <c r="H293" s="115"/>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row>
    <row r="294" spans="1:95" ht="12.75" customHeight="1" x14ac:dyDescent="0.15">
      <c r="A294" s="112"/>
      <c r="B294" s="112"/>
      <c r="C294" s="112"/>
      <c r="D294" s="112"/>
      <c r="E294" s="112"/>
      <c r="F294" s="112"/>
      <c r="G294" s="47"/>
      <c r="H294" s="115"/>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row>
    <row r="295" spans="1:95" ht="12.75" customHeight="1" x14ac:dyDescent="0.15">
      <c r="A295" s="112"/>
      <c r="B295" s="112"/>
      <c r="C295" s="112"/>
      <c r="D295" s="112"/>
      <c r="E295" s="112"/>
      <c r="F295" s="112"/>
      <c r="G295" s="47"/>
      <c r="H295" s="115"/>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row>
    <row r="296" spans="1:95" ht="12.75" customHeight="1" x14ac:dyDescent="0.15">
      <c r="A296" s="112"/>
      <c r="B296" s="112"/>
      <c r="C296" s="112"/>
      <c r="D296" s="112"/>
      <c r="E296" s="112"/>
      <c r="F296" s="112"/>
      <c r="G296" s="47"/>
      <c r="H296" s="115"/>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row>
    <row r="297" spans="1:95" ht="12.75" customHeight="1" x14ac:dyDescent="0.15">
      <c r="A297" s="112"/>
      <c r="B297" s="112"/>
      <c r="C297" s="112"/>
      <c r="D297" s="112"/>
      <c r="E297" s="112"/>
      <c r="F297" s="112"/>
      <c r="G297" s="47"/>
      <c r="H297" s="115"/>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row>
    <row r="298" spans="1:95" ht="12.75" customHeight="1" x14ac:dyDescent="0.15">
      <c r="A298" s="112"/>
      <c r="B298" s="112"/>
      <c r="C298" s="112"/>
      <c r="D298" s="112"/>
      <c r="E298" s="112"/>
      <c r="F298" s="112"/>
      <c r="G298" s="47"/>
      <c r="H298" s="115"/>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row>
    <row r="299" spans="1:95" ht="12.75" customHeight="1" x14ac:dyDescent="0.15">
      <c r="A299" s="112"/>
      <c r="B299" s="112"/>
      <c r="C299" s="112"/>
      <c r="D299" s="112"/>
      <c r="E299" s="112"/>
      <c r="F299" s="112"/>
      <c r="G299" s="47"/>
      <c r="H299" s="115"/>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row>
    <row r="300" spans="1:95" ht="12.75" customHeight="1" x14ac:dyDescent="0.15">
      <c r="A300" s="112"/>
      <c r="B300" s="112"/>
      <c r="C300" s="112"/>
      <c r="D300" s="112"/>
      <c r="E300" s="112"/>
      <c r="F300" s="112"/>
      <c r="G300" s="47"/>
      <c r="H300" s="115"/>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row>
    <row r="301" spans="1:95" ht="12.75" customHeight="1" x14ac:dyDescent="0.15">
      <c r="A301" s="112"/>
      <c r="B301" s="112"/>
      <c r="C301" s="112"/>
      <c r="D301" s="112"/>
      <c r="E301" s="112"/>
      <c r="F301" s="112"/>
      <c r="G301" s="47"/>
      <c r="H301" s="115"/>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row>
    <row r="302" spans="1:95" ht="12.75" customHeight="1" x14ac:dyDescent="0.15">
      <c r="A302" s="112"/>
      <c r="B302" s="112"/>
      <c r="C302" s="112"/>
      <c r="D302" s="112"/>
      <c r="E302" s="112"/>
      <c r="F302" s="112"/>
      <c r="G302" s="47"/>
      <c r="H302" s="115"/>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row>
    <row r="303" spans="1:95" ht="12.75" customHeight="1" x14ac:dyDescent="0.15">
      <c r="A303" s="112"/>
      <c r="B303" s="112"/>
      <c r="C303" s="112"/>
      <c r="D303" s="112"/>
      <c r="E303" s="112"/>
      <c r="F303" s="112"/>
      <c r="G303" s="47"/>
      <c r="H303" s="115"/>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row>
    <row r="304" spans="1:95" ht="12.75" customHeight="1" x14ac:dyDescent="0.15">
      <c r="A304" s="112"/>
      <c r="B304" s="112"/>
      <c r="C304" s="112"/>
      <c r="D304" s="112"/>
      <c r="E304" s="112"/>
      <c r="F304" s="112"/>
      <c r="G304" s="47"/>
      <c r="H304" s="115"/>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row>
    <row r="305" spans="1:95" ht="12.75" customHeight="1" x14ac:dyDescent="0.15">
      <c r="A305" s="112"/>
      <c r="B305" s="112"/>
      <c r="C305" s="112"/>
      <c r="D305" s="112"/>
      <c r="E305" s="112"/>
      <c r="F305" s="112"/>
      <c r="G305" s="47"/>
      <c r="H305" s="115"/>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row>
    <row r="306" spans="1:95" ht="12.75" customHeight="1" x14ac:dyDescent="0.15">
      <c r="A306" s="112"/>
      <c r="B306" s="112"/>
      <c r="C306" s="112"/>
      <c r="D306" s="112"/>
      <c r="E306" s="112"/>
      <c r="F306" s="112"/>
      <c r="G306" s="47"/>
      <c r="H306" s="115"/>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row>
    <row r="307" spans="1:95" ht="12.75" customHeight="1" x14ac:dyDescent="0.15">
      <c r="A307" s="112"/>
      <c r="B307" s="112"/>
      <c r="C307" s="112"/>
      <c r="D307" s="112"/>
      <c r="E307" s="112"/>
      <c r="F307" s="112"/>
      <c r="G307" s="47"/>
      <c r="H307" s="115"/>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row>
    <row r="308" spans="1:95" ht="12.75" customHeight="1" x14ac:dyDescent="0.15">
      <c r="A308" s="112"/>
      <c r="B308" s="112"/>
      <c r="C308" s="112"/>
      <c r="D308" s="112"/>
      <c r="E308" s="112"/>
      <c r="F308" s="112"/>
      <c r="G308" s="47"/>
      <c r="H308" s="115"/>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row>
    <row r="309" spans="1:95" ht="12.75" customHeight="1" x14ac:dyDescent="0.15">
      <c r="A309" s="112"/>
      <c r="B309" s="112"/>
      <c r="C309" s="112"/>
      <c r="D309" s="112"/>
      <c r="E309" s="112"/>
      <c r="F309" s="112"/>
      <c r="G309" s="47"/>
      <c r="H309" s="115"/>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row>
    <row r="310" spans="1:95" ht="12.75" customHeight="1" x14ac:dyDescent="0.15">
      <c r="A310" s="112"/>
      <c r="B310" s="112"/>
      <c r="C310" s="112"/>
      <c r="D310" s="112"/>
      <c r="E310" s="112"/>
      <c r="F310" s="112"/>
      <c r="G310" s="47"/>
      <c r="H310" s="115"/>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row>
    <row r="311" spans="1:95" ht="12.75" customHeight="1" x14ac:dyDescent="0.15">
      <c r="A311" s="112"/>
      <c r="B311" s="112"/>
      <c r="C311" s="112"/>
      <c r="D311" s="112"/>
      <c r="E311" s="112"/>
      <c r="F311" s="112"/>
      <c r="G311" s="47"/>
      <c r="H311" s="115"/>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c r="AR311" s="47"/>
      <c r="AS311" s="47"/>
      <c r="AT311" s="47"/>
      <c r="AU311" s="47"/>
      <c r="AV311" s="47"/>
      <c r="AW311" s="47"/>
      <c r="AX311" s="47"/>
      <c r="AY311" s="47"/>
      <c r="AZ311" s="47"/>
      <c r="BA311" s="47"/>
      <c r="BB311" s="47"/>
      <c r="BC311" s="47"/>
      <c r="BD311" s="47"/>
      <c r="BE311" s="47"/>
      <c r="BF311" s="47"/>
      <c r="BG311" s="47"/>
      <c r="BH311" s="47"/>
      <c r="BI311" s="47"/>
      <c r="BJ311" s="47"/>
      <c r="BK311" s="47"/>
      <c r="BL311" s="47"/>
      <c r="BM311" s="47"/>
      <c r="BN311" s="47"/>
      <c r="BO311" s="47"/>
      <c r="BP311" s="47"/>
      <c r="BQ311" s="47"/>
      <c r="BR311" s="47"/>
      <c r="BS311" s="47"/>
      <c r="BT311" s="47"/>
      <c r="BU311" s="47"/>
      <c r="BV311" s="47"/>
      <c r="BW311" s="47"/>
      <c r="BX311" s="47"/>
      <c r="BY311" s="47"/>
      <c r="BZ311" s="47"/>
      <c r="CA311" s="47"/>
      <c r="CB311" s="47"/>
      <c r="CC311" s="47"/>
      <c r="CD311" s="47"/>
      <c r="CE311" s="47"/>
      <c r="CF311" s="47"/>
      <c r="CG311" s="47"/>
      <c r="CH311" s="47"/>
      <c r="CI311" s="47"/>
      <c r="CJ311" s="47"/>
      <c r="CK311" s="47"/>
      <c r="CL311" s="47"/>
      <c r="CM311" s="47"/>
      <c r="CN311" s="47"/>
      <c r="CO311" s="47"/>
      <c r="CP311" s="47"/>
      <c r="CQ311" s="47"/>
    </row>
    <row r="312" spans="1:95" ht="12.75" customHeight="1" x14ac:dyDescent="0.15">
      <c r="A312" s="112"/>
      <c r="B312" s="112"/>
      <c r="C312" s="112"/>
      <c r="D312" s="112"/>
      <c r="E312" s="112"/>
      <c r="F312" s="112"/>
      <c r="G312" s="47"/>
      <c r="H312" s="115"/>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c r="AR312" s="47"/>
      <c r="AS312" s="47"/>
      <c r="AT312" s="47"/>
      <c r="AU312" s="47"/>
      <c r="AV312" s="47"/>
      <c r="AW312" s="47"/>
      <c r="AX312" s="47"/>
      <c r="AY312" s="47"/>
      <c r="AZ312" s="47"/>
      <c r="BA312" s="47"/>
      <c r="BB312" s="47"/>
      <c r="BC312" s="47"/>
      <c r="BD312" s="47"/>
      <c r="BE312" s="47"/>
      <c r="BF312" s="47"/>
      <c r="BG312" s="47"/>
      <c r="BH312" s="47"/>
      <c r="BI312" s="47"/>
      <c r="BJ312" s="47"/>
      <c r="BK312" s="47"/>
      <c r="BL312" s="47"/>
      <c r="BM312" s="47"/>
      <c r="BN312" s="47"/>
      <c r="BO312" s="47"/>
      <c r="BP312" s="47"/>
      <c r="BQ312" s="47"/>
      <c r="BR312" s="47"/>
      <c r="BS312" s="47"/>
      <c r="BT312" s="47"/>
      <c r="BU312" s="47"/>
      <c r="BV312" s="47"/>
      <c r="BW312" s="47"/>
      <c r="BX312" s="47"/>
      <c r="BY312" s="47"/>
      <c r="BZ312" s="47"/>
      <c r="CA312" s="47"/>
      <c r="CB312" s="47"/>
      <c r="CC312" s="47"/>
      <c r="CD312" s="47"/>
      <c r="CE312" s="47"/>
      <c r="CF312" s="47"/>
      <c r="CG312" s="47"/>
      <c r="CH312" s="47"/>
      <c r="CI312" s="47"/>
      <c r="CJ312" s="47"/>
      <c r="CK312" s="47"/>
      <c r="CL312" s="47"/>
      <c r="CM312" s="47"/>
      <c r="CN312" s="47"/>
      <c r="CO312" s="47"/>
      <c r="CP312" s="47"/>
      <c r="CQ312" s="47"/>
    </row>
    <row r="313" spans="1:95" ht="12.75" customHeight="1" x14ac:dyDescent="0.15">
      <c r="A313" s="112"/>
      <c r="B313" s="112"/>
      <c r="C313" s="112"/>
      <c r="D313" s="112"/>
      <c r="E313" s="112"/>
      <c r="F313" s="112"/>
      <c r="G313" s="47"/>
      <c r="H313" s="115"/>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c r="AR313" s="47"/>
      <c r="AS313" s="47"/>
      <c r="AT313" s="47"/>
      <c r="AU313" s="47"/>
      <c r="AV313" s="47"/>
      <c r="AW313" s="47"/>
      <c r="AX313" s="47"/>
      <c r="AY313" s="47"/>
      <c r="AZ313" s="47"/>
      <c r="BA313" s="47"/>
      <c r="BB313" s="47"/>
      <c r="BC313" s="47"/>
      <c r="BD313" s="47"/>
      <c r="BE313" s="47"/>
      <c r="BF313" s="47"/>
      <c r="BG313" s="47"/>
      <c r="BH313" s="47"/>
      <c r="BI313" s="47"/>
      <c r="BJ313" s="47"/>
      <c r="BK313" s="47"/>
      <c r="BL313" s="47"/>
      <c r="BM313" s="47"/>
      <c r="BN313" s="47"/>
      <c r="BO313" s="47"/>
      <c r="BP313" s="47"/>
      <c r="BQ313" s="47"/>
      <c r="BR313" s="47"/>
      <c r="BS313" s="47"/>
      <c r="BT313" s="47"/>
      <c r="BU313" s="47"/>
      <c r="BV313" s="47"/>
      <c r="BW313" s="47"/>
      <c r="BX313" s="47"/>
      <c r="BY313" s="47"/>
      <c r="BZ313" s="47"/>
      <c r="CA313" s="47"/>
      <c r="CB313" s="47"/>
      <c r="CC313" s="47"/>
      <c r="CD313" s="47"/>
      <c r="CE313" s="47"/>
      <c r="CF313" s="47"/>
      <c r="CG313" s="47"/>
      <c r="CH313" s="47"/>
      <c r="CI313" s="47"/>
      <c r="CJ313" s="47"/>
      <c r="CK313" s="47"/>
      <c r="CL313" s="47"/>
      <c r="CM313" s="47"/>
      <c r="CN313" s="47"/>
      <c r="CO313" s="47"/>
      <c r="CP313" s="47"/>
      <c r="CQ313" s="47"/>
    </row>
    <row r="314" spans="1:95" ht="12.75" customHeight="1" x14ac:dyDescent="0.15">
      <c r="A314" s="112"/>
      <c r="B314" s="112"/>
      <c r="C314" s="112"/>
      <c r="D314" s="112"/>
      <c r="E314" s="112"/>
      <c r="F314" s="112"/>
      <c r="G314" s="47"/>
      <c r="H314" s="115"/>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c r="AR314" s="47"/>
      <c r="AS314" s="47"/>
      <c r="AT314" s="47"/>
      <c r="AU314" s="47"/>
      <c r="AV314" s="47"/>
      <c r="AW314" s="47"/>
      <c r="AX314" s="47"/>
      <c r="AY314" s="47"/>
      <c r="AZ314" s="47"/>
      <c r="BA314" s="47"/>
      <c r="BB314" s="47"/>
      <c r="BC314" s="47"/>
      <c r="BD314" s="47"/>
      <c r="BE314" s="47"/>
      <c r="BF314" s="47"/>
      <c r="BG314" s="47"/>
      <c r="BH314" s="47"/>
      <c r="BI314" s="47"/>
      <c r="BJ314" s="47"/>
      <c r="BK314" s="47"/>
      <c r="BL314" s="47"/>
      <c r="BM314" s="47"/>
      <c r="BN314" s="47"/>
      <c r="BO314" s="47"/>
      <c r="BP314" s="47"/>
      <c r="BQ314" s="47"/>
      <c r="BR314" s="47"/>
      <c r="BS314" s="47"/>
      <c r="BT314" s="47"/>
      <c r="BU314" s="47"/>
      <c r="BV314" s="47"/>
      <c r="BW314" s="47"/>
      <c r="BX314" s="47"/>
      <c r="BY314" s="47"/>
      <c r="BZ314" s="47"/>
      <c r="CA314" s="47"/>
      <c r="CB314" s="47"/>
      <c r="CC314" s="47"/>
      <c r="CD314" s="47"/>
      <c r="CE314" s="47"/>
      <c r="CF314" s="47"/>
      <c r="CG314" s="47"/>
      <c r="CH314" s="47"/>
      <c r="CI314" s="47"/>
      <c r="CJ314" s="47"/>
      <c r="CK314" s="47"/>
      <c r="CL314" s="47"/>
      <c r="CM314" s="47"/>
      <c r="CN314" s="47"/>
      <c r="CO314" s="47"/>
      <c r="CP314" s="47"/>
      <c r="CQ314" s="47"/>
    </row>
    <row r="315" spans="1:95" ht="12.75" customHeight="1" x14ac:dyDescent="0.15">
      <c r="A315" s="112"/>
      <c r="B315" s="112"/>
      <c r="C315" s="112"/>
      <c r="D315" s="112"/>
      <c r="E315" s="112"/>
      <c r="F315" s="112"/>
      <c r="G315" s="47"/>
      <c r="H315" s="115"/>
      <c r="I315" s="47"/>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c r="AR315" s="47"/>
      <c r="AS315" s="47"/>
      <c r="AT315" s="47"/>
      <c r="AU315" s="47"/>
      <c r="AV315" s="47"/>
      <c r="AW315" s="47"/>
      <c r="AX315" s="47"/>
      <c r="AY315" s="47"/>
      <c r="AZ315" s="47"/>
      <c r="BA315" s="47"/>
      <c r="BB315" s="47"/>
      <c r="BC315" s="47"/>
      <c r="BD315" s="47"/>
      <c r="BE315" s="47"/>
      <c r="BF315" s="47"/>
      <c r="BG315" s="47"/>
      <c r="BH315" s="47"/>
      <c r="BI315" s="47"/>
      <c r="BJ315" s="47"/>
      <c r="BK315" s="47"/>
      <c r="BL315" s="47"/>
      <c r="BM315" s="47"/>
      <c r="BN315" s="47"/>
      <c r="BO315" s="47"/>
      <c r="BP315" s="47"/>
      <c r="BQ315" s="47"/>
      <c r="BR315" s="47"/>
      <c r="BS315" s="47"/>
      <c r="BT315" s="47"/>
      <c r="BU315" s="47"/>
      <c r="BV315" s="47"/>
      <c r="BW315" s="47"/>
      <c r="BX315" s="47"/>
      <c r="BY315" s="47"/>
      <c r="BZ315" s="47"/>
      <c r="CA315" s="47"/>
      <c r="CB315" s="47"/>
      <c r="CC315" s="47"/>
      <c r="CD315" s="47"/>
      <c r="CE315" s="47"/>
      <c r="CF315" s="47"/>
      <c r="CG315" s="47"/>
      <c r="CH315" s="47"/>
      <c r="CI315" s="47"/>
      <c r="CJ315" s="47"/>
      <c r="CK315" s="47"/>
      <c r="CL315" s="47"/>
      <c r="CM315" s="47"/>
      <c r="CN315" s="47"/>
      <c r="CO315" s="47"/>
      <c r="CP315" s="47"/>
      <c r="CQ315" s="47"/>
    </row>
    <row r="316" spans="1:95" ht="12.75" customHeight="1" x14ac:dyDescent="0.15">
      <c r="A316" s="112"/>
      <c r="B316" s="112"/>
      <c r="C316" s="112"/>
      <c r="D316" s="112"/>
      <c r="E316" s="112"/>
      <c r="F316" s="112"/>
      <c r="G316" s="47"/>
      <c r="H316" s="115"/>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c r="AR316" s="47"/>
      <c r="AS316" s="47"/>
      <c r="AT316" s="47"/>
      <c r="AU316" s="47"/>
      <c r="AV316" s="47"/>
      <c r="AW316" s="47"/>
      <c r="AX316" s="47"/>
      <c r="AY316" s="47"/>
      <c r="AZ316" s="47"/>
      <c r="BA316" s="47"/>
      <c r="BB316" s="47"/>
      <c r="BC316" s="47"/>
      <c r="BD316" s="47"/>
      <c r="BE316" s="47"/>
      <c r="BF316" s="47"/>
      <c r="BG316" s="47"/>
      <c r="BH316" s="47"/>
      <c r="BI316" s="47"/>
      <c r="BJ316" s="47"/>
      <c r="BK316" s="47"/>
      <c r="BL316" s="47"/>
      <c r="BM316" s="47"/>
      <c r="BN316" s="47"/>
      <c r="BO316" s="47"/>
      <c r="BP316" s="47"/>
      <c r="BQ316" s="47"/>
      <c r="BR316" s="47"/>
      <c r="BS316" s="47"/>
      <c r="BT316" s="47"/>
      <c r="BU316" s="47"/>
      <c r="BV316" s="47"/>
      <c r="BW316" s="47"/>
      <c r="BX316" s="47"/>
      <c r="BY316" s="47"/>
      <c r="BZ316" s="47"/>
      <c r="CA316" s="47"/>
      <c r="CB316" s="47"/>
      <c r="CC316" s="47"/>
      <c r="CD316" s="47"/>
      <c r="CE316" s="47"/>
      <c r="CF316" s="47"/>
      <c r="CG316" s="47"/>
      <c r="CH316" s="47"/>
      <c r="CI316" s="47"/>
      <c r="CJ316" s="47"/>
      <c r="CK316" s="47"/>
      <c r="CL316" s="47"/>
      <c r="CM316" s="47"/>
      <c r="CN316" s="47"/>
      <c r="CO316" s="47"/>
      <c r="CP316" s="47"/>
      <c r="CQ316" s="47"/>
    </row>
    <row r="317" spans="1:95" ht="12.75" customHeight="1" x14ac:dyDescent="0.15">
      <c r="A317" s="112"/>
      <c r="B317" s="112"/>
      <c r="C317" s="112"/>
      <c r="D317" s="112"/>
      <c r="E317" s="112"/>
      <c r="F317" s="112"/>
      <c r="G317" s="47"/>
      <c r="H317" s="115"/>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c r="AR317" s="47"/>
      <c r="AS317" s="47"/>
      <c r="AT317" s="47"/>
      <c r="AU317" s="47"/>
      <c r="AV317" s="47"/>
      <c r="AW317" s="47"/>
      <c r="AX317" s="47"/>
      <c r="AY317" s="47"/>
      <c r="AZ317" s="47"/>
      <c r="BA317" s="47"/>
      <c r="BB317" s="47"/>
      <c r="BC317" s="47"/>
      <c r="BD317" s="47"/>
      <c r="BE317" s="47"/>
      <c r="BF317" s="47"/>
      <c r="BG317" s="47"/>
      <c r="BH317" s="47"/>
      <c r="BI317" s="47"/>
      <c r="BJ317" s="47"/>
      <c r="BK317" s="47"/>
      <c r="BL317" s="47"/>
      <c r="BM317" s="47"/>
      <c r="BN317" s="47"/>
      <c r="BO317" s="47"/>
      <c r="BP317" s="47"/>
      <c r="BQ317" s="47"/>
      <c r="BR317" s="47"/>
      <c r="BS317" s="47"/>
      <c r="BT317" s="47"/>
      <c r="BU317" s="47"/>
      <c r="BV317" s="47"/>
      <c r="BW317" s="47"/>
      <c r="BX317" s="47"/>
      <c r="BY317" s="47"/>
      <c r="BZ317" s="47"/>
      <c r="CA317" s="47"/>
      <c r="CB317" s="47"/>
      <c r="CC317" s="47"/>
      <c r="CD317" s="47"/>
      <c r="CE317" s="47"/>
      <c r="CF317" s="47"/>
      <c r="CG317" s="47"/>
      <c r="CH317" s="47"/>
      <c r="CI317" s="47"/>
      <c r="CJ317" s="47"/>
      <c r="CK317" s="47"/>
      <c r="CL317" s="47"/>
      <c r="CM317" s="47"/>
      <c r="CN317" s="47"/>
      <c r="CO317" s="47"/>
      <c r="CP317" s="47"/>
      <c r="CQ317" s="47"/>
    </row>
    <row r="318" spans="1:95" ht="12.75" customHeight="1" x14ac:dyDescent="0.15">
      <c r="A318" s="112"/>
      <c r="B318" s="112"/>
      <c r="C318" s="112"/>
      <c r="D318" s="112"/>
      <c r="E318" s="112"/>
      <c r="F318" s="112"/>
      <c r="G318" s="47"/>
      <c r="H318" s="115"/>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c r="AR318" s="47"/>
      <c r="AS318" s="47"/>
      <c r="AT318" s="47"/>
      <c r="AU318" s="47"/>
      <c r="AV318" s="47"/>
      <c r="AW318" s="47"/>
      <c r="AX318" s="47"/>
      <c r="AY318" s="47"/>
      <c r="AZ318" s="47"/>
      <c r="BA318" s="47"/>
      <c r="BB318" s="47"/>
      <c r="BC318" s="47"/>
      <c r="BD318" s="47"/>
      <c r="BE318" s="47"/>
      <c r="BF318" s="47"/>
      <c r="BG318" s="47"/>
      <c r="BH318" s="47"/>
      <c r="BI318" s="47"/>
      <c r="BJ318" s="47"/>
      <c r="BK318" s="47"/>
      <c r="BL318" s="47"/>
      <c r="BM318" s="47"/>
      <c r="BN318" s="47"/>
      <c r="BO318" s="47"/>
      <c r="BP318" s="47"/>
      <c r="BQ318" s="47"/>
      <c r="BR318" s="47"/>
      <c r="BS318" s="47"/>
      <c r="BT318" s="47"/>
      <c r="BU318" s="47"/>
      <c r="BV318" s="47"/>
      <c r="BW318" s="47"/>
      <c r="BX318" s="47"/>
      <c r="BY318" s="47"/>
      <c r="BZ318" s="47"/>
      <c r="CA318" s="47"/>
      <c r="CB318" s="47"/>
      <c r="CC318" s="47"/>
      <c r="CD318" s="47"/>
      <c r="CE318" s="47"/>
      <c r="CF318" s="47"/>
      <c r="CG318" s="47"/>
      <c r="CH318" s="47"/>
      <c r="CI318" s="47"/>
      <c r="CJ318" s="47"/>
      <c r="CK318" s="47"/>
      <c r="CL318" s="47"/>
      <c r="CM318" s="47"/>
      <c r="CN318" s="47"/>
      <c r="CO318" s="47"/>
      <c r="CP318" s="47"/>
      <c r="CQ318" s="47"/>
    </row>
    <row r="319" spans="1:95" ht="12.75" customHeight="1" x14ac:dyDescent="0.15">
      <c r="A319" s="112"/>
      <c r="B319" s="112"/>
      <c r="C319" s="112"/>
      <c r="D319" s="112"/>
      <c r="E319" s="112"/>
      <c r="F319" s="112"/>
      <c r="G319" s="47"/>
      <c r="H319" s="115"/>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c r="AR319" s="47"/>
      <c r="AS319" s="47"/>
      <c r="AT319" s="47"/>
      <c r="AU319" s="47"/>
      <c r="AV319" s="47"/>
      <c r="AW319" s="47"/>
      <c r="AX319" s="47"/>
      <c r="AY319" s="47"/>
      <c r="AZ319" s="47"/>
      <c r="BA319" s="47"/>
      <c r="BB319" s="47"/>
      <c r="BC319" s="47"/>
      <c r="BD319" s="47"/>
      <c r="BE319" s="47"/>
      <c r="BF319" s="47"/>
      <c r="BG319" s="47"/>
      <c r="BH319" s="47"/>
      <c r="BI319" s="47"/>
      <c r="BJ319" s="47"/>
      <c r="BK319" s="47"/>
      <c r="BL319" s="47"/>
      <c r="BM319" s="47"/>
      <c r="BN319" s="47"/>
      <c r="BO319" s="47"/>
      <c r="BP319" s="47"/>
      <c r="BQ319" s="47"/>
      <c r="BR319" s="47"/>
      <c r="BS319" s="47"/>
      <c r="BT319" s="47"/>
      <c r="BU319" s="47"/>
      <c r="BV319" s="47"/>
      <c r="BW319" s="47"/>
      <c r="BX319" s="47"/>
      <c r="BY319" s="47"/>
      <c r="BZ319" s="47"/>
      <c r="CA319" s="47"/>
      <c r="CB319" s="47"/>
      <c r="CC319" s="47"/>
      <c r="CD319" s="47"/>
      <c r="CE319" s="47"/>
      <c r="CF319" s="47"/>
      <c r="CG319" s="47"/>
      <c r="CH319" s="47"/>
      <c r="CI319" s="47"/>
      <c r="CJ319" s="47"/>
      <c r="CK319" s="47"/>
      <c r="CL319" s="47"/>
      <c r="CM319" s="47"/>
      <c r="CN319" s="47"/>
      <c r="CO319" s="47"/>
      <c r="CP319" s="47"/>
      <c r="CQ319" s="47"/>
    </row>
    <row r="320" spans="1:95" ht="12.75" customHeight="1" x14ac:dyDescent="0.15">
      <c r="A320" s="112"/>
      <c r="B320" s="112"/>
      <c r="C320" s="112"/>
      <c r="D320" s="112"/>
      <c r="E320" s="112"/>
      <c r="F320" s="112"/>
      <c r="G320" s="47"/>
      <c r="H320" s="115"/>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c r="AR320" s="47"/>
      <c r="AS320" s="47"/>
      <c r="AT320" s="47"/>
      <c r="AU320" s="47"/>
      <c r="AV320" s="47"/>
      <c r="AW320" s="47"/>
      <c r="AX320" s="47"/>
      <c r="AY320" s="47"/>
      <c r="AZ320" s="47"/>
      <c r="BA320" s="47"/>
      <c r="BB320" s="47"/>
      <c r="BC320" s="47"/>
      <c r="BD320" s="47"/>
      <c r="BE320" s="47"/>
      <c r="BF320" s="47"/>
      <c r="BG320" s="47"/>
      <c r="BH320" s="47"/>
      <c r="BI320" s="47"/>
      <c r="BJ320" s="47"/>
      <c r="BK320" s="47"/>
      <c r="BL320" s="47"/>
      <c r="BM320" s="47"/>
      <c r="BN320" s="47"/>
      <c r="BO320" s="47"/>
      <c r="BP320" s="47"/>
      <c r="BQ320" s="47"/>
      <c r="BR320" s="47"/>
      <c r="BS320" s="47"/>
      <c r="BT320" s="47"/>
      <c r="BU320" s="47"/>
      <c r="BV320" s="47"/>
      <c r="BW320" s="47"/>
      <c r="BX320" s="47"/>
      <c r="BY320" s="47"/>
      <c r="BZ320" s="47"/>
      <c r="CA320" s="47"/>
      <c r="CB320" s="47"/>
      <c r="CC320" s="47"/>
      <c r="CD320" s="47"/>
      <c r="CE320" s="47"/>
      <c r="CF320" s="47"/>
      <c r="CG320" s="47"/>
      <c r="CH320" s="47"/>
      <c r="CI320" s="47"/>
      <c r="CJ320" s="47"/>
      <c r="CK320" s="47"/>
      <c r="CL320" s="47"/>
      <c r="CM320" s="47"/>
      <c r="CN320" s="47"/>
      <c r="CO320" s="47"/>
      <c r="CP320" s="47"/>
      <c r="CQ320" s="47"/>
    </row>
    <row r="321" spans="1:95" ht="12.75" customHeight="1" x14ac:dyDescent="0.15">
      <c r="A321" s="112"/>
      <c r="B321" s="112"/>
      <c r="C321" s="112"/>
      <c r="D321" s="112"/>
      <c r="E321" s="112"/>
      <c r="F321" s="112"/>
      <c r="G321" s="47"/>
      <c r="H321" s="115"/>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c r="AR321" s="47"/>
      <c r="AS321" s="47"/>
      <c r="AT321" s="47"/>
      <c r="AU321" s="47"/>
      <c r="AV321" s="47"/>
      <c r="AW321" s="47"/>
      <c r="AX321" s="47"/>
      <c r="AY321" s="47"/>
      <c r="AZ321" s="47"/>
      <c r="BA321" s="47"/>
      <c r="BB321" s="47"/>
      <c r="BC321" s="47"/>
      <c r="BD321" s="47"/>
      <c r="BE321" s="47"/>
      <c r="BF321" s="47"/>
      <c r="BG321" s="47"/>
      <c r="BH321" s="47"/>
      <c r="BI321" s="47"/>
      <c r="BJ321" s="47"/>
      <c r="BK321" s="47"/>
      <c r="BL321" s="47"/>
      <c r="BM321" s="47"/>
      <c r="BN321" s="47"/>
      <c r="BO321" s="47"/>
      <c r="BP321" s="47"/>
      <c r="BQ321" s="47"/>
      <c r="BR321" s="47"/>
      <c r="BS321" s="47"/>
      <c r="BT321" s="47"/>
      <c r="BU321" s="47"/>
      <c r="BV321" s="47"/>
      <c r="BW321" s="47"/>
      <c r="BX321" s="47"/>
      <c r="BY321" s="47"/>
      <c r="BZ321" s="47"/>
      <c r="CA321" s="47"/>
      <c r="CB321" s="47"/>
      <c r="CC321" s="47"/>
      <c r="CD321" s="47"/>
      <c r="CE321" s="47"/>
      <c r="CF321" s="47"/>
      <c r="CG321" s="47"/>
      <c r="CH321" s="47"/>
      <c r="CI321" s="47"/>
      <c r="CJ321" s="47"/>
      <c r="CK321" s="47"/>
      <c r="CL321" s="47"/>
      <c r="CM321" s="47"/>
      <c r="CN321" s="47"/>
      <c r="CO321" s="47"/>
      <c r="CP321" s="47"/>
      <c r="CQ321" s="47"/>
    </row>
    <row r="322" spans="1:95" ht="12.75" customHeight="1" x14ac:dyDescent="0.15">
      <c r="A322" s="112"/>
      <c r="B322" s="112"/>
      <c r="C322" s="112"/>
      <c r="D322" s="112"/>
      <c r="E322" s="112"/>
      <c r="F322" s="112"/>
      <c r="G322" s="47"/>
      <c r="H322" s="115"/>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c r="AR322" s="47"/>
      <c r="AS322" s="47"/>
      <c r="AT322" s="47"/>
      <c r="AU322" s="47"/>
      <c r="AV322" s="47"/>
      <c r="AW322" s="47"/>
      <c r="AX322" s="47"/>
      <c r="AY322" s="47"/>
      <c r="AZ322" s="47"/>
      <c r="BA322" s="47"/>
      <c r="BB322" s="47"/>
      <c r="BC322" s="47"/>
      <c r="BD322" s="47"/>
      <c r="BE322" s="47"/>
      <c r="BF322" s="47"/>
      <c r="BG322" s="47"/>
      <c r="BH322" s="47"/>
      <c r="BI322" s="47"/>
      <c r="BJ322" s="47"/>
      <c r="BK322" s="47"/>
      <c r="BL322" s="47"/>
      <c r="BM322" s="47"/>
      <c r="BN322" s="47"/>
      <c r="BO322" s="47"/>
      <c r="BP322" s="47"/>
      <c r="BQ322" s="47"/>
      <c r="BR322" s="47"/>
      <c r="BS322" s="47"/>
      <c r="BT322" s="47"/>
      <c r="BU322" s="47"/>
      <c r="BV322" s="47"/>
      <c r="BW322" s="47"/>
      <c r="BX322" s="47"/>
      <c r="BY322" s="47"/>
      <c r="BZ322" s="47"/>
      <c r="CA322" s="47"/>
      <c r="CB322" s="47"/>
      <c r="CC322" s="47"/>
      <c r="CD322" s="47"/>
      <c r="CE322" s="47"/>
      <c r="CF322" s="47"/>
      <c r="CG322" s="47"/>
      <c r="CH322" s="47"/>
      <c r="CI322" s="47"/>
      <c r="CJ322" s="47"/>
      <c r="CK322" s="47"/>
      <c r="CL322" s="47"/>
      <c r="CM322" s="47"/>
      <c r="CN322" s="47"/>
      <c r="CO322" s="47"/>
      <c r="CP322" s="47"/>
      <c r="CQ322" s="47"/>
    </row>
    <row r="323" spans="1:95" ht="12.75" customHeight="1" x14ac:dyDescent="0.15">
      <c r="A323" s="112"/>
      <c r="B323" s="112"/>
      <c r="C323" s="112"/>
      <c r="D323" s="112"/>
      <c r="E323" s="112"/>
      <c r="F323" s="112"/>
      <c r="G323" s="47"/>
      <c r="H323" s="115"/>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c r="AR323" s="47"/>
      <c r="AS323" s="47"/>
      <c r="AT323" s="47"/>
      <c r="AU323" s="47"/>
      <c r="AV323" s="47"/>
      <c r="AW323" s="47"/>
      <c r="AX323" s="47"/>
      <c r="AY323" s="47"/>
      <c r="AZ323" s="47"/>
      <c r="BA323" s="47"/>
      <c r="BB323" s="47"/>
      <c r="BC323" s="47"/>
      <c r="BD323" s="47"/>
      <c r="BE323" s="47"/>
      <c r="BF323" s="47"/>
      <c r="BG323" s="47"/>
      <c r="BH323" s="47"/>
      <c r="BI323" s="47"/>
      <c r="BJ323" s="47"/>
      <c r="BK323" s="47"/>
      <c r="BL323" s="47"/>
      <c r="BM323" s="47"/>
      <c r="BN323" s="47"/>
      <c r="BO323" s="47"/>
      <c r="BP323" s="47"/>
      <c r="BQ323" s="47"/>
      <c r="BR323" s="47"/>
      <c r="BS323" s="47"/>
      <c r="BT323" s="47"/>
      <c r="BU323" s="47"/>
      <c r="BV323" s="47"/>
      <c r="BW323" s="47"/>
      <c r="BX323" s="47"/>
      <c r="BY323" s="47"/>
      <c r="BZ323" s="47"/>
      <c r="CA323" s="47"/>
      <c r="CB323" s="47"/>
      <c r="CC323" s="47"/>
      <c r="CD323" s="47"/>
      <c r="CE323" s="47"/>
      <c r="CF323" s="47"/>
      <c r="CG323" s="47"/>
      <c r="CH323" s="47"/>
      <c r="CI323" s="47"/>
      <c r="CJ323" s="47"/>
      <c r="CK323" s="47"/>
      <c r="CL323" s="47"/>
      <c r="CM323" s="47"/>
      <c r="CN323" s="47"/>
      <c r="CO323" s="47"/>
      <c r="CP323" s="47"/>
      <c r="CQ323" s="47"/>
    </row>
    <row r="324" spans="1:95" ht="12.75" customHeight="1" x14ac:dyDescent="0.15">
      <c r="A324" s="112"/>
      <c r="B324" s="112"/>
      <c r="C324" s="112"/>
      <c r="D324" s="112"/>
      <c r="E324" s="112"/>
      <c r="F324" s="112"/>
      <c r="G324" s="47"/>
      <c r="H324" s="115"/>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c r="AR324" s="47"/>
      <c r="AS324" s="47"/>
      <c r="AT324" s="47"/>
      <c r="AU324" s="47"/>
      <c r="AV324" s="47"/>
      <c r="AW324" s="47"/>
      <c r="AX324" s="47"/>
      <c r="AY324" s="47"/>
      <c r="AZ324" s="47"/>
      <c r="BA324" s="47"/>
      <c r="BB324" s="47"/>
      <c r="BC324" s="47"/>
      <c r="BD324" s="47"/>
      <c r="BE324" s="47"/>
      <c r="BF324" s="47"/>
      <c r="BG324" s="47"/>
      <c r="BH324" s="47"/>
      <c r="BI324" s="47"/>
      <c r="BJ324" s="47"/>
      <c r="BK324" s="47"/>
      <c r="BL324" s="47"/>
      <c r="BM324" s="47"/>
      <c r="BN324" s="47"/>
      <c r="BO324" s="47"/>
      <c r="BP324" s="47"/>
      <c r="BQ324" s="47"/>
      <c r="BR324" s="47"/>
      <c r="BS324" s="47"/>
      <c r="BT324" s="47"/>
      <c r="BU324" s="47"/>
      <c r="BV324" s="47"/>
      <c r="BW324" s="47"/>
      <c r="BX324" s="47"/>
      <c r="BY324" s="47"/>
      <c r="BZ324" s="47"/>
      <c r="CA324" s="47"/>
      <c r="CB324" s="47"/>
      <c r="CC324" s="47"/>
      <c r="CD324" s="47"/>
      <c r="CE324" s="47"/>
      <c r="CF324" s="47"/>
      <c r="CG324" s="47"/>
      <c r="CH324" s="47"/>
      <c r="CI324" s="47"/>
      <c r="CJ324" s="47"/>
      <c r="CK324" s="47"/>
      <c r="CL324" s="47"/>
      <c r="CM324" s="47"/>
      <c r="CN324" s="47"/>
      <c r="CO324" s="47"/>
      <c r="CP324" s="47"/>
      <c r="CQ324" s="47"/>
    </row>
    <row r="325" spans="1:95" ht="12.75" customHeight="1" x14ac:dyDescent="0.15">
      <c r="A325" s="112"/>
      <c r="B325" s="112"/>
      <c r="C325" s="112"/>
      <c r="D325" s="112"/>
      <c r="E325" s="112"/>
      <c r="F325" s="112"/>
      <c r="G325" s="47"/>
      <c r="H325" s="115"/>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c r="AR325" s="47"/>
      <c r="AS325" s="47"/>
      <c r="AT325" s="47"/>
      <c r="AU325" s="47"/>
      <c r="AV325" s="47"/>
      <c r="AW325" s="47"/>
      <c r="AX325" s="47"/>
      <c r="AY325" s="47"/>
      <c r="AZ325" s="47"/>
      <c r="BA325" s="47"/>
      <c r="BB325" s="47"/>
      <c r="BC325" s="47"/>
      <c r="BD325" s="47"/>
      <c r="BE325" s="47"/>
      <c r="BF325" s="47"/>
      <c r="BG325" s="47"/>
      <c r="BH325" s="47"/>
      <c r="BI325" s="47"/>
      <c r="BJ325" s="47"/>
      <c r="BK325" s="47"/>
      <c r="BL325" s="47"/>
      <c r="BM325" s="47"/>
      <c r="BN325" s="47"/>
      <c r="BO325" s="47"/>
      <c r="BP325" s="47"/>
      <c r="BQ325" s="47"/>
      <c r="BR325" s="47"/>
      <c r="BS325" s="47"/>
      <c r="BT325" s="47"/>
      <c r="BU325" s="47"/>
      <c r="BV325" s="47"/>
      <c r="BW325" s="47"/>
      <c r="BX325" s="47"/>
      <c r="BY325" s="47"/>
      <c r="BZ325" s="47"/>
      <c r="CA325" s="47"/>
      <c r="CB325" s="47"/>
      <c r="CC325" s="47"/>
      <c r="CD325" s="47"/>
      <c r="CE325" s="47"/>
      <c r="CF325" s="47"/>
      <c r="CG325" s="47"/>
      <c r="CH325" s="47"/>
      <c r="CI325" s="47"/>
      <c r="CJ325" s="47"/>
      <c r="CK325" s="47"/>
      <c r="CL325" s="47"/>
      <c r="CM325" s="47"/>
      <c r="CN325" s="47"/>
      <c r="CO325" s="47"/>
      <c r="CP325" s="47"/>
      <c r="CQ325" s="47"/>
    </row>
    <row r="326" spans="1:95" ht="12.75" customHeight="1" x14ac:dyDescent="0.15">
      <c r="A326" s="112"/>
      <c r="B326" s="112"/>
      <c r="C326" s="112"/>
      <c r="D326" s="112"/>
      <c r="E326" s="112"/>
      <c r="F326" s="112"/>
      <c r="G326" s="47"/>
      <c r="H326" s="115"/>
      <c r="I326" s="47"/>
      <c r="J326" s="47"/>
      <c r="K326" s="47"/>
      <c r="L326" s="47"/>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c r="AR326" s="47"/>
      <c r="AS326" s="47"/>
      <c r="AT326" s="47"/>
      <c r="AU326" s="47"/>
      <c r="AV326" s="47"/>
      <c r="AW326" s="47"/>
      <c r="AX326" s="47"/>
      <c r="AY326" s="47"/>
      <c r="AZ326" s="47"/>
      <c r="BA326" s="47"/>
      <c r="BB326" s="47"/>
      <c r="BC326" s="47"/>
      <c r="BD326" s="47"/>
      <c r="BE326" s="47"/>
      <c r="BF326" s="47"/>
      <c r="BG326" s="47"/>
      <c r="BH326" s="47"/>
      <c r="BI326" s="47"/>
      <c r="BJ326" s="47"/>
      <c r="BK326" s="47"/>
      <c r="BL326" s="47"/>
      <c r="BM326" s="47"/>
      <c r="BN326" s="47"/>
      <c r="BO326" s="47"/>
      <c r="BP326" s="47"/>
      <c r="BQ326" s="47"/>
      <c r="BR326" s="47"/>
      <c r="BS326" s="47"/>
      <c r="BT326" s="47"/>
      <c r="BU326" s="47"/>
      <c r="BV326" s="47"/>
      <c r="BW326" s="47"/>
      <c r="BX326" s="47"/>
      <c r="BY326" s="47"/>
      <c r="BZ326" s="47"/>
      <c r="CA326" s="47"/>
      <c r="CB326" s="47"/>
      <c r="CC326" s="47"/>
      <c r="CD326" s="47"/>
      <c r="CE326" s="47"/>
      <c r="CF326" s="47"/>
      <c r="CG326" s="47"/>
      <c r="CH326" s="47"/>
      <c r="CI326" s="47"/>
      <c r="CJ326" s="47"/>
      <c r="CK326" s="47"/>
      <c r="CL326" s="47"/>
      <c r="CM326" s="47"/>
      <c r="CN326" s="47"/>
      <c r="CO326" s="47"/>
      <c r="CP326" s="47"/>
      <c r="CQ326" s="47"/>
    </row>
    <row r="327" spans="1:95" ht="12.75" customHeight="1" x14ac:dyDescent="0.15">
      <c r="A327" s="112"/>
      <c r="B327" s="112"/>
      <c r="C327" s="112"/>
      <c r="D327" s="112"/>
      <c r="E327" s="112"/>
      <c r="F327" s="112"/>
      <c r="G327" s="47"/>
      <c r="H327" s="115"/>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c r="AR327" s="47"/>
      <c r="AS327" s="47"/>
      <c r="AT327" s="47"/>
      <c r="AU327" s="47"/>
      <c r="AV327" s="47"/>
      <c r="AW327" s="47"/>
      <c r="AX327" s="47"/>
      <c r="AY327" s="47"/>
      <c r="AZ327" s="47"/>
      <c r="BA327" s="47"/>
      <c r="BB327" s="47"/>
      <c r="BC327" s="47"/>
      <c r="BD327" s="47"/>
      <c r="BE327" s="47"/>
      <c r="BF327" s="47"/>
      <c r="BG327" s="47"/>
      <c r="BH327" s="47"/>
      <c r="BI327" s="47"/>
      <c r="BJ327" s="47"/>
      <c r="BK327" s="47"/>
      <c r="BL327" s="47"/>
      <c r="BM327" s="47"/>
      <c r="BN327" s="47"/>
      <c r="BO327" s="47"/>
      <c r="BP327" s="47"/>
      <c r="BQ327" s="47"/>
      <c r="BR327" s="47"/>
      <c r="BS327" s="47"/>
      <c r="BT327" s="47"/>
      <c r="BU327" s="47"/>
      <c r="BV327" s="47"/>
      <c r="BW327" s="47"/>
      <c r="BX327" s="47"/>
      <c r="BY327" s="47"/>
      <c r="BZ327" s="47"/>
      <c r="CA327" s="47"/>
      <c r="CB327" s="47"/>
      <c r="CC327" s="47"/>
      <c r="CD327" s="47"/>
      <c r="CE327" s="47"/>
      <c r="CF327" s="47"/>
      <c r="CG327" s="47"/>
      <c r="CH327" s="47"/>
      <c r="CI327" s="47"/>
      <c r="CJ327" s="47"/>
      <c r="CK327" s="47"/>
      <c r="CL327" s="47"/>
      <c r="CM327" s="47"/>
      <c r="CN327" s="47"/>
      <c r="CO327" s="47"/>
      <c r="CP327" s="47"/>
      <c r="CQ327" s="47"/>
    </row>
    <row r="328" spans="1:95" ht="12.75" customHeight="1" x14ac:dyDescent="0.15">
      <c r="A328" s="112"/>
      <c r="B328" s="112"/>
      <c r="C328" s="112"/>
      <c r="D328" s="112"/>
      <c r="E328" s="112"/>
      <c r="F328" s="112"/>
      <c r="G328" s="47"/>
      <c r="H328" s="115"/>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c r="AR328" s="47"/>
      <c r="AS328" s="47"/>
      <c r="AT328" s="47"/>
      <c r="AU328" s="47"/>
      <c r="AV328" s="47"/>
      <c r="AW328" s="47"/>
      <c r="AX328" s="47"/>
      <c r="AY328" s="47"/>
      <c r="AZ328" s="47"/>
      <c r="BA328" s="47"/>
      <c r="BB328" s="47"/>
      <c r="BC328" s="47"/>
      <c r="BD328" s="47"/>
      <c r="BE328" s="47"/>
      <c r="BF328" s="47"/>
      <c r="BG328" s="47"/>
      <c r="BH328" s="47"/>
      <c r="BI328" s="47"/>
      <c r="BJ328" s="47"/>
      <c r="BK328" s="47"/>
      <c r="BL328" s="47"/>
      <c r="BM328" s="47"/>
      <c r="BN328" s="47"/>
      <c r="BO328" s="47"/>
      <c r="BP328" s="47"/>
      <c r="BQ328" s="47"/>
      <c r="BR328" s="47"/>
      <c r="BS328" s="47"/>
      <c r="BT328" s="47"/>
      <c r="BU328" s="47"/>
      <c r="BV328" s="47"/>
      <c r="BW328" s="47"/>
      <c r="BX328" s="47"/>
      <c r="BY328" s="47"/>
      <c r="BZ328" s="47"/>
      <c r="CA328" s="47"/>
      <c r="CB328" s="47"/>
      <c r="CC328" s="47"/>
      <c r="CD328" s="47"/>
      <c r="CE328" s="47"/>
      <c r="CF328" s="47"/>
      <c r="CG328" s="47"/>
      <c r="CH328" s="47"/>
      <c r="CI328" s="47"/>
      <c r="CJ328" s="47"/>
      <c r="CK328" s="47"/>
      <c r="CL328" s="47"/>
      <c r="CM328" s="47"/>
      <c r="CN328" s="47"/>
      <c r="CO328" s="47"/>
      <c r="CP328" s="47"/>
      <c r="CQ328" s="47"/>
    </row>
    <row r="329" spans="1:95" ht="12.75" customHeight="1" x14ac:dyDescent="0.15">
      <c r="A329" s="112"/>
      <c r="B329" s="112"/>
      <c r="C329" s="112"/>
      <c r="D329" s="112"/>
      <c r="E329" s="112"/>
      <c r="F329" s="112"/>
      <c r="G329" s="47"/>
      <c r="H329" s="115"/>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c r="AR329" s="47"/>
      <c r="AS329" s="47"/>
      <c r="AT329" s="47"/>
      <c r="AU329" s="47"/>
      <c r="AV329" s="47"/>
      <c r="AW329" s="47"/>
      <c r="AX329" s="47"/>
      <c r="AY329" s="47"/>
      <c r="AZ329" s="47"/>
      <c r="BA329" s="47"/>
      <c r="BB329" s="47"/>
      <c r="BC329" s="47"/>
      <c r="BD329" s="47"/>
      <c r="BE329" s="47"/>
      <c r="BF329" s="47"/>
      <c r="BG329" s="47"/>
      <c r="BH329" s="47"/>
      <c r="BI329" s="47"/>
      <c r="BJ329" s="47"/>
      <c r="BK329" s="47"/>
      <c r="BL329" s="47"/>
      <c r="BM329" s="47"/>
      <c r="BN329" s="47"/>
      <c r="BO329" s="47"/>
      <c r="BP329" s="47"/>
      <c r="BQ329" s="47"/>
      <c r="BR329" s="47"/>
      <c r="BS329" s="47"/>
      <c r="BT329" s="47"/>
      <c r="BU329" s="47"/>
      <c r="BV329" s="47"/>
      <c r="BW329" s="47"/>
      <c r="BX329" s="47"/>
      <c r="BY329" s="47"/>
      <c r="BZ329" s="47"/>
      <c r="CA329" s="47"/>
      <c r="CB329" s="47"/>
      <c r="CC329" s="47"/>
      <c r="CD329" s="47"/>
      <c r="CE329" s="47"/>
      <c r="CF329" s="47"/>
      <c r="CG329" s="47"/>
      <c r="CH329" s="47"/>
      <c r="CI329" s="47"/>
      <c r="CJ329" s="47"/>
      <c r="CK329" s="47"/>
      <c r="CL329" s="47"/>
      <c r="CM329" s="47"/>
      <c r="CN329" s="47"/>
      <c r="CO329" s="47"/>
      <c r="CP329" s="47"/>
      <c r="CQ329" s="47"/>
    </row>
    <row r="330" spans="1:95" ht="12.75" customHeight="1" x14ac:dyDescent="0.15">
      <c r="A330" s="112"/>
      <c r="B330" s="112"/>
      <c r="C330" s="112"/>
      <c r="D330" s="112"/>
      <c r="E330" s="112"/>
      <c r="F330" s="112"/>
      <c r="G330" s="47"/>
      <c r="H330" s="115"/>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7"/>
      <c r="BS330" s="47"/>
      <c r="BT330" s="47"/>
      <c r="BU330" s="47"/>
      <c r="BV330" s="47"/>
      <c r="BW330" s="47"/>
      <c r="BX330" s="47"/>
      <c r="BY330" s="47"/>
      <c r="BZ330" s="47"/>
      <c r="CA330" s="47"/>
      <c r="CB330" s="47"/>
      <c r="CC330" s="47"/>
      <c r="CD330" s="47"/>
      <c r="CE330" s="47"/>
      <c r="CF330" s="47"/>
      <c r="CG330" s="47"/>
      <c r="CH330" s="47"/>
      <c r="CI330" s="47"/>
      <c r="CJ330" s="47"/>
      <c r="CK330" s="47"/>
      <c r="CL330" s="47"/>
      <c r="CM330" s="47"/>
      <c r="CN330" s="47"/>
      <c r="CO330" s="47"/>
      <c r="CP330" s="47"/>
      <c r="CQ330" s="47"/>
    </row>
    <row r="331" spans="1:95" ht="12.75" customHeight="1" x14ac:dyDescent="0.15">
      <c r="A331" s="112"/>
      <c r="B331" s="112"/>
      <c r="C331" s="112"/>
      <c r="D331" s="112"/>
      <c r="E331" s="112"/>
      <c r="F331" s="112"/>
      <c r="G331" s="47"/>
      <c r="H331" s="115"/>
      <c r="I331" s="47"/>
      <c r="J331" s="47"/>
      <c r="K331" s="47"/>
      <c r="L331" s="47"/>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c r="AM331" s="47"/>
      <c r="AN331" s="47"/>
      <c r="AO331" s="47"/>
      <c r="AP331" s="47"/>
      <c r="AQ331" s="47"/>
      <c r="AR331" s="47"/>
      <c r="AS331" s="47"/>
      <c r="AT331" s="47"/>
      <c r="AU331" s="47"/>
      <c r="AV331" s="47"/>
      <c r="AW331" s="47"/>
      <c r="AX331" s="47"/>
      <c r="AY331" s="47"/>
      <c r="AZ331" s="47"/>
      <c r="BA331" s="47"/>
      <c r="BB331" s="47"/>
      <c r="BC331" s="47"/>
      <c r="BD331" s="47"/>
      <c r="BE331" s="47"/>
      <c r="BF331" s="47"/>
      <c r="BG331" s="47"/>
      <c r="BH331" s="47"/>
      <c r="BI331" s="47"/>
      <c r="BJ331" s="47"/>
      <c r="BK331" s="47"/>
      <c r="BL331" s="47"/>
      <c r="BM331" s="47"/>
      <c r="BN331" s="47"/>
      <c r="BO331" s="47"/>
      <c r="BP331" s="47"/>
      <c r="BQ331" s="47"/>
      <c r="BR331" s="47"/>
      <c r="BS331" s="47"/>
      <c r="BT331" s="47"/>
      <c r="BU331" s="47"/>
      <c r="BV331" s="47"/>
      <c r="BW331" s="47"/>
      <c r="BX331" s="47"/>
      <c r="BY331" s="47"/>
      <c r="BZ331" s="47"/>
      <c r="CA331" s="47"/>
      <c r="CB331" s="47"/>
      <c r="CC331" s="47"/>
      <c r="CD331" s="47"/>
      <c r="CE331" s="47"/>
      <c r="CF331" s="47"/>
      <c r="CG331" s="47"/>
      <c r="CH331" s="47"/>
      <c r="CI331" s="47"/>
      <c r="CJ331" s="47"/>
      <c r="CK331" s="47"/>
      <c r="CL331" s="47"/>
      <c r="CM331" s="47"/>
      <c r="CN331" s="47"/>
      <c r="CO331" s="47"/>
      <c r="CP331" s="47"/>
      <c r="CQ331" s="47"/>
    </row>
    <row r="332" spans="1:95" ht="12.75" customHeight="1" x14ac:dyDescent="0.15">
      <c r="A332" s="112"/>
      <c r="B332" s="112"/>
      <c r="C332" s="112"/>
      <c r="D332" s="112"/>
      <c r="E332" s="112"/>
      <c r="F332" s="112"/>
      <c r="G332" s="47"/>
      <c r="H332" s="115"/>
      <c r="I332" s="47"/>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c r="AP332" s="47"/>
      <c r="AQ332" s="47"/>
      <c r="AR332" s="47"/>
      <c r="AS332" s="47"/>
      <c r="AT332" s="47"/>
      <c r="AU332" s="47"/>
      <c r="AV332" s="47"/>
      <c r="AW332" s="47"/>
      <c r="AX332" s="47"/>
      <c r="AY332" s="47"/>
      <c r="AZ332" s="47"/>
      <c r="BA332" s="47"/>
      <c r="BB332" s="47"/>
      <c r="BC332" s="47"/>
      <c r="BD332" s="47"/>
      <c r="BE332" s="47"/>
      <c r="BF332" s="47"/>
      <c r="BG332" s="47"/>
      <c r="BH332" s="47"/>
      <c r="BI332" s="47"/>
      <c r="BJ332" s="47"/>
      <c r="BK332" s="47"/>
      <c r="BL332" s="47"/>
      <c r="BM332" s="47"/>
      <c r="BN332" s="47"/>
      <c r="BO332" s="47"/>
      <c r="BP332" s="47"/>
      <c r="BQ332" s="47"/>
      <c r="BR332" s="47"/>
      <c r="BS332" s="47"/>
      <c r="BT332" s="47"/>
      <c r="BU332" s="47"/>
      <c r="BV332" s="47"/>
      <c r="BW332" s="47"/>
      <c r="BX332" s="47"/>
      <c r="BY332" s="47"/>
      <c r="BZ332" s="47"/>
      <c r="CA332" s="47"/>
      <c r="CB332" s="47"/>
      <c r="CC332" s="47"/>
      <c r="CD332" s="47"/>
      <c r="CE332" s="47"/>
      <c r="CF332" s="47"/>
      <c r="CG332" s="47"/>
      <c r="CH332" s="47"/>
      <c r="CI332" s="47"/>
      <c r="CJ332" s="47"/>
      <c r="CK332" s="47"/>
      <c r="CL332" s="47"/>
      <c r="CM332" s="47"/>
      <c r="CN332" s="47"/>
      <c r="CO332" s="47"/>
      <c r="CP332" s="47"/>
      <c r="CQ332" s="47"/>
    </row>
    <row r="333" spans="1:95" ht="12.75" customHeight="1" x14ac:dyDescent="0.15">
      <c r="A333" s="112"/>
      <c r="B333" s="112"/>
      <c r="C333" s="112"/>
      <c r="D333" s="112"/>
      <c r="E333" s="112"/>
      <c r="F333" s="112"/>
      <c r="G333" s="47"/>
      <c r="H333" s="115"/>
      <c r="I333" s="47"/>
      <c r="J333" s="47"/>
      <c r="K333" s="47"/>
      <c r="L333" s="47"/>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c r="AM333" s="47"/>
      <c r="AN333" s="47"/>
      <c r="AO333" s="47"/>
      <c r="AP333" s="47"/>
      <c r="AQ333" s="47"/>
      <c r="AR333" s="47"/>
      <c r="AS333" s="47"/>
      <c r="AT333" s="47"/>
      <c r="AU333" s="47"/>
      <c r="AV333" s="47"/>
      <c r="AW333" s="47"/>
      <c r="AX333" s="47"/>
      <c r="AY333" s="47"/>
      <c r="AZ333" s="47"/>
      <c r="BA333" s="47"/>
      <c r="BB333" s="47"/>
      <c r="BC333" s="47"/>
      <c r="BD333" s="47"/>
      <c r="BE333" s="47"/>
      <c r="BF333" s="47"/>
      <c r="BG333" s="47"/>
      <c r="BH333" s="47"/>
      <c r="BI333" s="47"/>
      <c r="BJ333" s="47"/>
      <c r="BK333" s="47"/>
      <c r="BL333" s="47"/>
      <c r="BM333" s="47"/>
      <c r="BN333" s="47"/>
      <c r="BO333" s="47"/>
      <c r="BP333" s="47"/>
      <c r="BQ333" s="47"/>
      <c r="BR333" s="47"/>
      <c r="BS333" s="47"/>
      <c r="BT333" s="47"/>
      <c r="BU333" s="47"/>
      <c r="BV333" s="47"/>
      <c r="BW333" s="47"/>
      <c r="BX333" s="47"/>
      <c r="BY333" s="47"/>
      <c r="BZ333" s="47"/>
      <c r="CA333" s="47"/>
      <c r="CB333" s="47"/>
      <c r="CC333" s="47"/>
      <c r="CD333" s="47"/>
      <c r="CE333" s="47"/>
      <c r="CF333" s="47"/>
      <c r="CG333" s="47"/>
      <c r="CH333" s="47"/>
      <c r="CI333" s="47"/>
      <c r="CJ333" s="47"/>
      <c r="CK333" s="47"/>
      <c r="CL333" s="47"/>
      <c r="CM333" s="47"/>
      <c r="CN333" s="47"/>
      <c r="CO333" s="47"/>
      <c r="CP333" s="47"/>
      <c r="CQ333" s="47"/>
    </row>
    <row r="334" spans="1:95" ht="12.75" customHeight="1" x14ac:dyDescent="0.15">
      <c r="A334" s="112"/>
      <c r="B334" s="112"/>
      <c r="C334" s="112"/>
      <c r="D334" s="112"/>
      <c r="E334" s="112"/>
      <c r="F334" s="112"/>
      <c r="G334" s="47"/>
      <c r="H334" s="115"/>
      <c r="I334" s="47"/>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c r="AP334" s="47"/>
      <c r="AQ334" s="47"/>
      <c r="AR334" s="47"/>
      <c r="AS334" s="47"/>
      <c r="AT334" s="47"/>
      <c r="AU334" s="47"/>
      <c r="AV334" s="47"/>
      <c r="AW334" s="47"/>
      <c r="AX334" s="47"/>
      <c r="AY334" s="47"/>
      <c r="AZ334" s="47"/>
      <c r="BA334" s="47"/>
      <c r="BB334" s="47"/>
      <c r="BC334" s="47"/>
      <c r="BD334" s="47"/>
      <c r="BE334" s="47"/>
      <c r="BF334" s="47"/>
      <c r="BG334" s="47"/>
      <c r="BH334" s="47"/>
      <c r="BI334" s="47"/>
      <c r="BJ334" s="47"/>
      <c r="BK334" s="47"/>
      <c r="BL334" s="47"/>
      <c r="BM334" s="47"/>
      <c r="BN334" s="47"/>
      <c r="BO334" s="47"/>
      <c r="BP334" s="47"/>
      <c r="BQ334" s="47"/>
      <c r="BR334" s="47"/>
      <c r="BS334" s="47"/>
      <c r="BT334" s="47"/>
      <c r="BU334" s="47"/>
      <c r="BV334" s="47"/>
      <c r="BW334" s="47"/>
      <c r="BX334" s="47"/>
      <c r="BY334" s="47"/>
      <c r="BZ334" s="47"/>
      <c r="CA334" s="47"/>
      <c r="CB334" s="47"/>
      <c r="CC334" s="47"/>
      <c r="CD334" s="47"/>
      <c r="CE334" s="47"/>
      <c r="CF334" s="47"/>
      <c r="CG334" s="47"/>
      <c r="CH334" s="47"/>
      <c r="CI334" s="47"/>
      <c r="CJ334" s="47"/>
      <c r="CK334" s="47"/>
      <c r="CL334" s="47"/>
      <c r="CM334" s="47"/>
      <c r="CN334" s="47"/>
      <c r="CO334" s="47"/>
      <c r="CP334" s="47"/>
      <c r="CQ334" s="47"/>
    </row>
    <row r="335" spans="1:95" ht="12.75" customHeight="1" x14ac:dyDescent="0.15">
      <c r="A335" s="112"/>
      <c r="B335" s="112"/>
      <c r="C335" s="112"/>
      <c r="D335" s="112"/>
      <c r="E335" s="112"/>
      <c r="F335" s="112"/>
      <c r="G335" s="47"/>
      <c r="H335" s="115"/>
      <c r="I335" s="47"/>
      <c r="J335" s="47"/>
      <c r="K335" s="47"/>
      <c r="L335" s="47"/>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c r="AM335" s="47"/>
      <c r="AN335" s="47"/>
      <c r="AO335" s="47"/>
      <c r="AP335" s="47"/>
      <c r="AQ335" s="47"/>
      <c r="AR335" s="47"/>
      <c r="AS335" s="47"/>
      <c r="AT335" s="47"/>
      <c r="AU335" s="47"/>
      <c r="AV335" s="47"/>
      <c r="AW335" s="47"/>
      <c r="AX335" s="47"/>
      <c r="AY335" s="47"/>
      <c r="AZ335" s="47"/>
      <c r="BA335" s="47"/>
      <c r="BB335" s="47"/>
      <c r="BC335" s="47"/>
      <c r="BD335" s="47"/>
      <c r="BE335" s="47"/>
      <c r="BF335" s="47"/>
      <c r="BG335" s="47"/>
      <c r="BH335" s="47"/>
      <c r="BI335" s="47"/>
      <c r="BJ335" s="47"/>
      <c r="BK335" s="47"/>
      <c r="BL335" s="47"/>
      <c r="BM335" s="47"/>
      <c r="BN335" s="47"/>
      <c r="BO335" s="47"/>
      <c r="BP335" s="47"/>
      <c r="BQ335" s="47"/>
      <c r="BR335" s="47"/>
      <c r="BS335" s="47"/>
      <c r="BT335" s="47"/>
      <c r="BU335" s="47"/>
      <c r="BV335" s="47"/>
      <c r="BW335" s="47"/>
      <c r="BX335" s="47"/>
      <c r="BY335" s="47"/>
      <c r="BZ335" s="47"/>
      <c r="CA335" s="47"/>
      <c r="CB335" s="47"/>
      <c r="CC335" s="47"/>
      <c r="CD335" s="47"/>
      <c r="CE335" s="47"/>
      <c r="CF335" s="47"/>
      <c r="CG335" s="47"/>
      <c r="CH335" s="47"/>
      <c r="CI335" s="47"/>
      <c r="CJ335" s="47"/>
      <c r="CK335" s="47"/>
      <c r="CL335" s="47"/>
      <c r="CM335" s="47"/>
      <c r="CN335" s="47"/>
      <c r="CO335" s="47"/>
      <c r="CP335" s="47"/>
      <c r="CQ335" s="47"/>
    </row>
    <row r="336" spans="1:95" ht="12.75" customHeight="1" x14ac:dyDescent="0.15">
      <c r="A336" s="112"/>
      <c r="B336" s="112"/>
      <c r="C336" s="112"/>
      <c r="D336" s="112"/>
      <c r="E336" s="112"/>
      <c r="F336" s="112"/>
      <c r="G336" s="47"/>
      <c r="H336" s="115"/>
      <c r="I336" s="47"/>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c r="AR336" s="47"/>
      <c r="AS336" s="47"/>
      <c r="AT336" s="47"/>
      <c r="AU336" s="47"/>
      <c r="AV336" s="47"/>
      <c r="AW336" s="47"/>
      <c r="AX336" s="47"/>
      <c r="AY336" s="47"/>
      <c r="AZ336" s="47"/>
      <c r="BA336" s="47"/>
      <c r="BB336" s="47"/>
      <c r="BC336" s="47"/>
      <c r="BD336" s="47"/>
      <c r="BE336" s="47"/>
      <c r="BF336" s="47"/>
      <c r="BG336" s="47"/>
      <c r="BH336" s="47"/>
      <c r="BI336" s="47"/>
      <c r="BJ336" s="47"/>
      <c r="BK336" s="47"/>
      <c r="BL336" s="47"/>
      <c r="BM336" s="47"/>
      <c r="BN336" s="47"/>
      <c r="BO336" s="47"/>
      <c r="BP336" s="47"/>
      <c r="BQ336" s="47"/>
      <c r="BR336" s="47"/>
      <c r="BS336" s="47"/>
      <c r="BT336" s="47"/>
      <c r="BU336" s="47"/>
      <c r="BV336" s="47"/>
      <c r="BW336" s="47"/>
      <c r="BX336" s="47"/>
      <c r="BY336" s="47"/>
      <c r="BZ336" s="47"/>
      <c r="CA336" s="47"/>
      <c r="CB336" s="47"/>
      <c r="CC336" s="47"/>
      <c r="CD336" s="47"/>
      <c r="CE336" s="47"/>
      <c r="CF336" s="47"/>
      <c r="CG336" s="47"/>
      <c r="CH336" s="47"/>
      <c r="CI336" s="47"/>
      <c r="CJ336" s="47"/>
      <c r="CK336" s="47"/>
      <c r="CL336" s="47"/>
      <c r="CM336" s="47"/>
      <c r="CN336" s="47"/>
      <c r="CO336" s="47"/>
      <c r="CP336" s="47"/>
      <c r="CQ336" s="47"/>
    </row>
    <row r="337" spans="1:95" ht="12.75" customHeight="1" x14ac:dyDescent="0.15">
      <c r="A337" s="112"/>
      <c r="B337" s="112"/>
      <c r="C337" s="112"/>
      <c r="D337" s="112"/>
      <c r="E337" s="112"/>
      <c r="F337" s="112"/>
      <c r="G337" s="47"/>
      <c r="H337" s="115"/>
      <c r="I337" s="47"/>
      <c r="J337" s="47"/>
      <c r="K337" s="47"/>
      <c r="L337" s="47"/>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c r="AM337" s="47"/>
      <c r="AN337" s="47"/>
      <c r="AO337" s="47"/>
      <c r="AP337" s="47"/>
      <c r="AQ337" s="47"/>
      <c r="AR337" s="47"/>
      <c r="AS337" s="47"/>
      <c r="AT337" s="47"/>
      <c r="AU337" s="47"/>
      <c r="AV337" s="47"/>
      <c r="AW337" s="47"/>
      <c r="AX337" s="47"/>
      <c r="AY337" s="47"/>
      <c r="AZ337" s="47"/>
      <c r="BA337" s="47"/>
      <c r="BB337" s="47"/>
      <c r="BC337" s="47"/>
      <c r="BD337" s="47"/>
      <c r="BE337" s="47"/>
      <c r="BF337" s="47"/>
      <c r="BG337" s="47"/>
      <c r="BH337" s="47"/>
      <c r="BI337" s="47"/>
      <c r="BJ337" s="47"/>
      <c r="BK337" s="47"/>
      <c r="BL337" s="47"/>
      <c r="BM337" s="47"/>
      <c r="BN337" s="47"/>
      <c r="BO337" s="47"/>
      <c r="BP337" s="47"/>
      <c r="BQ337" s="47"/>
      <c r="BR337" s="47"/>
      <c r="BS337" s="47"/>
      <c r="BT337" s="47"/>
      <c r="BU337" s="47"/>
      <c r="BV337" s="47"/>
      <c r="BW337" s="47"/>
      <c r="BX337" s="47"/>
      <c r="BY337" s="47"/>
      <c r="BZ337" s="47"/>
      <c r="CA337" s="47"/>
      <c r="CB337" s="47"/>
      <c r="CC337" s="47"/>
      <c r="CD337" s="47"/>
      <c r="CE337" s="47"/>
      <c r="CF337" s="47"/>
      <c r="CG337" s="47"/>
      <c r="CH337" s="47"/>
      <c r="CI337" s="47"/>
      <c r="CJ337" s="47"/>
      <c r="CK337" s="47"/>
      <c r="CL337" s="47"/>
      <c r="CM337" s="47"/>
      <c r="CN337" s="47"/>
      <c r="CO337" s="47"/>
      <c r="CP337" s="47"/>
      <c r="CQ337" s="47"/>
    </row>
    <row r="338" spans="1:95" ht="12.75" customHeight="1" x14ac:dyDescent="0.15">
      <c r="A338" s="112"/>
      <c r="B338" s="112"/>
      <c r="C338" s="112"/>
      <c r="D338" s="112"/>
      <c r="E338" s="112"/>
      <c r="F338" s="112"/>
      <c r="G338" s="47"/>
      <c r="H338" s="115"/>
      <c r="I338" s="47"/>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c r="AP338" s="47"/>
      <c r="AQ338" s="47"/>
      <c r="AR338" s="47"/>
      <c r="AS338" s="47"/>
      <c r="AT338" s="47"/>
      <c r="AU338" s="47"/>
      <c r="AV338" s="47"/>
      <c r="AW338" s="47"/>
      <c r="AX338" s="47"/>
      <c r="AY338" s="47"/>
      <c r="AZ338" s="47"/>
      <c r="BA338" s="47"/>
      <c r="BB338" s="47"/>
      <c r="BC338" s="47"/>
      <c r="BD338" s="47"/>
      <c r="BE338" s="47"/>
      <c r="BF338" s="47"/>
      <c r="BG338" s="47"/>
      <c r="BH338" s="47"/>
      <c r="BI338" s="47"/>
      <c r="BJ338" s="47"/>
      <c r="BK338" s="47"/>
      <c r="BL338" s="47"/>
      <c r="BM338" s="47"/>
      <c r="BN338" s="47"/>
      <c r="BO338" s="47"/>
      <c r="BP338" s="47"/>
      <c r="BQ338" s="47"/>
      <c r="BR338" s="47"/>
      <c r="BS338" s="47"/>
      <c r="BT338" s="47"/>
      <c r="BU338" s="47"/>
      <c r="BV338" s="47"/>
      <c r="BW338" s="47"/>
      <c r="BX338" s="47"/>
      <c r="BY338" s="47"/>
      <c r="BZ338" s="47"/>
      <c r="CA338" s="47"/>
      <c r="CB338" s="47"/>
      <c r="CC338" s="47"/>
      <c r="CD338" s="47"/>
      <c r="CE338" s="47"/>
      <c r="CF338" s="47"/>
      <c r="CG338" s="47"/>
      <c r="CH338" s="47"/>
      <c r="CI338" s="47"/>
      <c r="CJ338" s="47"/>
      <c r="CK338" s="47"/>
      <c r="CL338" s="47"/>
      <c r="CM338" s="47"/>
      <c r="CN338" s="47"/>
      <c r="CO338" s="47"/>
      <c r="CP338" s="47"/>
      <c r="CQ338" s="47"/>
    </row>
    <row r="339" spans="1:95" ht="12.75" customHeight="1" x14ac:dyDescent="0.15">
      <c r="A339" s="112"/>
      <c r="B339" s="112"/>
      <c r="C339" s="112"/>
      <c r="D339" s="112"/>
      <c r="E339" s="112"/>
      <c r="F339" s="112"/>
      <c r="G339" s="47"/>
      <c r="H339" s="115"/>
      <c r="I339" s="47"/>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c r="AP339" s="47"/>
      <c r="AQ339" s="47"/>
      <c r="AR339" s="47"/>
      <c r="AS339" s="47"/>
      <c r="AT339" s="47"/>
      <c r="AU339" s="47"/>
      <c r="AV339" s="47"/>
      <c r="AW339" s="47"/>
      <c r="AX339" s="47"/>
      <c r="AY339" s="47"/>
      <c r="AZ339" s="47"/>
      <c r="BA339" s="47"/>
      <c r="BB339" s="47"/>
      <c r="BC339" s="47"/>
      <c r="BD339" s="47"/>
      <c r="BE339" s="47"/>
      <c r="BF339" s="47"/>
      <c r="BG339" s="47"/>
      <c r="BH339" s="47"/>
      <c r="BI339" s="47"/>
      <c r="BJ339" s="47"/>
      <c r="BK339" s="47"/>
      <c r="BL339" s="47"/>
      <c r="BM339" s="47"/>
      <c r="BN339" s="47"/>
      <c r="BO339" s="47"/>
      <c r="BP339" s="47"/>
      <c r="BQ339" s="47"/>
      <c r="BR339" s="47"/>
      <c r="BS339" s="47"/>
      <c r="BT339" s="47"/>
      <c r="BU339" s="47"/>
      <c r="BV339" s="47"/>
      <c r="BW339" s="47"/>
      <c r="BX339" s="47"/>
      <c r="BY339" s="47"/>
      <c r="BZ339" s="47"/>
      <c r="CA339" s="47"/>
      <c r="CB339" s="47"/>
      <c r="CC339" s="47"/>
      <c r="CD339" s="47"/>
      <c r="CE339" s="47"/>
      <c r="CF339" s="47"/>
      <c r="CG339" s="47"/>
      <c r="CH339" s="47"/>
      <c r="CI339" s="47"/>
      <c r="CJ339" s="47"/>
      <c r="CK339" s="47"/>
      <c r="CL339" s="47"/>
      <c r="CM339" s="47"/>
      <c r="CN339" s="47"/>
      <c r="CO339" s="47"/>
      <c r="CP339" s="47"/>
      <c r="CQ339" s="47"/>
    </row>
    <row r="340" spans="1:95" ht="12.75" customHeight="1" x14ac:dyDescent="0.15">
      <c r="A340" s="112"/>
      <c r="B340" s="112"/>
      <c r="C340" s="112"/>
      <c r="D340" s="112"/>
      <c r="E340" s="112"/>
      <c r="F340" s="112"/>
      <c r="G340" s="47"/>
      <c r="H340" s="115"/>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c r="AR340" s="47"/>
      <c r="AS340" s="47"/>
      <c r="AT340" s="47"/>
      <c r="AU340" s="47"/>
      <c r="AV340" s="47"/>
      <c r="AW340" s="47"/>
      <c r="AX340" s="47"/>
      <c r="AY340" s="47"/>
      <c r="AZ340" s="47"/>
      <c r="BA340" s="47"/>
      <c r="BB340" s="47"/>
      <c r="BC340" s="47"/>
      <c r="BD340" s="47"/>
      <c r="BE340" s="47"/>
      <c r="BF340" s="47"/>
      <c r="BG340" s="47"/>
      <c r="BH340" s="47"/>
      <c r="BI340" s="47"/>
      <c r="BJ340" s="47"/>
      <c r="BK340" s="47"/>
      <c r="BL340" s="47"/>
      <c r="BM340" s="47"/>
      <c r="BN340" s="47"/>
      <c r="BO340" s="47"/>
      <c r="BP340" s="47"/>
      <c r="BQ340" s="47"/>
      <c r="BR340" s="47"/>
      <c r="BS340" s="47"/>
      <c r="BT340" s="47"/>
      <c r="BU340" s="47"/>
      <c r="BV340" s="47"/>
      <c r="BW340" s="47"/>
      <c r="BX340" s="47"/>
      <c r="BY340" s="47"/>
      <c r="BZ340" s="47"/>
      <c r="CA340" s="47"/>
      <c r="CB340" s="47"/>
      <c r="CC340" s="47"/>
      <c r="CD340" s="47"/>
      <c r="CE340" s="47"/>
      <c r="CF340" s="47"/>
      <c r="CG340" s="47"/>
      <c r="CH340" s="47"/>
      <c r="CI340" s="47"/>
      <c r="CJ340" s="47"/>
      <c r="CK340" s="47"/>
      <c r="CL340" s="47"/>
      <c r="CM340" s="47"/>
      <c r="CN340" s="47"/>
      <c r="CO340" s="47"/>
      <c r="CP340" s="47"/>
      <c r="CQ340" s="47"/>
    </row>
    <row r="341" spans="1:95" ht="12.75" customHeight="1" x14ac:dyDescent="0.15">
      <c r="A341" s="112"/>
      <c r="B341" s="112"/>
      <c r="C341" s="112"/>
      <c r="D341" s="112"/>
      <c r="E341" s="112"/>
      <c r="F341" s="112"/>
      <c r="G341" s="47"/>
      <c r="H341" s="115"/>
      <c r="I341" s="47"/>
      <c r="J341" s="47"/>
      <c r="K341" s="47"/>
      <c r="L341" s="47"/>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c r="AM341" s="47"/>
      <c r="AN341" s="47"/>
      <c r="AO341" s="47"/>
      <c r="AP341" s="47"/>
      <c r="AQ341" s="47"/>
      <c r="AR341" s="47"/>
      <c r="AS341" s="47"/>
      <c r="AT341" s="47"/>
      <c r="AU341" s="47"/>
      <c r="AV341" s="47"/>
      <c r="AW341" s="47"/>
      <c r="AX341" s="47"/>
      <c r="AY341" s="47"/>
      <c r="AZ341" s="47"/>
      <c r="BA341" s="47"/>
      <c r="BB341" s="47"/>
      <c r="BC341" s="47"/>
      <c r="BD341" s="47"/>
      <c r="BE341" s="47"/>
      <c r="BF341" s="47"/>
      <c r="BG341" s="47"/>
      <c r="BH341" s="47"/>
      <c r="BI341" s="47"/>
      <c r="BJ341" s="47"/>
      <c r="BK341" s="47"/>
      <c r="BL341" s="47"/>
      <c r="BM341" s="47"/>
      <c r="BN341" s="47"/>
      <c r="BO341" s="47"/>
      <c r="BP341" s="47"/>
      <c r="BQ341" s="47"/>
      <c r="BR341" s="47"/>
      <c r="BS341" s="47"/>
      <c r="BT341" s="47"/>
      <c r="BU341" s="47"/>
      <c r="BV341" s="47"/>
      <c r="BW341" s="47"/>
      <c r="BX341" s="47"/>
      <c r="BY341" s="47"/>
      <c r="BZ341" s="47"/>
      <c r="CA341" s="47"/>
      <c r="CB341" s="47"/>
      <c r="CC341" s="47"/>
      <c r="CD341" s="47"/>
      <c r="CE341" s="47"/>
      <c r="CF341" s="47"/>
      <c r="CG341" s="47"/>
      <c r="CH341" s="47"/>
      <c r="CI341" s="47"/>
      <c r="CJ341" s="47"/>
      <c r="CK341" s="47"/>
      <c r="CL341" s="47"/>
      <c r="CM341" s="47"/>
      <c r="CN341" s="47"/>
      <c r="CO341" s="47"/>
      <c r="CP341" s="47"/>
      <c r="CQ341" s="47"/>
    </row>
    <row r="342" spans="1:95" ht="12.75" customHeight="1" x14ac:dyDescent="0.15">
      <c r="A342" s="112"/>
      <c r="B342" s="112"/>
      <c r="C342" s="112"/>
      <c r="D342" s="112"/>
      <c r="E342" s="112"/>
      <c r="F342" s="112"/>
      <c r="G342" s="47"/>
      <c r="H342" s="115"/>
      <c r="I342" s="47"/>
      <c r="J342" s="47"/>
      <c r="K342" s="47"/>
      <c r="L342" s="47"/>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c r="AM342" s="47"/>
      <c r="AN342" s="47"/>
      <c r="AO342" s="47"/>
      <c r="AP342" s="47"/>
      <c r="AQ342" s="47"/>
      <c r="AR342" s="47"/>
      <c r="AS342" s="47"/>
      <c r="AT342" s="47"/>
      <c r="AU342" s="47"/>
      <c r="AV342" s="47"/>
      <c r="AW342" s="47"/>
      <c r="AX342" s="47"/>
      <c r="AY342" s="47"/>
      <c r="AZ342" s="47"/>
      <c r="BA342" s="47"/>
      <c r="BB342" s="47"/>
      <c r="BC342" s="47"/>
      <c r="BD342" s="47"/>
      <c r="BE342" s="47"/>
      <c r="BF342" s="47"/>
      <c r="BG342" s="47"/>
      <c r="BH342" s="47"/>
      <c r="BI342" s="47"/>
      <c r="BJ342" s="47"/>
      <c r="BK342" s="47"/>
      <c r="BL342" s="47"/>
      <c r="BM342" s="47"/>
      <c r="BN342" s="47"/>
      <c r="BO342" s="47"/>
      <c r="BP342" s="47"/>
      <c r="BQ342" s="47"/>
      <c r="BR342" s="47"/>
      <c r="BS342" s="47"/>
      <c r="BT342" s="47"/>
      <c r="BU342" s="47"/>
      <c r="BV342" s="47"/>
      <c r="BW342" s="47"/>
      <c r="BX342" s="47"/>
      <c r="BY342" s="47"/>
      <c r="BZ342" s="47"/>
      <c r="CA342" s="47"/>
      <c r="CB342" s="47"/>
      <c r="CC342" s="47"/>
      <c r="CD342" s="47"/>
      <c r="CE342" s="47"/>
      <c r="CF342" s="47"/>
      <c r="CG342" s="47"/>
      <c r="CH342" s="47"/>
      <c r="CI342" s="47"/>
      <c r="CJ342" s="47"/>
      <c r="CK342" s="47"/>
      <c r="CL342" s="47"/>
      <c r="CM342" s="47"/>
      <c r="CN342" s="47"/>
      <c r="CO342" s="47"/>
      <c r="CP342" s="47"/>
      <c r="CQ342" s="47"/>
    </row>
    <row r="343" spans="1:95" ht="12.75" customHeight="1" x14ac:dyDescent="0.15">
      <c r="A343" s="112"/>
      <c r="B343" s="112"/>
      <c r="C343" s="112"/>
      <c r="D343" s="112"/>
      <c r="E343" s="112"/>
      <c r="F343" s="112"/>
      <c r="G343" s="47"/>
      <c r="H343" s="115"/>
      <c r="I343" s="47"/>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c r="AP343" s="47"/>
      <c r="AQ343" s="47"/>
      <c r="AR343" s="47"/>
      <c r="AS343" s="47"/>
      <c r="AT343" s="47"/>
      <c r="AU343" s="47"/>
      <c r="AV343" s="47"/>
      <c r="AW343" s="47"/>
      <c r="AX343" s="47"/>
      <c r="AY343" s="47"/>
      <c r="AZ343" s="47"/>
      <c r="BA343" s="47"/>
      <c r="BB343" s="47"/>
      <c r="BC343" s="47"/>
      <c r="BD343" s="47"/>
      <c r="BE343" s="47"/>
      <c r="BF343" s="47"/>
      <c r="BG343" s="47"/>
      <c r="BH343" s="47"/>
      <c r="BI343" s="47"/>
      <c r="BJ343" s="47"/>
      <c r="BK343" s="47"/>
      <c r="BL343" s="47"/>
      <c r="BM343" s="47"/>
      <c r="BN343" s="47"/>
      <c r="BO343" s="47"/>
      <c r="BP343" s="47"/>
      <c r="BQ343" s="47"/>
      <c r="BR343" s="47"/>
      <c r="BS343" s="47"/>
      <c r="BT343" s="47"/>
      <c r="BU343" s="47"/>
      <c r="BV343" s="47"/>
      <c r="BW343" s="47"/>
      <c r="BX343" s="47"/>
      <c r="BY343" s="47"/>
      <c r="BZ343" s="47"/>
      <c r="CA343" s="47"/>
      <c r="CB343" s="47"/>
      <c r="CC343" s="47"/>
      <c r="CD343" s="47"/>
      <c r="CE343" s="47"/>
      <c r="CF343" s="47"/>
      <c r="CG343" s="47"/>
      <c r="CH343" s="47"/>
      <c r="CI343" s="47"/>
      <c r="CJ343" s="47"/>
      <c r="CK343" s="47"/>
      <c r="CL343" s="47"/>
      <c r="CM343" s="47"/>
      <c r="CN343" s="47"/>
      <c r="CO343" s="47"/>
      <c r="CP343" s="47"/>
      <c r="CQ343" s="47"/>
    </row>
    <row r="344" spans="1:95" ht="12.75" customHeight="1" x14ac:dyDescent="0.15">
      <c r="A344" s="112"/>
      <c r="B344" s="112"/>
      <c r="C344" s="112"/>
      <c r="D344" s="112"/>
      <c r="E344" s="112"/>
      <c r="F344" s="112"/>
      <c r="G344" s="47"/>
      <c r="H344" s="115"/>
      <c r="I344" s="47"/>
      <c r="J344" s="47"/>
      <c r="K344" s="47"/>
      <c r="L344" s="47"/>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c r="AM344" s="47"/>
      <c r="AN344" s="47"/>
      <c r="AO344" s="47"/>
      <c r="AP344" s="47"/>
      <c r="AQ344" s="47"/>
      <c r="AR344" s="47"/>
      <c r="AS344" s="47"/>
      <c r="AT344" s="47"/>
      <c r="AU344" s="47"/>
      <c r="AV344" s="47"/>
      <c r="AW344" s="47"/>
      <c r="AX344" s="47"/>
      <c r="AY344" s="47"/>
      <c r="AZ344" s="47"/>
      <c r="BA344" s="47"/>
      <c r="BB344" s="47"/>
      <c r="BC344" s="47"/>
      <c r="BD344" s="47"/>
      <c r="BE344" s="47"/>
      <c r="BF344" s="47"/>
      <c r="BG344" s="47"/>
      <c r="BH344" s="47"/>
      <c r="BI344" s="47"/>
      <c r="BJ344" s="47"/>
      <c r="BK344" s="47"/>
      <c r="BL344" s="47"/>
      <c r="BM344" s="47"/>
      <c r="BN344" s="47"/>
      <c r="BO344" s="47"/>
      <c r="BP344" s="47"/>
      <c r="BQ344" s="47"/>
      <c r="BR344" s="47"/>
      <c r="BS344" s="47"/>
      <c r="BT344" s="47"/>
      <c r="BU344" s="47"/>
      <c r="BV344" s="47"/>
      <c r="BW344" s="47"/>
      <c r="BX344" s="47"/>
      <c r="BY344" s="47"/>
      <c r="BZ344" s="47"/>
      <c r="CA344" s="47"/>
      <c r="CB344" s="47"/>
      <c r="CC344" s="47"/>
      <c r="CD344" s="47"/>
      <c r="CE344" s="47"/>
      <c r="CF344" s="47"/>
      <c r="CG344" s="47"/>
      <c r="CH344" s="47"/>
      <c r="CI344" s="47"/>
      <c r="CJ344" s="47"/>
      <c r="CK344" s="47"/>
      <c r="CL344" s="47"/>
      <c r="CM344" s="47"/>
      <c r="CN344" s="47"/>
      <c r="CO344" s="47"/>
      <c r="CP344" s="47"/>
      <c r="CQ344" s="47"/>
    </row>
    <row r="345" spans="1:95" ht="12.75" customHeight="1" x14ac:dyDescent="0.15">
      <c r="A345" s="112"/>
      <c r="B345" s="112"/>
      <c r="C345" s="112"/>
      <c r="D345" s="112"/>
      <c r="E345" s="112"/>
      <c r="F345" s="112"/>
      <c r="G345" s="47"/>
      <c r="H345" s="115"/>
      <c r="I345" s="47"/>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c r="AR345" s="47"/>
      <c r="AS345" s="47"/>
      <c r="AT345" s="47"/>
      <c r="AU345" s="47"/>
      <c r="AV345" s="47"/>
      <c r="AW345" s="47"/>
      <c r="AX345" s="47"/>
      <c r="AY345" s="47"/>
      <c r="AZ345" s="47"/>
      <c r="BA345" s="47"/>
      <c r="BB345" s="47"/>
      <c r="BC345" s="47"/>
      <c r="BD345" s="47"/>
      <c r="BE345" s="47"/>
      <c r="BF345" s="47"/>
      <c r="BG345" s="47"/>
      <c r="BH345" s="47"/>
      <c r="BI345" s="47"/>
      <c r="BJ345" s="47"/>
      <c r="BK345" s="47"/>
      <c r="BL345" s="47"/>
      <c r="BM345" s="47"/>
      <c r="BN345" s="47"/>
      <c r="BO345" s="47"/>
      <c r="BP345" s="47"/>
      <c r="BQ345" s="47"/>
      <c r="BR345" s="47"/>
      <c r="BS345" s="47"/>
      <c r="BT345" s="47"/>
      <c r="BU345" s="47"/>
      <c r="BV345" s="47"/>
      <c r="BW345" s="47"/>
      <c r="BX345" s="47"/>
      <c r="BY345" s="47"/>
      <c r="BZ345" s="47"/>
      <c r="CA345" s="47"/>
      <c r="CB345" s="47"/>
      <c r="CC345" s="47"/>
      <c r="CD345" s="47"/>
      <c r="CE345" s="47"/>
      <c r="CF345" s="47"/>
      <c r="CG345" s="47"/>
      <c r="CH345" s="47"/>
      <c r="CI345" s="47"/>
      <c r="CJ345" s="47"/>
      <c r="CK345" s="47"/>
      <c r="CL345" s="47"/>
      <c r="CM345" s="47"/>
      <c r="CN345" s="47"/>
      <c r="CO345" s="47"/>
      <c r="CP345" s="47"/>
      <c r="CQ345" s="47"/>
    </row>
    <row r="346" spans="1:95" ht="12.75" customHeight="1" x14ac:dyDescent="0.15">
      <c r="A346" s="112"/>
      <c r="B346" s="112"/>
      <c r="C346" s="112"/>
      <c r="D346" s="112"/>
      <c r="E346" s="112"/>
      <c r="F346" s="112"/>
      <c r="G346" s="47"/>
      <c r="H346" s="115"/>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c r="AR346" s="47"/>
      <c r="AS346" s="47"/>
      <c r="AT346" s="47"/>
      <c r="AU346" s="47"/>
      <c r="AV346" s="47"/>
      <c r="AW346" s="47"/>
      <c r="AX346" s="47"/>
      <c r="AY346" s="47"/>
      <c r="AZ346" s="47"/>
      <c r="BA346" s="47"/>
      <c r="BB346" s="47"/>
      <c r="BC346" s="47"/>
      <c r="BD346" s="47"/>
      <c r="BE346" s="47"/>
      <c r="BF346" s="47"/>
      <c r="BG346" s="47"/>
      <c r="BH346" s="47"/>
      <c r="BI346" s="47"/>
      <c r="BJ346" s="47"/>
      <c r="BK346" s="47"/>
      <c r="BL346" s="47"/>
      <c r="BM346" s="47"/>
      <c r="BN346" s="47"/>
      <c r="BO346" s="47"/>
      <c r="BP346" s="47"/>
      <c r="BQ346" s="47"/>
      <c r="BR346" s="47"/>
      <c r="BS346" s="47"/>
      <c r="BT346" s="47"/>
      <c r="BU346" s="47"/>
      <c r="BV346" s="47"/>
      <c r="BW346" s="47"/>
      <c r="BX346" s="47"/>
      <c r="BY346" s="47"/>
      <c r="BZ346" s="47"/>
      <c r="CA346" s="47"/>
      <c r="CB346" s="47"/>
      <c r="CC346" s="47"/>
      <c r="CD346" s="47"/>
      <c r="CE346" s="47"/>
      <c r="CF346" s="47"/>
      <c r="CG346" s="47"/>
      <c r="CH346" s="47"/>
      <c r="CI346" s="47"/>
      <c r="CJ346" s="47"/>
      <c r="CK346" s="47"/>
      <c r="CL346" s="47"/>
      <c r="CM346" s="47"/>
      <c r="CN346" s="47"/>
      <c r="CO346" s="47"/>
      <c r="CP346" s="47"/>
      <c r="CQ346" s="47"/>
    </row>
    <row r="347" spans="1:95" ht="12.75" customHeight="1" x14ac:dyDescent="0.15">
      <c r="A347" s="112"/>
      <c r="B347" s="112"/>
      <c r="C347" s="112"/>
      <c r="D347" s="112"/>
      <c r="E347" s="112"/>
      <c r="F347" s="112"/>
      <c r="G347" s="47"/>
      <c r="H347" s="115"/>
      <c r="I347" s="47"/>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c r="AP347" s="47"/>
      <c r="AQ347" s="47"/>
      <c r="AR347" s="47"/>
      <c r="AS347" s="47"/>
      <c r="AT347" s="47"/>
      <c r="AU347" s="47"/>
      <c r="AV347" s="47"/>
      <c r="AW347" s="47"/>
      <c r="AX347" s="47"/>
      <c r="AY347" s="47"/>
      <c r="AZ347" s="47"/>
      <c r="BA347" s="47"/>
      <c r="BB347" s="47"/>
      <c r="BC347" s="47"/>
      <c r="BD347" s="47"/>
      <c r="BE347" s="47"/>
      <c r="BF347" s="47"/>
      <c r="BG347" s="47"/>
      <c r="BH347" s="47"/>
      <c r="BI347" s="47"/>
      <c r="BJ347" s="47"/>
      <c r="BK347" s="47"/>
      <c r="BL347" s="47"/>
      <c r="BM347" s="47"/>
      <c r="BN347" s="47"/>
      <c r="BO347" s="47"/>
      <c r="BP347" s="47"/>
      <c r="BQ347" s="47"/>
      <c r="BR347" s="47"/>
      <c r="BS347" s="47"/>
      <c r="BT347" s="47"/>
      <c r="BU347" s="47"/>
      <c r="BV347" s="47"/>
      <c r="BW347" s="47"/>
      <c r="BX347" s="47"/>
      <c r="BY347" s="47"/>
      <c r="BZ347" s="47"/>
      <c r="CA347" s="47"/>
      <c r="CB347" s="47"/>
      <c r="CC347" s="47"/>
      <c r="CD347" s="47"/>
      <c r="CE347" s="47"/>
      <c r="CF347" s="47"/>
      <c r="CG347" s="47"/>
      <c r="CH347" s="47"/>
      <c r="CI347" s="47"/>
      <c r="CJ347" s="47"/>
      <c r="CK347" s="47"/>
      <c r="CL347" s="47"/>
      <c r="CM347" s="47"/>
      <c r="CN347" s="47"/>
      <c r="CO347" s="47"/>
      <c r="CP347" s="47"/>
      <c r="CQ347" s="47"/>
    </row>
    <row r="348" spans="1:95" ht="12.75" customHeight="1" x14ac:dyDescent="0.15">
      <c r="A348" s="112"/>
      <c r="B348" s="112"/>
      <c r="C348" s="112"/>
      <c r="D348" s="112"/>
      <c r="E348" s="112"/>
      <c r="F348" s="112"/>
      <c r="G348" s="47"/>
      <c r="H348" s="115"/>
      <c r="I348" s="47"/>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P348" s="47"/>
      <c r="AQ348" s="47"/>
      <c r="AR348" s="47"/>
      <c r="AS348" s="47"/>
      <c r="AT348" s="47"/>
      <c r="AU348" s="47"/>
      <c r="AV348" s="47"/>
      <c r="AW348" s="47"/>
      <c r="AX348" s="47"/>
      <c r="AY348" s="47"/>
      <c r="AZ348" s="47"/>
      <c r="BA348" s="47"/>
      <c r="BB348" s="47"/>
      <c r="BC348" s="47"/>
      <c r="BD348" s="47"/>
      <c r="BE348" s="47"/>
      <c r="BF348" s="47"/>
      <c r="BG348" s="47"/>
      <c r="BH348" s="47"/>
      <c r="BI348" s="47"/>
      <c r="BJ348" s="47"/>
      <c r="BK348" s="47"/>
      <c r="BL348" s="47"/>
      <c r="BM348" s="47"/>
      <c r="BN348" s="47"/>
      <c r="BO348" s="47"/>
      <c r="BP348" s="47"/>
      <c r="BQ348" s="47"/>
      <c r="BR348" s="47"/>
      <c r="BS348" s="47"/>
      <c r="BT348" s="47"/>
      <c r="BU348" s="47"/>
      <c r="BV348" s="47"/>
      <c r="BW348" s="47"/>
      <c r="BX348" s="47"/>
      <c r="BY348" s="47"/>
      <c r="BZ348" s="47"/>
      <c r="CA348" s="47"/>
      <c r="CB348" s="47"/>
      <c r="CC348" s="47"/>
      <c r="CD348" s="47"/>
      <c r="CE348" s="47"/>
      <c r="CF348" s="47"/>
      <c r="CG348" s="47"/>
      <c r="CH348" s="47"/>
      <c r="CI348" s="47"/>
      <c r="CJ348" s="47"/>
      <c r="CK348" s="47"/>
      <c r="CL348" s="47"/>
      <c r="CM348" s="47"/>
      <c r="CN348" s="47"/>
      <c r="CO348" s="47"/>
      <c r="CP348" s="47"/>
      <c r="CQ348" s="47"/>
    </row>
    <row r="349" spans="1:95" ht="12.75" customHeight="1" x14ac:dyDescent="0.15">
      <c r="A349" s="112"/>
      <c r="B349" s="112"/>
      <c r="C349" s="112"/>
      <c r="D349" s="112"/>
      <c r="E349" s="112"/>
      <c r="F349" s="112"/>
      <c r="G349" s="47"/>
      <c r="H349" s="115"/>
      <c r="I349" s="47"/>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c r="AP349" s="47"/>
      <c r="AQ349" s="47"/>
      <c r="AR349" s="47"/>
      <c r="AS349" s="47"/>
      <c r="AT349" s="47"/>
      <c r="AU349" s="47"/>
      <c r="AV349" s="47"/>
      <c r="AW349" s="47"/>
      <c r="AX349" s="47"/>
      <c r="AY349" s="47"/>
      <c r="AZ349" s="47"/>
      <c r="BA349" s="47"/>
      <c r="BB349" s="47"/>
      <c r="BC349" s="47"/>
      <c r="BD349" s="47"/>
      <c r="BE349" s="47"/>
      <c r="BF349" s="47"/>
      <c r="BG349" s="47"/>
      <c r="BH349" s="47"/>
      <c r="BI349" s="47"/>
      <c r="BJ349" s="47"/>
      <c r="BK349" s="47"/>
      <c r="BL349" s="47"/>
      <c r="BM349" s="47"/>
      <c r="BN349" s="47"/>
      <c r="BO349" s="47"/>
      <c r="BP349" s="47"/>
      <c r="BQ349" s="47"/>
      <c r="BR349" s="47"/>
      <c r="BS349" s="47"/>
      <c r="BT349" s="47"/>
      <c r="BU349" s="47"/>
      <c r="BV349" s="47"/>
      <c r="BW349" s="47"/>
      <c r="BX349" s="47"/>
      <c r="BY349" s="47"/>
      <c r="BZ349" s="47"/>
      <c r="CA349" s="47"/>
      <c r="CB349" s="47"/>
      <c r="CC349" s="47"/>
      <c r="CD349" s="47"/>
      <c r="CE349" s="47"/>
      <c r="CF349" s="47"/>
      <c r="CG349" s="47"/>
      <c r="CH349" s="47"/>
      <c r="CI349" s="47"/>
      <c r="CJ349" s="47"/>
      <c r="CK349" s="47"/>
      <c r="CL349" s="47"/>
      <c r="CM349" s="47"/>
      <c r="CN349" s="47"/>
      <c r="CO349" s="47"/>
      <c r="CP349" s="47"/>
      <c r="CQ349" s="47"/>
    </row>
    <row r="350" spans="1:95" ht="12.75" customHeight="1" x14ac:dyDescent="0.15">
      <c r="A350" s="112"/>
      <c r="B350" s="112"/>
      <c r="C350" s="112"/>
      <c r="D350" s="112"/>
      <c r="E350" s="112"/>
      <c r="F350" s="112"/>
      <c r="G350" s="47"/>
      <c r="H350" s="115"/>
      <c r="I350" s="47"/>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c r="AP350" s="47"/>
      <c r="AQ350" s="47"/>
      <c r="AR350" s="47"/>
      <c r="AS350" s="47"/>
      <c r="AT350" s="47"/>
      <c r="AU350" s="47"/>
      <c r="AV350" s="47"/>
      <c r="AW350" s="47"/>
      <c r="AX350" s="47"/>
      <c r="AY350" s="47"/>
      <c r="AZ350" s="47"/>
      <c r="BA350" s="47"/>
      <c r="BB350" s="47"/>
      <c r="BC350" s="47"/>
      <c r="BD350" s="47"/>
      <c r="BE350" s="47"/>
      <c r="BF350" s="47"/>
      <c r="BG350" s="47"/>
      <c r="BH350" s="47"/>
      <c r="BI350" s="47"/>
      <c r="BJ350" s="47"/>
      <c r="BK350" s="47"/>
      <c r="BL350" s="47"/>
      <c r="BM350" s="47"/>
      <c r="BN350" s="47"/>
      <c r="BO350" s="47"/>
      <c r="BP350" s="47"/>
      <c r="BQ350" s="47"/>
      <c r="BR350" s="47"/>
      <c r="BS350" s="47"/>
      <c r="BT350" s="47"/>
      <c r="BU350" s="47"/>
      <c r="BV350" s="47"/>
      <c r="BW350" s="47"/>
      <c r="BX350" s="47"/>
      <c r="BY350" s="47"/>
      <c r="BZ350" s="47"/>
      <c r="CA350" s="47"/>
      <c r="CB350" s="47"/>
      <c r="CC350" s="47"/>
      <c r="CD350" s="47"/>
      <c r="CE350" s="47"/>
      <c r="CF350" s="47"/>
      <c r="CG350" s="47"/>
      <c r="CH350" s="47"/>
      <c r="CI350" s="47"/>
      <c r="CJ350" s="47"/>
      <c r="CK350" s="47"/>
      <c r="CL350" s="47"/>
      <c r="CM350" s="47"/>
      <c r="CN350" s="47"/>
      <c r="CO350" s="47"/>
      <c r="CP350" s="47"/>
      <c r="CQ350" s="47"/>
    </row>
    <row r="351" spans="1:95" ht="12.75" customHeight="1" x14ac:dyDescent="0.15">
      <c r="A351" s="112"/>
      <c r="B351" s="112"/>
      <c r="C351" s="112"/>
      <c r="D351" s="112"/>
      <c r="E351" s="112"/>
      <c r="F351" s="112"/>
      <c r="G351" s="47"/>
      <c r="H351" s="115"/>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c r="AR351" s="47"/>
      <c r="AS351" s="47"/>
      <c r="AT351" s="47"/>
      <c r="AU351" s="47"/>
      <c r="AV351" s="47"/>
      <c r="AW351" s="47"/>
      <c r="AX351" s="47"/>
      <c r="AY351" s="47"/>
      <c r="AZ351" s="47"/>
      <c r="BA351" s="47"/>
      <c r="BB351" s="47"/>
      <c r="BC351" s="47"/>
      <c r="BD351" s="47"/>
      <c r="BE351" s="47"/>
      <c r="BF351" s="47"/>
      <c r="BG351" s="47"/>
      <c r="BH351" s="47"/>
      <c r="BI351" s="47"/>
      <c r="BJ351" s="47"/>
      <c r="BK351" s="47"/>
      <c r="BL351" s="47"/>
      <c r="BM351" s="47"/>
      <c r="BN351" s="47"/>
      <c r="BO351" s="47"/>
      <c r="BP351" s="47"/>
      <c r="BQ351" s="47"/>
      <c r="BR351" s="47"/>
      <c r="BS351" s="47"/>
      <c r="BT351" s="47"/>
      <c r="BU351" s="47"/>
      <c r="BV351" s="47"/>
      <c r="BW351" s="47"/>
      <c r="BX351" s="47"/>
      <c r="BY351" s="47"/>
      <c r="BZ351" s="47"/>
      <c r="CA351" s="47"/>
      <c r="CB351" s="47"/>
      <c r="CC351" s="47"/>
      <c r="CD351" s="47"/>
      <c r="CE351" s="47"/>
      <c r="CF351" s="47"/>
      <c r="CG351" s="47"/>
      <c r="CH351" s="47"/>
      <c r="CI351" s="47"/>
      <c r="CJ351" s="47"/>
      <c r="CK351" s="47"/>
      <c r="CL351" s="47"/>
      <c r="CM351" s="47"/>
      <c r="CN351" s="47"/>
      <c r="CO351" s="47"/>
      <c r="CP351" s="47"/>
      <c r="CQ351" s="47"/>
    </row>
    <row r="352" spans="1:95" ht="12.75" customHeight="1" x14ac:dyDescent="0.15">
      <c r="A352" s="112"/>
      <c r="B352" s="112"/>
      <c r="C352" s="112"/>
      <c r="D352" s="112"/>
      <c r="E352" s="112"/>
      <c r="F352" s="112"/>
      <c r="G352" s="47"/>
      <c r="H352" s="115"/>
      <c r="I352" s="47"/>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c r="AP352" s="47"/>
      <c r="AQ352" s="47"/>
      <c r="AR352" s="47"/>
      <c r="AS352" s="47"/>
      <c r="AT352" s="47"/>
      <c r="AU352" s="47"/>
      <c r="AV352" s="47"/>
      <c r="AW352" s="47"/>
      <c r="AX352" s="47"/>
      <c r="AY352" s="47"/>
      <c r="AZ352" s="47"/>
      <c r="BA352" s="47"/>
      <c r="BB352" s="47"/>
      <c r="BC352" s="47"/>
      <c r="BD352" s="47"/>
      <c r="BE352" s="47"/>
      <c r="BF352" s="47"/>
      <c r="BG352" s="47"/>
      <c r="BH352" s="47"/>
      <c r="BI352" s="47"/>
      <c r="BJ352" s="47"/>
      <c r="BK352" s="47"/>
      <c r="BL352" s="47"/>
      <c r="BM352" s="47"/>
      <c r="BN352" s="47"/>
      <c r="BO352" s="47"/>
      <c r="BP352" s="47"/>
      <c r="BQ352" s="47"/>
      <c r="BR352" s="47"/>
      <c r="BS352" s="47"/>
      <c r="BT352" s="47"/>
      <c r="BU352" s="47"/>
      <c r="BV352" s="47"/>
      <c r="BW352" s="47"/>
      <c r="BX352" s="47"/>
      <c r="BY352" s="47"/>
      <c r="BZ352" s="47"/>
      <c r="CA352" s="47"/>
      <c r="CB352" s="47"/>
      <c r="CC352" s="47"/>
      <c r="CD352" s="47"/>
      <c r="CE352" s="47"/>
      <c r="CF352" s="47"/>
      <c r="CG352" s="47"/>
      <c r="CH352" s="47"/>
      <c r="CI352" s="47"/>
      <c r="CJ352" s="47"/>
      <c r="CK352" s="47"/>
      <c r="CL352" s="47"/>
      <c r="CM352" s="47"/>
      <c r="CN352" s="47"/>
      <c r="CO352" s="47"/>
      <c r="CP352" s="47"/>
      <c r="CQ352" s="47"/>
    </row>
    <row r="353" spans="1:95" ht="12.75" customHeight="1" x14ac:dyDescent="0.15">
      <c r="A353" s="112"/>
      <c r="B353" s="112"/>
      <c r="C353" s="112"/>
      <c r="D353" s="112"/>
      <c r="E353" s="112"/>
      <c r="F353" s="112"/>
      <c r="G353" s="47"/>
      <c r="H353" s="115"/>
      <c r="I353" s="47"/>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c r="AP353" s="47"/>
      <c r="AQ353" s="47"/>
      <c r="AR353" s="47"/>
      <c r="AS353" s="47"/>
      <c r="AT353" s="47"/>
      <c r="AU353" s="47"/>
      <c r="AV353" s="47"/>
      <c r="AW353" s="47"/>
      <c r="AX353" s="47"/>
      <c r="AY353" s="47"/>
      <c r="AZ353" s="47"/>
      <c r="BA353" s="47"/>
      <c r="BB353" s="47"/>
      <c r="BC353" s="47"/>
      <c r="BD353" s="47"/>
      <c r="BE353" s="47"/>
      <c r="BF353" s="47"/>
      <c r="BG353" s="47"/>
      <c r="BH353" s="47"/>
      <c r="BI353" s="47"/>
      <c r="BJ353" s="47"/>
      <c r="BK353" s="47"/>
      <c r="BL353" s="47"/>
      <c r="BM353" s="47"/>
      <c r="BN353" s="47"/>
      <c r="BO353" s="47"/>
      <c r="BP353" s="47"/>
      <c r="BQ353" s="47"/>
      <c r="BR353" s="47"/>
      <c r="BS353" s="47"/>
      <c r="BT353" s="47"/>
      <c r="BU353" s="47"/>
      <c r="BV353" s="47"/>
      <c r="BW353" s="47"/>
      <c r="BX353" s="47"/>
      <c r="BY353" s="47"/>
      <c r="BZ353" s="47"/>
      <c r="CA353" s="47"/>
      <c r="CB353" s="47"/>
      <c r="CC353" s="47"/>
      <c r="CD353" s="47"/>
      <c r="CE353" s="47"/>
      <c r="CF353" s="47"/>
      <c r="CG353" s="47"/>
      <c r="CH353" s="47"/>
      <c r="CI353" s="47"/>
      <c r="CJ353" s="47"/>
      <c r="CK353" s="47"/>
      <c r="CL353" s="47"/>
      <c r="CM353" s="47"/>
      <c r="CN353" s="47"/>
      <c r="CO353" s="47"/>
      <c r="CP353" s="47"/>
      <c r="CQ353" s="47"/>
    </row>
    <row r="354" spans="1:95" ht="12.75" customHeight="1" x14ac:dyDescent="0.15">
      <c r="A354" s="112"/>
      <c r="B354" s="112"/>
      <c r="C354" s="112"/>
      <c r="D354" s="112"/>
      <c r="E354" s="112"/>
      <c r="F354" s="112"/>
      <c r="G354" s="47"/>
      <c r="H354" s="115"/>
      <c r="I354" s="47"/>
      <c r="J354" s="47"/>
      <c r="K354" s="47"/>
      <c r="L354" s="47"/>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c r="AM354" s="47"/>
      <c r="AN354" s="47"/>
      <c r="AO354" s="47"/>
      <c r="AP354" s="47"/>
      <c r="AQ354" s="47"/>
      <c r="AR354" s="47"/>
      <c r="AS354" s="47"/>
      <c r="AT354" s="47"/>
      <c r="AU354" s="47"/>
      <c r="AV354" s="47"/>
      <c r="AW354" s="47"/>
      <c r="AX354" s="47"/>
      <c r="AY354" s="47"/>
      <c r="AZ354" s="47"/>
      <c r="BA354" s="47"/>
      <c r="BB354" s="47"/>
      <c r="BC354" s="47"/>
      <c r="BD354" s="47"/>
      <c r="BE354" s="47"/>
      <c r="BF354" s="47"/>
      <c r="BG354" s="47"/>
      <c r="BH354" s="47"/>
      <c r="BI354" s="47"/>
      <c r="BJ354" s="47"/>
      <c r="BK354" s="47"/>
      <c r="BL354" s="47"/>
      <c r="BM354" s="47"/>
      <c r="BN354" s="47"/>
      <c r="BO354" s="47"/>
      <c r="BP354" s="47"/>
      <c r="BQ354" s="47"/>
      <c r="BR354" s="47"/>
      <c r="BS354" s="47"/>
      <c r="BT354" s="47"/>
      <c r="BU354" s="47"/>
      <c r="BV354" s="47"/>
      <c r="BW354" s="47"/>
      <c r="BX354" s="47"/>
      <c r="BY354" s="47"/>
      <c r="BZ354" s="47"/>
      <c r="CA354" s="47"/>
      <c r="CB354" s="47"/>
      <c r="CC354" s="47"/>
      <c r="CD354" s="47"/>
      <c r="CE354" s="47"/>
      <c r="CF354" s="47"/>
      <c r="CG354" s="47"/>
      <c r="CH354" s="47"/>
      <c r="CI354" s="47"/>
      <c r="CJ354" s="47"/>
      <c r="CK354" s="47"/>
      <c r="CL354" s="47"/>
      <c r="CM354" s="47"/>
      <c r="CN354" s="47"/>
      <c r="CO354" s="47"/>
      <c r="CP354" s="47"/>
      <c r="CQ354" s="47"/>
    </row>
    <row r="355" spans="1:95" ht="12.75" customHeight="1" x14ac:dyDescent="0.15">
      <c r="A355" s="112"/>
      <c r="B355" s="112"/>
      <c r="C355" s="112"/>
      <c r="D355" s="112"/>
      <c r="E355" s="112"/>
      <c r="F355" s="112"/>
      <c r="G355" s="47"/>
      <c r="H355" s="115"/>
      <c r="I355" s="47"/>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c r="AP355" s="47"/>
      <c r="AQ355" s="47"/>
      <c r="AR355" s="47"/>
      <c r="AS355" s="47"/>
      <c r="AT355" s="47"/>
      <c r="AU355" s="47"/>
      <c r="AV355" s="47"/>
      <c r="AW355" s="47"/>
      <c r="AX355" s="47"/>
      <c r="AY355" s="47"/>
      <c r="AZ355" s="47"/>
      <c r="BA355" s="47"/>
      <c r="BB355" s="47"/>
      <c r="BC355" s="47"/>
      <c r="BD355" s="47"/>
      <c r="BE355" s="47"/>
      <c r="BF355" s="47"/>
      <c r="BG355" s="47"/>
      <c r="BH355" s="47"/>
      <c r="BI355" s="47"/>
      <c r="BJ355" s="47"/>
      <c r="BK355" s="47"/>
      <c r="BL355" s="47"/>
      <c r="BM355" s="47"/>
      <c r="BN355" s="47"/>
      <c r="BO355" s="47"/>
      <c r="BP355" s="47"/>
      <c r="BQ355" s="47"/>
      <c r="BR355" s="47"/>
      <c r="BS355" s="47"/>
      <c r="BT355" s="47"/>
      <c r="BU355" s="47"/>
      <c r="BV355" s="47"/>
      <c r="BW355" s="47"/>
      <c r="BX355" s="47"/>
      <c r="BY355" s="47"/>
      <c r="BZ355" s="47"/>
      <c r="CA355" s="47"/>
      <c r="CB355" s="47"/>
      <c r="CC355" s="47"/>
      <c r="CD355" s="47"/>
      <c r="CE355" s="47"/>
      <c r="CF355" s="47"/>
      <c r="CG355" s="47"/>
      <c r="CH355" s="47"/>
      <c r="CI355" s="47"/>
      <c r="CJ355" s="47"/>
      <c r="CK355" s="47"/>
      <c r="CL355" s="47"/>
      <c r="CM355" s="47"/>
      <c r="CN355" s="47"/>
      <c r="CO355" s="47"/>
      <c r="CP355" s="47"/>
      <c r="CQ355" s="47"/>
    </row>
    <row r="356" spans="1:95" ht="12.75" customHeight="1" x14ac:dyDescent="0.15">
      <c r="A356" s="112"/>
      <c r="B356" s="112"/>
      <c r="C356" s="112"/>
      <c r="D356" s="112"/>
      <c r="E356" s="112"/>
      <c r="F356" s="112"/>
      <c r="G356" s="47"/>
      <c r="H356" s="115"/>
      <c r="I356" s="47"/>
      <c r="J356" s="47"/>
      <c r="K356" s="47"/>
      <c r="L356" s="47"/>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c r="AM356" s="47"/>
      <c r="AN356" s="47"/>
      <c r="AO356" s="47"/>
      <c r="AP356" s="47"/>
      <c r="AQ356" s="47"/>
      <c r="AR356" s="47"/>
      <c r="AS356" s="47"/>
      <c r="AT356" s="47"/>
      <c r="AU356" s="47"/>
      <c r="AV356" s="47"/>
      <c r="AW356" s="47"/>
      <c r="AX356" s="47"/>
      <c r="AY356" s="47"/>
      <c r="AZ356" s="47"/>
      <c r="BA356" s="47"/>
      <c r="BB356" s="47"/>
      <c r="BC356" s="47"/>
      <c r="BD356" s="47"/>
      <c r="BE356" s="47"/>
      <c r="BF356" s="47"/>
      <c r="BG356" s="47"/>
      <c r="BH356" s="47"/>
      <c r="BI356" s="47"/>
      <c r="BJ356" s="47"/>
      <c r="BK356" s="47"/>
      <c r="BL356" s="47"/>
      <c r="BM356" s="47"/>
      <c r="BN356" s="47"/>
      <c r="BO356" s="47"/>
      <c r="BP356" s="47"/>
      <c r="BQ356" s="47"/>
      <c r="BR356" s="47"/>
      <c r="BS356" s="47"/>
      <c r="BT356" s="47"/>
      <c r="BU356" s="47"/>
      <c r="BV356" s="47"/>
      <c r="BW356" s="47"/>
      <c r="BX356" s="47"/>
      <c r="BY356" s="47"/>
      <c r="BZ356" s="47"/>
      <c r="CA356" s="47"/>
      <c r="CB356" s="47"/>
      <c r="CC356" s="47"/>
      <c r="CD356" s="47"/>
      <c r="CE356" s="47"/>
      <c r="CF356" s="47"/>
      <c r="CG356" s="47"/>
      <c r="CH356" s="47"/>
      <c r="CI356" s="47"/>
      <c r="CJ356" s="47"/>
      <c r="CK356" s="47"/>
      <c r="CL356" s="47"/>
      <c r="CM356" s="47"/>
      <c r="CN356" s="47"/>
      <c r="CO356" s="47"/>
      <c r="CP356" s="47"/>
      <c r="CQ356" s="47"/>
    </row>
    <row r="357" spans="1:95" ht="12.75" customHeight="1" x14ac:dyDescent="0.15">
      <c r="A357" s="112"/>
      <c r="B357" s="112"/>
      <c r="C357" s="112"/>
      <c r="D357" s="112"/>
      <c r="E357" s="112"/>
      <c r="F357" s="112"/>
      <c r="G357" s="47"/>
      <c r="H357" s="115"/>
      <c r="I357" s="47"/>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c r="AP357" s="47"/>
      <c r="AQ357" s="47"/>
      <c r="AR357" s="47"/>
      <c r="AS357" s="47"/>
      <c r="AT357" s="47"/>
      <c r="AU357" s="47"/>
      <c r="AV357" s="47"/>
      <c r="AW357" s="47"/>
      <c r="AX357" s="47"/>
      <c r="AY357" s="47"/>
      <c r="AZ357" s="47"/>
      <c r="BA357" s="47"/>
      <c r="BB357" s="47"/>
      <c r="BC357" s="47"/>
      <c r="BD357" s="47"/>
      <c r="BE357" s="47"/>
      <c r="BF357" s="47"/>
      <c r="BG357" s="47"/>
      <c r="BH357" s="47"/>
      <c r="BI357" s="47"/>
      <c r="BJ357" s="47"/>
      <c r="BK357" s="47"/>
      <c r="BL357" s="47"/>
      <c r="BM357" s="47"/>
      <c r="BN357" s="47"/>
      <c r="BO357" s="47"/>
      <c r="BP357" s="47"/>
      <c r="BQ357" s="47"/>
      <c r="BR357" s="47"/>
      <c r="BS357" s="47"/>
      <c r="BT357" s="47"/>
      <c r="BU357" s="47"/>
      <c r="BV357" s="47"/>
      <c r="BW357" s="47"/>
      <c r="BX357" s="47"/>
      <c r="BY357" s="47"/>
      <c r="BZ357" s="47"/>
      <c r="CA357" s="47"/>
      <c r="CB357" s="47"/>
      <c r="CC357" s="47"/>
      <c r="CD357" s="47"/>
      <c r="CE357" s="47"/>
      <c r="CF357" s="47"/>
      <c r="CG357" s="47"/>
      <c r="CH357" s="47"/>
      <c r="CI357" s="47"/>
      <c r="CJ357" s="47"/>
      <c r="CK357" s="47"/>
      <c r="CL357" s="47"/>
      <c r="CM357" s="47"/>
      <c r="CN357" s="47"/>
      <c r="CO357" s="47"/>
      <c r="CP357" s="47"/>
      <c r="CQ357" s="47"/>
    </row>
    <row r="358" spans="1:95" ht="12.75" customHeight="1" x14ac:dyDescent="0.15">
      <c r="A358" s="112"/>
      <c r="B358" s="112"/>
      <c r="C358" s="112"/>
      <c r="D358" s="112"/>
      <c r="E358" s="112"/>
      <c r="F358" s="112"/>
      <c r="G358" s="47"/>
      <c r="H358" s="115"/>
      <c r="I358" s="47"/>
      <c r="J358" s="47"/>
      <c r="K358" s="47"/>
      <c r="L358" s="47"/>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c r="AM358" s="47"/>
      <c r="AN358" s="47"/>
      <c r="AO358" s="47"/>
      <c r="AP358" s="47"/>
      <c r="AQ358" s="47"/>
      <c r="AR358" s="47"/>
      <c r="AS358" s="47"/>
      <c r="AT358" s="47"/>
      <c r="AU358" s="47"/>
      <c r="AV358" s="47"/>
      <c r="AW358" s="47"/>
      <c r="AX358" s="47"/>
      <c r="AY358" s="47"/>
      <c r="AZ358" s="47"/>
      <c r="BA358" s="47"/>
      <c r="BB358" s="47"/>
      <c r="BC358" s="47"/>
      <c r="BD358" s="47"/>
      <c r="BE358" s="47"/>
      <c r="BF358" s="47"/>
      <c r="BG358" s="47"/>
      <c r="BH358" s="47"/>
      <c r="BI358" s="47"/>
      <c r="BJ358" s="47"/>
      <c r="BK358" s="47"/>
      <c r="BL358" s="47"/>
      <c r="BM358" s="47"/>
      <c r="BN358" s="47"/>
      <c r="BO358" s="47"/>
      <c r="BP358" s="47"/>
      <c r="BQ358" s="47"/>
      <c r="BR358" s="47"/>
      <c r="BS358" s="47"/>
      <c r="BT358" s="47"/>
      <c r="BU358" s="47"/>
      <c r="BV358" s="47"/>
      <c r="BW358" s="47"/>
      <c r="BX358" s="47"/>
      <c r="BY358" s="47"/>
      <c r="BZ358" s="47"/>
      <c r="CA358" s="47"/>
      <c r="CB358" s="47"/>
      <c r="CC358" s="47"/>
      <c r="CD358" s="47"/>
      <c r="CE358" s="47"/>
      <c r="CF358" s="47"/>
      <c r="CG358" s="47"/>
      <c r="CH358" s="47"/>
      <c r="CI358" s="47"/>
      <c r="CJ358" s="47"/>
      <c r="CK358" s="47"/>
      <c r="CL358" s="47"/>
      <c r="CM358" s="47"/>
      <c r="CN358" s="47"/>
      <c r="CO358" s="47"/>
      <c r="CP358" s="47"/>
      <c r="CQ358" s="47"/>
    </row>
    <row r="359" spans="1:95" ht="12.75" customHeight="1" x14ac:dyDescent="0.15">
      <c r="A359" s="112"/>
      <c r="B359" s="112"/>
      <c r="C359" s="112"/>
      <c r="D359" s="112"/>
      <c r="E359" s="112"/>
      <c r="F359" s="112"/>
      <c r="G359" s="47"/>
      <c r="H359" s="115"/>
      <c r="I359" s="47"/>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c r="AP359" s="47"/>
      <c r="AQ359" s="47"/>
      <c r="AR359" s="47"/>
      <c r="AS359" s="47"/>
      <c r="AT359" s="47"/>
      <c r="AU359" s="47"/>
      <c r="AV359" s="47"/>
      <c r="AW359" s="47"/>
      <c r="AX359" s="47"/>
      <c r="AY359" s="47"/>
      <c r="AZ359" s="47"/>
      <c r="BA359" s="47"/>
      <c r="BB359" s="47"/>
      <c r="BC359" s="47"/>
      <c r="BD359" s="47"/>
      <c r="BE359" s="47"/>
      <c r="BF359" s="47"/>
      <c r="BG359" s="47"/>
      <c r="BH359" s="47"/>
      <c r="BI359" s="47"/>
      <c r="BJ359" s="47"/>
      <c r="BK359" s="47"/>
      <c r="BL359" s="47"/>
      <c r="BM359" s="47"/>
      <c r="BN359" s="47"/>
      <c r="BO359" s="47"/>
      <c r="BP359" s="47"/>
      <c r="BQ359" s="47"/>
      <c r="BR359" s="47"/>
      <c r="BS359" s="47"/>
      <c r="BT359" s="47"/>
      <c r="BU359" s="47"/>
      <c r="BV359" s="47"/>
      <c r="BW359" s="47"/>
      <c r="BX359" s="47"/>
      <c r="BY359" s="47"/>
      <c r="BZ359" s="47"/>
      <c r="CA359" s="47"/>
      <c r="CB359" s="47"/>
      <c r="CC359" s="47"/>
      <c r="CD359" s="47"/>
      <c r="CE359" s="47"/>
      <c r="CF359" s="47"/>
      <c r="CG359" s="47"/>
      <c r="CH359" s="47"/>
      <c r="CI359" s="47"/>
      <c r="CJ359" s="47"/>
      <c r="CK359" s="47"/>
      <c r="CL359" s="47"/>
      <c r="CM359" s="47"/>
      <c r="CN359" s="47"/>
      <c r="CO359" s="47"/>
      <c r="CP359" s="47"/>
      <c r="CQ359" s="47"/>
    </row>
    <row r="360" spans="1:95" ht="12.75" customHeight="1" x14ac:dyDescent="0.15">
      <c r="A360" s="112"/>
      <c r="B360" s="112"/>
      <c r="C360" s="112"/>
      <c r="D360" s="112"/>
      <c r="E360" s="112"/>
      <c r="F360" s="112"/>
      <c r="G360" s="47"/>
      <c r="H360" s="115"/>
      <c r="I360" s="47"/>
      <c r="J360" s="47"/>
      <c r="K360" s="47"/>
      <c r="L360" s="47"/>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c r="AM360" s="47"/>
      <c r="AN360" s="47"/>
      <c r="AO360" s="47"/>
      <c r="AP360" s="47"/>
      <c r="AQ360" s="47"/>
      <c r="AR360" s="47"/>
      <c r="AS360" s="47"/>
      <c r="AT360" s="47"/>
      <c r="AU360" s="47"/>
      <c r="AV360" s="47"/>
      <c r="AW360" s="47"/>
      <c r="AX360" s="47"/>
      <c r="AY360" s="47"/>
      <c r="AZ360" s="47"/>
      <c r="BA360" s="47"/>
      <c r="BB360" s="47"/>
      <c r="BC360" s="47"/>
      <c r="BD360" s="47"/>
      <c r="BE360" s="47"/>
      <c r="BF360" s="47"/>
      <c r="BG360" s="47"/>
      <c r="BH360" s="47"/>
      <c r="BI360" s="47"/>
      <c r="BJ360" s="47"/>
      <c r="BK360" s="47"/>
      <c r="BL360" s="47"/>
      <c r="BM360" s="47"/>
      <c r="BN360" s="47"/>
      <c r="BO360" s="47"/>
      <c r="BP360" s="47"/>
      <c r="BQ360" s="47"/>
      <c r="BR360" s="47"/>
      <c r="BS360" s="47"/>
      <c r="BT360" s="47"/>
      <c r="BU360" s="47"/>
      <c r="BV360" s="47"/>
      <c r="BW360" s="47"/>
      <c r="BX360" s="47"/>
      <c r="BY360" s="47"/>
      <c r="BZ360" s="47"/>
      <c r="CA360" s="47"/>
      <c r="CB360" s="47"/>
      <c r="CC360" s="47"/>
      <c r="CD360" s="47"/>
      <c r="CE360" s="47"/>
      <c r="CF360" s="47"/>
      <c r="CG360" s="47"/>
      <c r="CH360" s="47"/>
      <c r="CI360" s="47"/>
      <c r="CJ360" s="47"/>
      <c r="CK360" s="47"/>
      <c r="CL360" s="47"/>
      <c r="CM360" s="47"/>
      <c r="CN360" s="47"/>
      <c r="CO360" s="47"/>
      <c r="CP360" s="47"/>
      <c r="CQ360" s="47"/>
    </row>
    <row r="361" spans="1:95" ht="12.75" customHeight="1" x14ac:dyDescent="0.15">
      <c r="A361" s="112"/>
      <c r="B361" s="112"/>
      <c r="C361" s="112"/>
      <c r="D361" s="112"/>
      <c r="E361" s="112"/>
      <c r="F361" s="112"/>
      <c r="G361" s="47"/>
      <c r="H361" s="115"/>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c r="AR361" s="47"/>
      <c r="AS361" s="47"/>
      <c r="AT361" s="47"/>
      <c r="AU361" s="47"/>
      <c r="AV361" s="47"/>
      <c r="AW361" s="47"/>
      <c r="AX361" s="47"/>
      <c r="AY361" s="47"/>
      <c r="AZ361" s="47"/>
      <c r="BA361" s="47"/>
      <c r="BB361" s="47"/>
      <c r="BC361" s="47"/>
      <c r="BD361" s="47"/>
      <c r="BE361" s="47"/>
      <c r="BF361" s="47"/>
      <c r="BG361" s="47"/>
      <c r="BH361" s="47"/>
      <c r="BI361" s="47"/>
      <c r="BJ361" s="47"/>
      <c r="BK361" s="47"/>
      <c r="BL361" s="47"/>
      <c r="BM361" s="47"/>
      <c r="BN361" s="47"/>
      <c r="BO361" s="47"/>
      <c r="BP361" s="47"/>
      <c r="BQ361" s="47"/>
      <c r="BR361" s="47"/>
      <c r="BS361" s="47"/>
      <c r="BT361" s="47"/>
      <c r="BU361" s="47"/>
      <c r="BV361" s="47"/>
      <c r="BW361" s="47"/>
      <c r="BX361" s="47"/>
      <c r="BY361" s="47"/>
      <c r="BZ361" s="47"/>
      <c r="CA361" s="47"/>
      <c r="CB361" s="47"/>
      <c r="CC361" s="47"/>
      <c r="CD361" s="47"/>
      <c r="CE361" s="47"/>
      <c r="CF361" s="47"/>
      <c r="CG361" s="47"/>
      <c r="CH361" s="47"/>
      <c r="CI361" s="47"/>
      <c r="CJ361" s="47"/>
      <c r="CK361" s="47"/>
      <c r="CL361" s="47"/>
      <c r="CM361" s="47"/>
      <c r="CN361" s="47"/>
      <c r="CO361" s="47"/>
      <c r="CP361" s="47"/>
      <c r="CQ361" s="47"/>
    </row>
    <row r="362" spans="1:95" ht="12.75" customHeight="1" x14ac:dyDescent="0.15">
      <c r="A362" s="112"/>
      <c r="B362" s="112"/>
      <c r="C362" s="112"/>
      <c r="D362" s="112"/>
      <c r="E362" s="112"/>
      <c r="F362" s="112"/>
      <c r="G362" s="47"/>
      <c r="H362" s="115"/>
      <c r="I362" s="47"/>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c r="AR362" s="47"/>
      <c r="AS362" s="47"/>
      <c r="AT362" s="47"/>
      <c r="AU362" s="47"/>
      <c r="AV362" s="47"/>
      <c r="AW362" s="47"/>
      <c r="AX362" s="47"/>
      <c r="AY362" s="47"/>
      <c r="AZ362" s="47"/>
      <c r="BA362" s="47"/>
      <c r="BB362" s="47"/>
      <c r="BC362" s="47"/>
      <c r="BD362" s="47"/>
      <c r="BE362" s="47"/>
      <c r="BF362" s="47"/>
      <c r="BG362" s="47"/>
      <c r="BH362" s="47"/>
      <c r="BI362" s="47"/>
      <c r="BJ362" s="47"/>
      <c r="BK362" s="47"/>
      <c r="BL362" s="47"/>
      <c r="BM362" s="47"/>
      <c r="BN362" s="47"/>
      <c r="BO362" s="47"/>
      <c r="BP362" s="47"/>
      <c r="BQ362" s="47"/>
      <c r="BR362" s="47"/>
      <c r="BS362" s="47"/>
      <c r="BT362" s="47"/>
      <c r="BU362" s="47"/>
      <c r="BV362" s="47"/>
      <c r="BW362" s="47"/>
      <c r="BX362" s="47"/>
      <c r="BY362" s="47"/>
      <c r="BZ362" s="47"/>
      <c r="CA362" s="47"/>
      <c r="CB362" s="47"/>
      <c r="CC362" s="47"/>
      <c r="CD362" s="47"/>
      <c r="CE362" s="47"/>
      <c r="CF362" s="47"/>
      <c r="CG362" s="47"/>
      <c r="CH362" s="47"/>
      <c r="CI362" s="47"/>
      <c r="CJ362" s="47"/>
      <c r="CK362" s="47"/>
      <c r="CL362" s="47"/>
      <c r="CM362" s="47"/>
      <c r="CN362" s="47"/>
      <c r="CO362" s="47"/>
      <c r="CP362" s="47"/>
      <c r="CQ362" s="47"/>
    </row>
    <row r="363" spans="1:95" ht="12.75" customHeight="1" x14ac:dyDescent="0.15">
      <c r="A363" s="112"/>
      <c r="B363" s="112"/>
      <c r="C363" s="112"/>
      <c r="D363" s="112"/>
      <c r="E363" s="112"/>
      <c r="F363" s="112"/>
      <c r="G363" s="47"/>
      <c r="H363" s="115"/>
      <c r="I363" s="47"/>
      <c r="J363" s="47"/>
      <c r="K363" s="47"/>
      <c r="L363" s="47"/>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c r="AM363" s="47"/>
      <c r="AN363" s="47"/>
      <c r="AO363" s="47"/>
      <c r="AP363" s="47"/>
      <c r="AQ363" s="47"/>
      <c r="AR363" s="47"/>
      <c r="AS363" s="47"/>
      <c r="AT363" s="47"/>
      <c r="AU363" s="47"/>
      <c r="AV363" s="47"/>
      <c r="AW363" s="47"/>
      <c r="AX363" s="47"/>
      <c r="AY363" s="47"/>
      <c r="AZ363" s="47"/>
      <c r="BA363" s="47"/>
      <c r="BB363" s="47"/>
      <c r="BC363" s="47"/>
      <c r="BD363" s="47"/>
      <c r="BE363" s="47"/>
      <c r="BF363" s="47"/>
      <c r="BG363" s="47"/>
      <c r="BH363" s="47"/>
      <c r="BI363" s="47"/>
      <c r="BJ363" s="47"/>
      <c r="BK363" s="47"/>
      <c r="BL363" s="47"/>
      <c r="BM363" s="47"/>
      <c r="BN363" s="47"/>
      <c r="BO363" s="47"/>
      <c r="BP363" s="47"/>
      <c r="BQ363" s="47"/>
      <c r="BR363" s="47"/>
      <c r="BS363" s="47"/>
      <c r="BT363" s="47"/>
      <c r="BU363" s="47"/>
      <c r="BV363" s="47"/>
      <c r="BW363" s="47"/>
      <c r="BX363" s="47"/>
      <c r="BY363" s="47"/>
      <c r="BZ363" s="47"/>
      <c r="CA363" s="47"/>
      <c r="CB363" s="47"/>
      <c r="CC363" s="47"/>
      <c r="CD363" s="47"/>
      <c r="CE363" s="47"/>
      <c r="CF363" s="47"/>
      <c r="CG363" s="47"/>
      <c r="CH363" s="47"/>
      <c r="CI363" s="47"/>
      <c r="CJ363" s="47"/>
      <c r="CK363" s="47"/>
      <c r="CL363" s="47"/>
      <c r="CM363" s="47"/>
      <c r="CN363" s="47"/>
      <c r="CO363" s="47"/>
      <c r="CP363" s="47"/>
      <c r="CQ363" s="47"/>
    </row>
    <row r="364" spans="1:95" ht="12.75" customHeight="1" x14ac:dyDescent="0.15">
      <c r="A364" s="112"/>
      <c r="B364" s="112"/>
      <c r="C364" s="112"/>
      <c r="D364" s="112"/>
      <c r="E364" s="112"/>
      <c r="F364" s="112"/>
      <c r="G364" s="47"/>
      <c r="H364" s="115"/>
      <c r="I364" s="47"/>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c r="AP364" s="47"/>
      <c r="AQ364" s="47"/>
      <c r="AR364" s="47"/>
      <c r="AS364" s="47"/>
      <c r="AT364" s="47"/>
      <c r="AU364" s="47"/>
      <c r="AV364" s="47"/>
      <c r="AW364" s="47"/>
      <c r="AX364" s="47"/>
      <c r="AY364" s="47"/>
      <c r="AZ364" s="47"/>
      <c r="BA364" s="47"/>
      <c r="BB364" s="47"/>
      <c r="BC364" s="47"/>
      <c r="BD364" s="47"/>
      <c r="BE364" s="47"/>
      <c r="BF364" s="47"/>
      <c r="BG364" s="47"/>
      <c r="BH364" s="47"/>
      <c r="BI364" s="47"/>
      <c r="BJ364" s="47"/>
      <c r="BK364" s="47"/>
      <c r="BL364" s="47"/>
      <c r="BM364" s="47"/>
      <c r="BN364" s="47"/>
      <c r="BO364" s="47"/>
      <c r="BP364" s="47"/>
      <c r="BQ364" s="47"/>
      <c r="BR364" s="47"/>
      <c r="BS364" s="47"/>
      <c r="BT364" s="47"/>
      <c r="BU364" s="47"/>
      <c r="BV364" s="47"/>
      <c r="BW364" s="47"/>
      <c r="BX364" s="47"/>
      <c r="BY364" s="47"/>
      <c r="BZ364" s="47"/>
      <c r="CA364" s="47"/>
      <c r="CB364" s="47"/>
      <c r="CC364" s="47"/>
      <c r="CD364" s="47"/>
      <c r="CE364" s="47"/>
      <c r="CF364" s="47"/>
      <c r="CG364" s="47"/>
      <c r="CH364" s="47"/>
      <c r="CI364" s="47"/>
      <c r="CJ364" s="47"/>
      <c r="CK364" s="47"/>
      <c r="CL364" s="47"/>
      <c r="CM364" s="47"/>
      <c r="CN364" s="47"/>
      <c r="CO364" s="47"/>
      <c r="CP364" s="47"/>
      <c r="CQ364" s="47"/>
    </row>
    <row r="365" spans="1:95" ht="12.75" customHeight="1" x14ac:dyDescent="0.15">
      <c r="A365" s="112"/>
      <c r="B365" s="112"/>
      <c r="C365" s="112"/>
      <c r="D365" s="112"/>
      <c r="E365" s="112"/>
      <c r="F365" s="112"/>
      <c r="G365" s="47"/>
      <c r="H365" s="115"/>
      <c r="I365" s="47"/>
      <c r="J365" s="47"/>
      <c r="K365" s="47"/>
      <c r="L365" s="47"/>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c r="AM365" s="47"/>
      <c r="AN365" s="47"/>
      <c r="AO365" s="47"/>
      <c r="AP365" s="47"/>
      <c r="AQ365" s="47"/>
      <c r="AR365" s="47"/>
      <c r="AS365" s="47"/>
      <c r="AT365" s="47"/>
      <c r="AU365" s="47"/>
      <c r="AV365" s="47"/>
      <c r="AW365" s="47"/>
      <c r="AX365" s="47"/>
      <c r="AY365" s="47"/>
      <c r="AZ365" s="47"/>
      <c r="BA365" s="47"/>
      <c r="BB365" s="47"/>
      <c r="BC365" s="47"/>
      <c r="BD365" s="47"/>
      <c r="BE365" s="47"/>
      <c r="BF365" s="47"/>
      <c r="BG365" s="47"/>
      <c r="BH365" s="47"/>
      <c r="BI365" s="47"/>
      <c r="BJ365" s="47"/>
      <c r="BK365" s="47"/>
      <c r="BL365" s="47"/>
      <c r="BM365" s="47"/>
      <c r="BN365" s="47"/>
      <c r="BO365" s="47"/>
      <c r="BP365" s="47"/>
      <c r="BQ365" s="47"/>
      <c r="BR365" s="47"/>
      <c r="BS365" s="47"/>
      <c r="BT365" s="47"/>
      <c r="BU365" s="47"/>
      <c r="BV365" s="47"/>
      <c r="BW365" s="47"/>
      <c r="BX365" s="47"/>
      <c r="BY365" s="47"/>
      <c r="BZ365" s="47"/>
      <c r="CA365" s="47"/>
      <c r="CB365" s="47"/>
      <c r="CC365" s="47"/>
      <c r="CD365" s="47"/>
      <c r="CE365" s="47"/>
      <c r="CF365" s="47"/>
      <c r="CG365" s="47"/>
      <c r="CH365" s="47"/>
      <c r="CI365" s="47"/>
      <c r="CJ365" s="47"/>
      <c r="CK365" s="47"/>
      <c r="CL365" s="47"/>
      <c r="CM365" s="47"/>
      <c r="CN365" s="47"/>
      <c r="CO365" s="47"/>
      <c r="CP365" s="47"/>
      <c r="CQ365" s="47"/>
    </row>
    <row r="366" spans="1:95" ht="12.75" customHeight="1" x14ac:dyDescent="0.15">
      <c r="A366" s="112"/>
      <c r="B366" s="112"/>
      <c r="C366" s="112"/>
      <c r="D366" s="112"/>
      <c r="E366" s="112"/>
      <c r="F366" s="112"/>
      <c r="G366" s="47"/>
      <c r="H366" s="115"/>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c r="AP366" s="47"/>
      <c r="AQ366" s="47"/>
      <c r="AR366" s="47"/>
      <c r="AS366" s="47"/>
      <c r="AT366" s="47"/>
      <c r="AU366" s="47"/>
      <c r="AV366" s="47"/>
      <c r="AW366" s="47"/>
      <c r="AX366" s="47"/>
      <c r="AY366" s="47"/>
      <c r="AZ366" s="47"/>
      <c r="BA366" s="47"/>
      <c r="BB366" s="47"/>
      <c r="BC366" s="47"/>
      <c r="BD366" s="47"/>
      <c r="BE366" s="47"/>
      <c r="BF366" s="47"/>
      <c r="BG366" s="47"/>
      <c r="BH366" s="47"/>
      <c r="BI366" s="47"/>
      <c r="BJ366" s="47"/>
      <c r="BK366" s="47"/>
      <c r="BL366" s="47"/>
      <c r="BM366" s="47"/>
      <c r="BN366" s="47"/>
      <c r="BO366" s="47"/>
      <c r="BP366" s="47"/>
      <c r="BQ366" s="47"/>
      <c r="BR366" s="47"/>
      <c r="BS366" s="47"/>
      <c r="BT366" s="47"/>
      <c r="BU366" s="47"/>
      <c r="BV366" s="47"/>
      <c r="BW366" s="47"/>
      <c r="BX366" s="47"/>
      <c r="BY366" s="47"/>
      <c r="BZ366" s="47"/>
      <c r="CA366" s="47"/>
      <c r="CB366" s="47"/>
      <c r="CC366" s="47"/>
      <c r="CD366" s="47"/>
      <c r="CE366" s="47"/>
      <c r="CF366" s="47"/>
      <c r="CG366" s="47"/>
      <c r="CH366" s="47"/>
      <c r="CI366" s="47"/>
      <c r="CJ366" s="47"/>
      <c r="CK366" s="47"/>
      <c r="CL366" s="47"/>
      <c r="CM366" s="47"/>
      <c r="CN366" s="47"/>
      <c r="CO366" s="47"/>
      <c r="CP366" s="47"/>
      <c r="CQ366" s="47"/>
    </row>
    <row r="367" spans="1:95" ht="12.75" customHeight="1" x14ac:dyDescent="0.15">
      <c r="A367" s="112"/>
      <c r="B367" s="112"/>
      <c r="C367" s="112"/>
      <c r="D367" s="112"/>
      <c r="E367" s="112"/>
      <c r="F367" s="112"/>
      <c r="G367" s="47"/>
      <c r="H367" s="115"/>
      <c r="I367" s="47"/>
      <c r="J367" s="47"/>
      <c r="K367" s="47"/>
      <c r="L367" s="47"/>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c r="AM367" s="47"/>
      <c r="AN367" s="47"/>
      <c r="AO367" s="47"/>
      <c r="AP367" s="47"/>
      <c r="AQ367" s="47"/>
      <c r="AR367" s="47"/>
      <c r="AS367" s="47"/>
      <c r="AT367" s="47"/>
      <c r="AU367" s="47"/>
      <c r="AV367" s="47"/>
      <c r="AW367" s="47"/>
      <c r="AX367" s="47"/>
      <c r="AY367" s="47"/>
      <c r="AZ367" s="47"/>
      <c r="BA367" s="47"/>
      <c r="BB367" s="47"/>
      <c r="BC367" s="47"/>
      <c r="BD367" s="47"/>
      <c r="BE367" s="47"/>
      <c r="BF367" s="47"/>
      <c r="BG367" s="47"/>
      <c r="BH367" s="47"/>
      <c r="BI367" s="47"/>
      <c r="BJ367" s="47"/>
      <c r="BK367" s="47"/>
      <c r="BL367" s="47"/>
      <c r="BM367" s="47"/>
      <c r="BN367" s="47"/>
      <c r="BO367" s="47"/>
      <c r="BP367" s="47"/>
      <c r="BQ367" s="47"/>
      <c r="BR367" s="47"/>
      <c r="BS367" s="47"/>
      <c r="BT367" s="47"/>
      <c r="BU367" s="47"/>
      <c r="BV367" s="47"/>
      <c r="BW367" s="47"/>
      <c r="BX367" s="47"/>
      <c r="BY367" s="47"/>
      <c r="BZ367" s="47"/>
      <c r="CA367" s="47"/>
      <c r="CB367" s="47"/>
      <c r="CC367" s="47"/>
      <c r="CD367" s="47"/>
      <c r="CE367" s="47"/>
      <c r="CF367" s="47"/>
      <c r="CG367" s="47"/>
      <c r="CH367" s="47"/>
      <c r="CI367" s="47"/>
      <c r="CJ367" s="47"/>
      <c r="CK367" s="47"/>
      <c r="CL367" s="47"/>
      <c r="CM367" s="47"/>
      <c r="CN367" s="47"/>
      <c r="CO367" s="47"/>
      <c r="CP367" s="47"/>
      <c r="CQ367" s="47"/>
    </row>
    <row r="368" spans="1:95" ht="12.75" customHeight="1" x14ac:dyDescent="0.15">
      <c r="A368" s="112"/>
      <c r="B368" s="112"/>
      <c r="C368" s="112"/>
      <c r="D368" s="112"/>
      <c r="E368" s="112"/>
      <c r="F368" s="112"/>
      <c r="G368" s="47"/>
      <c r="H368" s="115"/>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7"/>
      <c r="BS368" s="47"/>
      <c r="BT368" s="47"/>
      <c r="BU368" s="47"/>
      <c r="BV368" s="47"/>
      <c r="BW368" s="47"/>
      <c r="BX368" s="47"/>
      <c r="BY368" s="47"/>
      <c r="BZ368" s="47"/>
      <c r="CA368" s="47"/>
      <c r="CB368" s="47"/>
      <c r="CC368" s="47"/>
      <c r="CD368" s="47"/>
      <c r="CE368" s="47"/>
      <c r="CF368" s="47"/>
      <c r="CG368" s="47"/>
      <c r="CH368" s="47"/>
      <c r="CI368" s="47"/>
      <c r="CJ368" s="47"/>
      <c r="CK368" s="47"/>
      <c r="CL368" s="47"/>
      <c r="CM368" s="47"/>
      <c r="CN368" s="47"/>
      <c r="CO368" s="47"/>
      <c r="CP368" s="47"/>
      <c r="CQ368" s="47"/>
    </row>
    <row r="369" spans="1:95" ht="12.75" customHeight="1" x14ac:dyDescent="0.15">
      <c r="A369" s="112"/>
      <c r="B369" s="112"/>
      <c r="C369" s="112"/>
      <c r="D369" s="112"/>
      <c r="E369" s="112"/>
      <c r="F369" s="112"/>
      <c r="G369" s="47"/>
      <c r="H369" s="115"/>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c r="AM369" s="47"/>
      <c r="AN369" s="47"/>
      <c r="AO369" s="47"/>
      <c r="AP369" s="47"/>
      <c r="AQ369" s="47"/>
      <c r="AR369" s="47"/>
      <c r="AS369" s="47"/>
      <c r="AT369" s="47"/>
      <c r="AU369" s="47"/>
      <c r="AV369" s="47"/>
      <c r="AW369" s="47"/>
      <c r="AX369" s="47"/>
      <c r="AY369" s="47"/>
      <c r="AZ369" s="47"/>
      <c r="BA369" s="47"/>
      <c r="BB369" s="47"/>
      <c r="BC369" s="47"/>
      <c r="BD369" s="47"/>
      <c r="BE369" s="47"/>
      <c r="BF369" s="47"/>
      <c r="BG369" s="47"/>
      <c r="BH369" s="47"/>
      <c r="BI369" s="47"/>
      <c r="BJ369" s="47"/>
      <c r="BK369" s="47"/>
      <c r="BL369" s="47"/>
      <c r="BM369" s="47"/>
      <c r="BN369" s="47"/>
      <c r="BO369" s="47"/>
      <c r="BP369" s="47"/>
      <c r="BQ369" s="47"/>
      <c r="BR369" s="47"/>
      <c r="BS369" s="47"/>
      <c r="BT369" s="47"/>
      <c r="BU369" s="47"/>
      <c r="BV369" s="47"/>
      <c r="BW369" s="47"/>
      <c r="BX369" s="47"/>
      <c r="BY369" s="47"/>
      <c r="BZ369" s="47"/>
      <c r="CA369" s="47"/>
      <c r="CB369" s="47"/>
      <c r="CC369" s="47"/>
      <c r="CD369" s="47"/>
      <c r="CE369" s="47"/>
      <c r="CF369" s="47"/>
      <c r="CG369" s="47"/>
      <c r="CH369" s="47"/>
      <c r="CI369" s="47"/>
      <c r="CJ369" s="47"/>
      <c r="CK369" s="47"/>
      <c r="CL369" s="47"/>
      <c r="CM369" s="47"/>
      <c r="CN369" s="47"/>
      <c r="CO369" s="47"/>
      <c r="CP369" s="47"/>
      <c r="CQ369" s="47"/>
    </row>
    <row r="370" spans="1:95" ht="12.75" customHeight="1" x14ac:dyDescent="0.15">
      <c r="A370" s="112"/>
      <c r="B370" s="112"/>
      <c r="C370" s="112"/>
      <c r="D370" s="112"/>
      <c r="E370" s="112"/>
      <c r="F370" s="112"/>
      <c r="G370" s="47"/>
      <c r="H370" s="115"/>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c r="AR370" s="47"/>
      <c r="AS370" s="47"/>
      <c r="AT370" s="47"/>
      <c r="AU370" s="47"/>
      <c r="AV370" s="47"/>
      <c r="AW370" s="47"/>
      <c r="AX370" s="47"/>
      <c r="AY370" s="47"/>
      <c r="AZ370" s="47"/>
      <c r="BA370" s="47"/>
      <c r="BB370" s="47"/>
      <c r="BC370" s="47"/>
      <c r="BD370" s="47"/>
      <c r="BE370" s="47"/>
      <c r="BF370" s="47"/>
      <c r="BG370" s="47"/>
      <c r="BH370" s="47"/>
      <c r="BI370" s="47"/>
      <c r="BJ370" s="47"/>
      <c r="BK370" s="47"/>
      <c r="BL370" s="47"/>
      <c r="BM370" s="47"/>
      <c r="BN370" s="47"/>
      <c r="BO370" s="47"/>
      <c r="BP370" s="47"/>
      <c r="BQ370" s="47"/>
      <c r="BR370" s="47"/>
      <c r="BS370" s="47"/>
      <c r="BT370" s="47"/>
      <c r="BU370" s="47"/>
      <c r="BV370" s="47"/>
      <c r="BW370" s="47"/>
      <c r="BX370" s="47"/>
      <c r="BY370" s="47"/>
      <c r="BZ370" s="47"/>
      <c r="CA370" s="47"/>
      <c r="CB370" s="47"/>
      <c r="CC370" s="47"/>
      <c r="CD370" s="47"/>
      <c r="CE370" s="47"/>
      <c r="CF370" s="47"/>
      <c r="CG370" s="47"/>
      <c r="CH370" s="47"/>
      <c r="CI370" s="47"/>
      <c r="CJ370" s="47"/>
      <c r="CK370" s="47"/>
      <c r="CL370" s="47"/>
      <c r="CM370" s="47"/>
      <c r="CN370" s="47"/>
      <c r="CO370" s="47"/>
      <c r="CP370" s="47"/>
      <c r="CQ370" s="47"/>
    </row>
    <row r="371" spans="1:95" ht="12.75" customHeight="1" x14ac:dyDescent="0.15">
      <c r="A371" s="112"/>
      <c r="B371" s="112"/>
      <c r="C371" s="112"/>
      <c r="D371" s="112"/>
      <c r="E371" s="112"/>
      <c r="F371" s="112"/>
      <c r="G371" s="47"/>
      <c r="H371" s="115"/>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7"/>
      <c r="BC371" s="47"/>
      <c r="BD371" s="47"/>
      <c r="BE371" s="47"/>
      <c r="BF371" s="47"/>
      <c r="BG371" s="47"/>
      <c r="BH371" s="47"/>
      <c r="BI371" s="47"/>
      <c r="BJ371" s="47"/>
      <c r="BK371" s="47"/>
      <c r="BL371" s="47"/>
      <c r="BM371" s="47"/>
      <c r="BN371" s="47"/>
      <c r="BO371" s="47"/>
      <c r="BP371" s="47"/>
      <c r="BQ371" s="47"/>
      <c r="BR371" s="47"/>
      <c r="BS371" s="47"/>
      <c r="BT371" s="47"/>
      <c r="BU371" s="47"/>
      <c r="BV371" s="47"/>
      <c r="BW371" s="47"/>
      <c r="BX371" s="47"/>
      <c r="BY371" s="47"/>
      <c r="BZ371" s="47"/>
      <c r="CA371" s="47"/>
      <c r="CB371" s="47"/>
      <c r="CC371" s="47"/>
      <c r="CD371" s="47"/>
      <c r="CE371" s="47"/>
      <c r="CF371" s="47"/>
      <c r="CG371" s="47"/>
      <c r="CH371" s="47"/>
      <c r="CI371" s="47"/>
      <c r="CJ371" s="47"/>
      <c r="CK371" s="47"/>
      <c r="CL371" s="47"/>
      <c r="CM371" s="47"/>
      <c r="CN371" s="47"/>
      <c r="CO371" s="47"/>
      <c r="CP371" s="47"/>
      <c r="CQ371" s="47"/>
    </row>
    <row r="372" spans="1:95" ht="12.75" customHeight="1" x14ac:dyDescent="0.15">
      <c r="A372" s="112"/>
      <c r="B372" s="112"/>
      <c r="C372" s="112"/>
      <c r="D372" s="112"/>
      <c r="E372" s="112"/>
      <c r="F372" s="112"/>
      <c r="G372" s="47"/>
      <c r="H372" s="115"/>
      <c r="I372" s="47"/>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c r="AR372" s="47"/>
      <c r="AS372" s="47"/>
      <c r="AT372" s="47"/>
      <c r="AU372" s="47"/>
      <c r="AV372" s="47"/>
      <c r="AW372" s="47"/>
      <c r="AX372" s="47"/>
      <c r="AY372" s="47"/>
      <c r="AZ372" s="47"/>
      <c r="BA372" s="47"/>
      <c r="BB372" s="47"/>
      <c r="BC372" s="47"/>
      <c r="BD372" s="47"/>
      <c r="BE372" s="47"/>
      <c r="BF372" s="47"/>
      <c r="BG372" s="47"/>
      <c r="BH372" s="47"/>
      <c r="BI372" s="47"/>
      <c r="BJ372" s="47"/>
      <c r="BK372" s="47"/>
      <c r="BL372" s="47"/>
      <c r="BM372" s="47"/>
      <c r="BN372" s="47"/>
      <c r="BO372" s="47"/>
      <c r="BP372" s="47"/>
      <c r="BQ372" s="47"/>
      <c r="BR372" s="47"/>
      <c r="BS372" s="47"/>
      <c r="BT372" s="47"/>
      <c r="BU372" s="47"/>
      <c r="BV372" s="47"/>
      <c r="BW372" s="47"/>
      <c r="BX372" s="47"/>
      <c r="BY372" s="47"/>
      <c r="BZ372" s="47"/>
      <c r="CA372" s="47"/>
      <c r="CB372" s="47"/>
      <c r="CC372" s="47"/>
      <c r="CD372" s="47"/>
      <c r="CE372" s="47"/>
      <c r="CF372" s="47"/>
      <c r="CG372" s="47"/>
      <c r="CH372" s="47"/>
      <c r="CI372" s="47"/>
      <c r="CJ372" s="47"/>
      <c r="CK372" s="47"/>
      <c r="CL372" s="47"/>
      <c r="CM372" s="47"/>
      <c r="CN372" s="47"/>
      <c r="CO372" s="47"/>
      <c r="CP372" s="47"/>
      <c r="CQ372" s="47"/>
    </row>
    <row r="373" spans="1:95" ht="12.75" customHeight="1" x14ac:dyDescent="0.15">
      <c r="A373" s="112"/>
      <c r="B373" s="112"/>
      <c r="C373" s="112"/>
      <c r="D373" s="112"/>
      <c r="E373" s="112"/>
      <c r="F373" s="112"/>
      <c r="G373" s="47"/>
      <c r="H373" s="115"/>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c r="AR373" s="47"/>
      <c r="AS373" s="47"/>
      <c r="AT373" s="47"/>
      <c r="AU373" s="47"/>
      <c r="AV373" s="47"/>
      <c r="AW373" s="47"/>
      <c r="AX373" s="47"/>
      <c r="AY373" s="47"/>
      <c r="AZ373" s="47"/>
      <c r="BA373" s="47"/>
      <c r="BB373" s="47"/>
      <c r="BC373" s="47"/>
      <c r="BD373" s="47"/>
      <c r="BE373" s="47"/>
      <c r="BF373" s="47"/>
      <c r="BG373" s="47"/>
      <c r="BH373" s="47"/>
      <c r="BI373" s="47"/>
      <c r="BJ373" s="47"/>
      <c r="BK373" s="47"/>
      <c r="BL373" s="47"/>
      <c r="BM373" s="47"/>
      <c r="BN373" s="47"/>
      <c r="BO373" s="47"/>
      <c r="BP373" s="47"/>
      <c r="BQ373" s="47"/>
      <c r="BR373" s="47"/>
      <c r="BS373" s="47"/>
      <c r="BT373" s="47"/>
      <c r="BU373" s="47"/>
      <c r="BV373" s="47"/>
      <c r="BW373" s="47"/>
      <c r="BX373" s="47"/>
      <c r="BY373" s="47"/>
      <c r="BZ373" s="47"/>
      <c r="CA373" s="47"/>
      <c r="CB373" s="47"/>
      <c r="CC373" s="47"/>
      <c r="CD373" s="47"/>
      <c r="CE373" s="47"/>
      <c r="CF373" s="47"/>
      <c r="CG373" s="47"/>
      <c r="CH373" s="47"/>
      <c r="CI373" s="47"/>
      <c r="CJ373" s="47"/>
      <c r="CK373" s="47"/>
      <c r="CL373" s="47"/>
      <c r="CM373" s="47"/>
      <c r="CN373" s="47"/>
      <c r="CO373" s="47"/>
      <c r="CP373" s="47"/>
      <c r="CQ373" s="47"/>
    </row>
    <row r="374" spans="1:95" ht="12.75" customHeight="1" x14ac:dyDescent="0.15">
      <c r="A374" s="112"/>
      <c r="B374" s="112"/>
      <c r="C374" s="112"/>
      <c r="D374" s="112"/>
      <c r="E374" s="112"/>
      <c r="F374" s="112"/>
      <c r="G374" s="47"/>
      <c r="H374" s="115"/>
      <c r="I374" s="47"/>
      <c r="J374" s="47"/>
      <c r="K374" s="47"/>
      <c r="L374" s="47"/>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c r="AM374" s="47"/>
      <c r="AN374" s="47"/>
      <c r="AO374" s="47"/>
      <c r="AP374" s="47"/>
      <c r="AQ374" s="47"/>
      <c r="AR374" s="47"/>
      <c r="AS374" s="47"/>
      <c r="AT374" s="47"/>
      <c r="AU374" s="47"/>
      <c r="AV374" s="47"/>
      <c r="AW374" s="47"/>
      <c r="AX374" s="47"/>
      <c r="AY374" s="47"/>
      <c r="AZ374" s="47"/>
      <c r="BA374" s="47"/>
      <c r="BB374" s="47"/>
      <c r="BC374" s="47"/>
      <c r="BD374" s="47"/>
      <c r="BE374" s="47"/>
      <c r="BF374" s="47"/>
      <c r="BG374" s="47"/>
      <c r="BH374" s="47"/>
      <c r="BI374" s="47"/>
      <c r="BJ374" s="47"/>
      <c r="BK374" s="47"/>
      <c r="BL374" s="47"/>
      <c r="BM374" s="47"/>
      <c r="BN374" s="47"/>
      <c r="BO374" s="47"/>
      <c r="BP374" s="47"/>
      <c r="BQ374" s="47"/>
      <c r="BR374" s="47"/>
      <c r="BS374" s="47"/>
      <c r="BT374" s="47"/>
      <c r="BU374" s="47"/>
      <c r="BV374" s="47"/>
      <c r="BW374" s="47"/>
      <c r="BX374" s="47"/>
      <c r="BY374" s="47"/>
      <c r="BZ374" s="47"/>
      <c r="CA374" s="47"/>
      <c r="CB374" s="47"/>
      <c r="CC374" s="47"/>
      <c r="CD374" s="47"/>
      <c r="CE374" s="47"/>
      <c r="CF374" s="47"/>
      <c r="CG374" s="47"/>
      <c r="CH374" s="47"/>
      <c r="CI374" s="47"/>
      <c r="CJ374" s="47"/>
      <c r="CK374" s="47"/>
      <c r="CL374" s="47"/>
      <c r="CM374" s="47"/>
      <c r="CN374" s="47"/>
      <c r="CO374" s="47"/>
      <c r="CP374" s="47"/>
      <c r="CQ374" s="47"/>
    </row>
    <row r="375" spans="1:95" ht="12.75" customHeight="1" x14ac:dyDescent="0.15">
      <c r="A375" s="112"/>
      <c r="B375" s="112"/>
      <c r="C375" s="112"/>
      <c r="D375" s="112"/>
      <c r="E375" s="112"/>
      <c r="F375" s="112"/>
      <c r="G375" s="47"/>
      <c r="H375" s="115"/>
      <c r="I375" s="47"/>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c r="AP375" s="47"/>
      <c r="AQ375" s="47"/>
      <c r="AR375" s="47"/>
      <c r="AS375" s="47"/>
      <c r="AT375" s="47"/>
      <c r="AU375" s="47"/>
      <c r="AV375" s="47"/>
      <c r="AW375" s="47"/>
      <c r="AX375" s="47"/>
      <c r="AY375" s="47"/>
      <c r="AZ375" s="47"/>
      <c r="BA375" s="47"/>
      <c r="BB375" s="47"/>
      <c r="BC375" s="47"/>
      <c r="BD375" s="47"/>
      <c r="BE375" s="47"/>
      <c r="BF375" s="47"/>
      <c r="BG375" s="47"/>
      <c r="BH375" s="47"/>
      <c r="BI375" s="47"/>
      <c r="BJ375" s="47"/>
      <c r="BK375" s="47"/>
      <c r="BL375" s="47"/>
      <c r="BM375" s="47"/>
      <c r="BN375" s="47"/>
      <c r="BO375" s="47"/>
      <c r="BP375" s="47"/>
      <c r="BQ375" s="47"/>
      <c r="BR375" s="47"/>
      <c r="BS375" s="47"/>
      <c r="BT375" s="47"/>
      <c r="BU375" s="47"/>
      <c r="BV375" s="47"/>
      <c r="BW375" s="47"/>
      <c r="BX375" s="47"/>
      <c r="BY375" s="47"/>
      <c r="BZ375" s="47"/>
      <c r="CA375" s="47"/>
      <c r="CB375" s="47"/>
      <c r="CC375" s="47"/>
      <c r="CD375" s="47"/>
      <c r="CE375" s="47"/>
      <c r="CF375" s="47"/>
      <c r="CG375" s="47"/>
      <c r="CH375" s="47"/>
      <c r="CI375" s="47"/>
      <c r="CJ375" s="47"/>
      <c r="CK375" s="47"/>
      <c r="CL375" s="47"/>
      <c r="CM375" s="47"/>
      <c r="CN375" s="47"/>
      <c r="CO375" s="47"/>
      <c r="CP375" s="47"/>
      <c r="CQ375" s="47"/>
    </row>
    <row r="376" spans="1:95" ht="12.75" customHeight="1" x14ac:dyDescent="0.15">
      <c r="A376" s="112"/>
      <c r="B376" s="112"/>
      <c r="C376" s="112"/>
      <c r="D376" s="112"/>
      <c r="E376" s="112"/>
      <c r="F376" s="112"/>
      <c r="G376" s="47"/>
      <c r="H376" s="115"/>
      <c r="I376" s="47"/>
      <c r="J376" s="47"/>
      <c r="K376" s="47"/>
      <c r="L376" s="47"/>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c r="AM376" s="47"/>
      <c r="AN376" s="47"/>
      <c r="AO376" s="47"/>
      <c r="AP376" s="47"/>
      <c r="AQ376" s="47"/>
      <c r="AR376" s="47"/>
      <c r="AS376" s="47"/>
      <c r="AT376" s="47"/>
      <c r="AU376" s="47"/>
      <c r="AV376" s="47"/>
      <c r="AW376" s="47"/>
      <c r="AX376" s="47"/>
      <c r="AY376" s="47"/>
      <c r="AZ376" s="47"/>
      <c r="BA376" s="47"/>
      <c r="BB376" s="47"/>
      <c r="BC376" s="47"/>
      <c r="BD376" s="47"/>
      <c r="BE376" s="47"/>
      <c r="BF376" s="47"/>
      <c r="BG376" s="47"/>
      <c r="BH376" s="47"/>
      <c r="BI376" s="47"/>
      <c r="BJ376" s="47"/>
      <c r="BK376" s="47"/>
      <c r="BL376" s="47"/>
      <c r="BM376" s="47"/>
      <c r="BN376" s="47"/>
      <c r="BO376" s="47"/>
      <c r="BP376" s="47"/>
      <c r="BQ376" s="47"/>
      <c r="BR376" s="47"/>
      <c r="BS376" s="47"/>
      <c r="BT376" s="47"/>
      <c r="BU376" s="47"/>
      <c r="BV376" s="47"/>
      <c r="BW376" s="47"/>
      <c r="BX376" s="47"/>
      <c r="BY376" s="47"/>
      <c r="BZ376" s="47"/>
      <c r="CA376" s="47"/>
      <c r="CB376" s="47"/>
      <c r="CC376" s="47"/>
      <c r="CD376" s="47"/>
      <c r="CE376" s="47"/>
      <c r="CF376" s="47"/>
      <c r="CG376" s="47"/>
      <c r="CH376" s="47"/>
      <c r="CI376" s="47"/>
      <c r="CJ376" s="47"/>
      <c r="CK376" s="47"/>
      <c r="CL376" s="47"/>
      <c r="CM376" s="47"/>
      <c r="CN376" s="47"/>
      <c r="CO376" s="47"/>
      <c r="CP376" s="47"/>
      <c r="CQ376" s="47"/>
    </row>
    <row r="377" spans="1:95" ht="12.75" customHeight="1" x14ac:dyDescent="0.15">
      <c r="A377" s="112"/>
      <c r="B377" s="112"/>
      <c r="C377" s="112"/>
      <c r="D377" s="112"/>
      <c r="E377" s="112"/>
      <c r="F377" s="112"/>
      <c r="G377" s="47"/>
      <c r="H377" s="115"/>
      <c r="I377" s="47"/>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c r="AP377" s="47"/>
      <c r="AQ377" s="47"/>
      <c r="AR377" s="47"/>
      <c r="AS377" s="47"/>
      <c r="AT377" s="47"/>
      <c r="AU377" s="47"/>
      <c r="AV377" s="47"/>
      <c r="AW377" s="47"/>
      <c r="AX377" s="47"/>
      <c r="AY377" s="47"/>
      <c r="AZ377" s="47"/>
      <c r="BA377" s="47"/>
      <c r="BB377" s="47"/>
      <c r="BC377" s="47"/>
      <c r="BD377" s="47"/>
      <c r="BE377" s="47"/>
      <c r="BF377" s="47"/>
      <c r="BG377" s="47"/>
      <c r="BH377" s="47"/>
      <c r="BI377" s="47"/>
      <c r="BJ377" s="47"/>
      <c r="BK377" s="47"/>
      <c r="BL377" s="47"/>
      <c r="BM377" s="47"/>
      <c r="BN377" s="47"/>
      <c r="BO377" s="47"/>
      <c r="BP377" s="47"/>
      <c r="BQ377" s="47"/>
      <c r="BR377" s="47"/>
      <c r="BS377" s="47"/>
      <c r="BT377" s="47"/>
      <c r="BU377" s="47"/>
      <c r="BV377" s="47"/>
      <c r="BW377" s="47"/>
      <c r="BX377" s="47"/>
      <c r="BY377" s="47"/>
      <c r="BZ377" s="47"/>
      <c r="CA377" s="47"/>
      <c r="CB377" s="47"/>
      <c r="CC377" s="47"/>
      <c r="CD377" s="47"/>
      <c r="CE377" s="47"/>
      <c r="CF377" s="47"/>
      <c r="CG377" s="47"/>
      <c r="CH377" s="47"/>
      <c r="CI377" s="47"/>
      <c r="CJ377" s="47"/>
      <c r="CK377" s="47"/>
      <c r="CL377" s="47"/>
      <c r="CM377" s="47"/>
      <c r="CN377" s="47"/>
      <c r="CO377" s="47"/>
      <c r="CP377" s="47"/>
      <c r="CQ377" s="47"/>
    </row>
    <row r="378" spans="1:95" ht="12.75" customHeight="1" x14ac:dyDescent="0.15">
      <c r="A378" s="112"/>
      <c r="B378" s="112"/>
      <c r="C378" s="112"/>
      <c r="D378" s="112"/>
      <c r="E378" s="112"/>
      <c r="F378" s="112"/>
      <c r="G378" s="47"/>
      <c r="H378" s="115"/>
      <c r="I378" s="47"/>
      <c r="J378" s="47"/>
      <c r="K378" s="47"/>
      <c r="L378" s="47"/>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c r="AM378" s="47"/>
      <c r="AN378" s="47"/>
      <c r="AO378" s="47"/>
      <c r="AP378" s="47"/>
      <c r="AQ378" s="47"/>
      <c r="AR378" s="47"/>
      <c r="AS378" s="47"/>
      <c r="AT378" s="47"/>
      <c r="AU378" s="47"/>
      <c r="AV378" s="47"/>
      <c r="AW378" s="47"/>
      <c r="AX378" s="47"/>
      <c r="AY378" s="47"/>
      <c r="AZ378" s="47"/>
      <c r="BA378" s="47"/>
      <c r="BB378" s="47"/>
      <c r="BC378" s="47"/>
      <c r="BD378" s="47"/>
      <c r="BE378" s="47"/>
      <c r="BF378" s="47"/>
      <c r="BG378" s="47"/>
      <c r="BH378" s="47"/>
      <c r="BI378" s="47"/>
      <c r="BJ378" s="47"/>
      <c r="BK378" s="47"/>
      <c r="BL378" s="47"/>
      <c r="BM378" s="47"/>
      <c r="BN378" s="47"/>
      <c r="BO378" s="47"/>
      <c r="BP378" s="47"/>
      <c r="BQ378" s="47"/>
      <c r="BR378" s="47"/>
      <c r="BS378" s="47"/>
      <c r="BT378" s="47"/>
      <c r="BU378" s="47"/>
      <c r="BV378" s="47"/>
      <c r="BW378" s="47"/>
      <c r="BX378" s="47"/>
      <c r="BY378" s="47"/>
      <c r="BZ378" s="47"/>
      <c r="CA378" s="47"/>
      <c r="CB378" s="47"/>
      <c r="CC378" s="47"/>
      <c r="CD378" s="47"/>
      <c r="CE378" s="47"/>
      <c r="CF378" s="47"/>
      <c r="CG378" s="47"/>
      <c r="CH378" s="47"/>
      <c r="CI378" s="47"/>
      <c r="CJ378" s="47"/>
      <c r="CK378" s="47"/>
      <c r="CL378" s="47"/>
      <c r="CM378" s="47"/>
      <c r="CN378" s="47"/>
      <c r="CO378" s="47"/>
      <c r="CP378" s="47"/>
      <c r="CQ378" s="47"/>
    </row>
    <row r="379" spans="1:95" ht="12.75" customHeight="1" x14ac:dyDescent="0.15">
      <c r="A379" s="112"/>
      <c r="B379" s="112"/>
      <c r="C379" s="112"/>
      <c r="D379" s="112"/>
      <c r="E379" s="112"/>
      <c r="F379" s="112"/>
      <c r="G379" s="47"/>
      <c r="H379" s="115"/>
      <c r="I379" s="47"/>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c r="AR379" s="47"/>
      <c r="AS379" s="47"/>
      <c r="AT379" s="47"/>
      <c r="AU379" s="47"/>
      <c r="AV379" s="47"/>
      <c r="AW379" s="47"/>
      <c r="AX379" s="47"/>
      <c r="AY379" s="47"/>
      <c r="AZ379" s="47"/>
      <c r="BA379" s="47"/>
      <c r="BB379" s="47"/>
      <c r="BC379" s="47"/>
      <c r="BD379" s="47"/>
      <c r="BE379" s="47"/>
      <c r="BF379" s="47"/>
      <c r="BG379" s="47"/>
      <c r="BH379" s="47"/>
      <c r="BI379" s="47"/>
      <c r="BJ379" s="47"/>
      <c r="BK379" s="47"/>
      <c r="BL379" s="47"/>
      <c r="BM379" s="47"/>
      <c r="BN379" s="47"/>
      <c r="BO379" s="47"/>
      <c r="BP379" s="47"/>
      <c r="BQ379" s="47"/>
      <c r="BR379" s="47"/>
      <c r="BS379" s="47"/>
      <c r="BT379" s="47"/>
      <c r="BU379" s="47"/>
      <c r="BV379" s="47"/>
      <c r="BW379" s="47"/>
      <c r="BX379" s="47"/>
      <c r="BY379" s="47"/>
      <c r="BZ379" s="47"/>
      <c r="CA379" s="47"/>
      <c r="CB379" s="47"/>
      <c r="CC379" s="47"/>
      <c r="CD379" s="47"/>
      <c r="CE379" s="47"/>
      <c r="CF379" s="47"/>
      <c r="CG379" s="47"/>
      <c r="CH379" s="47"/>
      <c r="CI379" s="47"/>
      <c r="CJ379" s="47"/>
      <c r="CK379" s="47"/>
      <c r="CL379" s="47"/>
      <c r="CM379" s="47"/>
      <c r="CN379" s="47"/>
      <c r="CO379" s="47"/>
      <c r="CP379" s="47"/>
      <c r="CQ379" s="47"/>
    </row>
    <row r="380" spans="1:95" ht="12.75" customHeight="1" x14ac:dyDescent="0.15">
      <c r="A380" s="112"/>
      <c r="B380" s="112"/>
      <c r="C380" s="112"/>
      <c r="D380" s="112"/>
      <c r="E380" s="112"/>
      <c r="F380" s="112"/>
      <c r="G380" s="47"/>
      <c r="H380" s="115"/>
      <c r="I380" s="47"/>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P380" s="47"/>
      <c r="AQ380" s="47"/>
      <c r="AR380" s="47"/>
      <c r="AS380" s="47"/>
      <c r="AT380" s="47"/>
      <c r="AU380" s="47"/>
      <c r="AV380" s="47"/>
      <c r="AW380" s="47"/>
      <c r="AX380" s="47"/>
      <c r="AY380" s="47"/>
      <c r="AZ380" s="47"/>
      <c r="BA380" s="47"/>
      <c r="BB380" s="47"/>
      <c r="BC380" s="47"/>
      <c r="BD380" s="47"/>
      <c r="BE380" s="47"/>
      <c r="BF380" s="47"/>
      <c r="BG380" s="47"/>
      <c r="BH380" s="47"/>
      <c r="BI380" s="47"/>
      <c r="BJ380" s="47"/>
      <c r="BK380" s="47"/>
      <c r="BL380" s="47"/>
      <c r="BM380" s="47"/>
      <c r="BN380" s="47"/>
      <c r="BO380" s="47"/>
      <c r="BP380" s="47"/>
      <c r="BQ380" s="47"/>
      <c r="BR380" s="47"/>
      <c r="BS380" s="47"/>
      <c r="BT380" s="47"/>
      <c r="BU380" s="47"/>
      <c r="BV380" s="47"/>
      <c r="BW380" s="47"/>
      <c r="BX380" s="47"/>
      <c r="BY380" s="47"/>
      <c r="BZ380" s="47"/>
      <c r="CA380" s="47"/>
      <c r="CB380" s="47"/>
      <c r="CC380" s="47"/>
      <c r="CD380" s="47"/>
      <c r="CE380" s="47"/>
      <c r="CF380" s="47"/>
      <c r="CG380" s="47"/>
      <c r="CH380" s="47"/>
      <c r="CI380" s="47"/>
      <c r="CJ380" s="47"/>
      <c r="CK380" s="47"/>
      <c r="CL380" s="47"/>
      <c r="CM380" s="47"/>
      <c r="CN380" s="47"/>
      <c r="CO380" s="47"/>
      <c r="CP380" s="47"/>
      <c r="CQ380" s="47"/>
    </row>
    <row r="381" spans="1:95" ht="12.75" customHeight="1" x14ac:dyDescent="0.15">
      <c r="A381" s="112"/>
      <c r="B381" s="112"/>
      <c r="C381" s="112"/>
      <c r="D381" s="112"/>
      <c r="E381" s="112"/>
      <c r="F381" s="112"/>
      <c r="G381" s="47"/>
      <c r="H381" s="115"/>
      <c r="I381" s="47"/>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c r="AP381" s="47"/>
      <c r="AQ381" s="47"/>
      <c r="AR381" s="47"/>
      <c r="AS381" s="47"/>
      <c r="AT381" s="47"/>
      <c r="AU381" s="47"/>
      <c r="AV381" s="47"/>
      <c r="AW381" s="47"/>
      <c r="AX381" s="47"/>
      <c r="AY381" s="47"/>
      <c r="AZ381" s="47"/>
      <c r="BA381" s="47"/>
      <c r="BB381" s="47"/>
      <c r="BC381" s="47"/>
      <c r="BD381" s="47"/>
      <c r="BE381" s="47"/>
      <c r="BF381" s="47"/>
      <c r="BG381" s="47"/>
      <c r="BH381" s="47"/>
      <c r="BI381" s="47"/>
      <c r="BJ381" s="47"/>
      <c r="BK381" s="47"/>
      <c r="BL381" s="47"/>
      <c r="BM381" s="47"/>
      <c r="BN381" s="47"/>
      <c r="BO381" s="47"/>
      <c r="BP381" s="47"/>
      <c r="BQ381" s="47"/>
      <c r="BR381" s="47"/>
      <c r="BS381" s="47"/>
      <c r="BT381" s="47"/>
      <c r="BU381" s="47"/>
      <c r="BV381" s="47"/>
      <c r="BW381" s="47"/>
      <c r="BX381" s="47"/>
      <c r="BY381" s="47"/>
      <c r="BZ381" s="47"/>
      <c r="CA381" s="47"/>
      <c r="CB381" s="47"/>
      <c r="CC381" s="47"/>
      <c r="CD381" s="47"/>
      <c r="CE381" s="47"/>
      <c r="CF381" s="47"/>
      <c r="CG381" s="47"/>
      <c r="CH381" s="47"/>
      <c r="CI381" s="47"/>
      <c r="CJ381" s="47"/>
      <c r="CK381" s="47"/>
      <c r="CL381" s="47"/>
      <c r="CM381" s="47"/>
      <c r="CN381" s="47"/>
      <c r="CO381" s="47"/>
      <c r="CP381" s="47"/>
      <c r="CQ381" s="47"/>
    </row>
    <row r="382" spans="1:95" ht="12.75" customHeight="1" x14ac:dyDescent="0.15">
      <c r="A382" s="112"/>
      <c r="B382" s="112"/>
      <c r="C382" s="112"/>
      <c r="D382" s="112"/>
      <c r="E382" s="112"/>
      <c r="F382" s="112"/>
      <c r="G382" s="47"/>
      <c r="H382" s="115"/>
      <c r="I382" s="47"/>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c r="AP382" s="47"/>
      <c r="AQ382" s="47"/>
      <c r="AR382" s="47"/>
      <c r="AS382" s="47"/>
      <c r="AT382" s="47"/>
      <c r="AU382" s="47"/>
      <c r="AV382" s="47"/>
      <c r="AW382" s="47"/>
      <c r="AX382" s="47"/>
      <c r="AY382" s="47"/>
      <c r="AZ382" s="47"/>
      <c r="BA382" s="47"/>
      <c r="BB382" s="47"/>
      <c r="BC382" s="47"/>
      <c r="BD382" s="47"/>
      <c r="BE382" s="47"/>
      <c r="BF382" s="47"/>
      <c r="BG382" s="47"/>
      <c r="BH382" s="47"/>
      <c r="BI382" s="47"/>
      <c r="BJ382" s="47"/>
      <c r="BK382" s="47"/>
      <c r="BL382" s="47"/>
      <c r="BM382" s="47"/>
      <c r="BN382" s="47"/>
      <c r="BO382" s="47"/>
      <c r="BP382" s="47"/>
      <c r="BQ382" s="47"/>
      <c r="BR382" s="47"/>
      <c r="BS382" s="47"/>
      <c r="BT382" s="47"/>
      <c r="BU382" s="47"/>
      <c r="BV382" s="47"/>
      <c r="BW382" s="47"/>
      <c r="BX382" s="47"/>
      <c r="BY382" s="47"/>
      <c r="BZ382" s="47"/>
      <c r="CA382" s="47"/>
      <c r="CB382" s="47"/>
      <c r="CC382" s="47"/>
      <c r="CD382" s="47"/>
      <c r="CE382" s="47"/>
      <c r="CF382" s="47"/>
      <c r="CG382" s="47"/>
      <c r="CH382" s="47"/>
      <c r="CI382" s="47"/>
      <c r="CJ382" s="47"/>
      <c r="CK382" s="47"/>
      <c r="CL382" s="47"/>
      <c r="CM382" s="47"/>
      <c r="CN382" s="47"/>
      <c r="CO382" s="47"/>
      <c r="CP382" s="47"/>
      <c r="CQ382" s="47"/>
    </row>
    <row r="383" spans="1:95" ht="12.75" customHeight="1" x14ac:dyDescent="0.15">
      <c r="A383" s="112"/>
      <c r="B383" s="112"/>
      <c r="C383" s="112"/>
      <c r="D383" s="112"/>
      <c r="E383" s="112"/>
      <c r="F383" s="112"/>
      <c r="G383" s="47"/>
      <c r="H383" s="115"/>
      <c r="I383" s="47"/>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c r="AP383" s="47"/>
      <c r="AQ383" s="47"/>
      <c r="AR383" s="47"/>
      <c r="AS383" s="47"/>
      <c r="AT383" s="47"/>
      <c r="AU383" s="47"/>
      <c r="AV383" s="47"/>
      <c r="AW383" s="47"/>
      <c r="AX383" s="47"/>
      <c r="AY383" s="47"/>
      <c r="AZ383" s="47"/>
      <c r="BA383" s="47"/>
      <c r="BB383" s="47"/>
      <c r="BC383" s="47"/>
      <c r="BD383" s="47"/>
      <c r="BE383" s="47"/>
      <c r="BF383" s="47"/>
      <c r="BG383" s="47"/>
      <c r="BH383" s="47"/>
      <c r="BI383" s="47"/>
      <c r="BJ383" s="47"/>
      <c r="BK383" s="47"/>
      <c r="BL383" s="47"/>
      <c r="BM383" s="47"/>
      <c r="BN383" s="47"/>
      <c r="BO383" s="47"/>
      <c r="BP383" s="47"/>
      <c r="BQ383" s="47"/>
      <c r="BR383" s="47"/>
      <c r="BS383" s="47"/>
      <c r="BT383" s="47"/>
      <c r="BU383" s="47"/>
      <c r="BV383" s="47"/>
      <c r="BW383" s="47"/>
      <c r="BX383" s="47"/>
      <c r="BY383" s="47"/>
      <c r="BZ383" s="47"/>
      <c r="CA383" s="47"/>
      <c r="CB383" s="47"/>
      <c r="CC383" s="47"/>
      <c r="CD383" s="47"/>
      <c r="CE383" s="47"/>
      <c r="CF383" s="47"/>
      <c r="CG383" s="47"/>
      <c r="CH383" s="47"/>
      <c r="CI383" s="47"/>
      <c r="CJ383" s="47"/>
      <c r="CK383" s="47"/>
      <c r="CL383" s="47"/>
      <c r="CM383" s="47"/>
      <c r="CN383" s="47"/>
      <c r="CO383" s="47"/>
      <c r="CP383" s="47"/>
      <c r="CQ383" s="47"/>
    </row>
    <row r="384" spans="1:95" ht="12.75" customHeight="1" x14ac:dyDescent="0.15">
      <c r="A384" s="112"/>
      <c r="B384" s="112"/>
      <c r="C384" s="112"/>
      <c r="D384" s="112"/>
      <c r="E384" s="112"/>
      <c r="F384" s="112"/>
      <c r="G384" s="47"/>
      <c r="H384" s="115"/>
      <c r="I384" s="47"/>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c r="AR384" s="47"/>
      <c r="AS384" s="47"/>
      <c r="AT384" s="47"/>
      <c r="AU384" s="47"/>
      <c r="AV384" s="47"/>
      <c r="AW384" s="47"/>
      <c r="AX384" s="47"/>
      <c r="AY384" s="47"/>
      <c r="AZ384" s="47"/>
      <c r="BA384" s="47"/>
      <c r="BB384" s="47"/>
      <c r="BC384" s="47"/>
      <c r="BD384" s="47"/>
      <c r="BE384" s="47"/>
      <c r="BF384" s="47"/>
      <c r="BG384" s="47"/>
      <c r="BH384" s="47"/>
      <c r="BI384" s="47"/>
      <c r="BJ384" s="47"/>
      <c r="BK384" s="47"/>
      <c r="BL384" s="47"/>
      <c r="BM384" s="47"/>
      <c r="BN384" s="47"/>
      <c r="BO384" s="47"/>
      <c r="BP384" s="47"/>
      <c r="BQ384" s="47"/>
      <c r="BR384" s="47"/>
      <c r="BS384" s="47"/>
      <c r="BT384" s="47"/>
      <c r="BU384" s="47"/>
      <c r="BV384" s="47"/>
      <c r="BW384" s="47"/>
      <c r="BX384" s="47"/>
      <c r="BY384" s="47"/>
      <c r="BZ384" s="47"/>
      <c r="CA384" s="47"/>
      <c r="CB384" s="47"/>
      <c r="CC384" s="47"/>
      <c r="CD384" s="47"/>
      <c r="CE384" s="47"/>
      <c r="CF384" s="47"/>
      <c r="CG384" s="47"/>
      <c r="CH384" s="47"/>
      <c r="CI384" s="47"/>
      <c r="CJ384" s="47"/>
      <c r="CK384" s="47"/>
      <c r="CL384" s="47"/>
      <c r="CM384" s="47"/>
      <c r="CN384" s="47"/>
      <c r="CO384" s="47"/>
      <c r="CP384" s="47"/>
      <c r="CQ384" s="47"/>
    </row>
    <row r="385" spans="1:95" ht="12.75" customHeight="1" x14ac:dyDescent="0.15">
      <c r="A385" s="112"/>
      <c r="B385" s="112"/>
      <c r="C385" s="112"/>
      <c r="D385" s="112"/>
      <c r="E385" s="112"/>
      <c r="F385" s="112"/>
      <c r="G385" s="47"/>
      <c r="H385" s="115"/>
      <c r="I385" s="47"/>
      <c r="J385" s="47"/>
      <c r="K385" s="47"/>
      <c r="L385" s="47"/>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c r="AR385" s="47"/>
      <c r="AS385" s="47"/>
      <c r="AT385" s="47"/>
      <c r="AU385" s="47"/>
      <c r="AV385" s="47"/>
      <c r="AW385" s="47"/>
      <c r="AX385" s="47"/>
      <c r="AY385" s="47"/>
      <c r="AZ385" s="47"/>
      <c r="BA385" s="47"/>
      <c r="BB385" s="47"/>
      <c r="BC385" s="47"/>
      <c r="BD385" s="47"/>
      <c r="BE385" s="47"/>
      <c r="BF385" s="47"/>
      <c r="BG385" s="47"/>
      <c r="BH385" s="47"/>
      <c r="BI385" s="47"/>
      <c r="BJ385" s="47"/>
      <c r="BK385" s="47"/>
      <c r="BL385" s="47"/>
      <c r="BM385" s="47"/>
      <c r="BN385" s="47"/>
      <c r="BO385" s="47"/>
      <c r="BP385" s="47"/>
      <c r="BQ385" s="47"/>
      <c r="BR385" s="47"/>
      <c r="BS385" s="47"/>
      <c r="BT385" s="47"/>
      <c r="BU385" s="47"/>
      <c r="BV385" s="47"/>
      <c r="BW385" s="47"/>
      <c r="BX385" s="47"/>
      <c r="BY385" s="47"/>
      <c r="BZ385" s="47"/>
      <c r="CA385" s="47"/>
      <c r="CB385" s="47"/>
      <c r="CC385" s="47"/>
      <c r="CD385" s="47"/>
      <c r="CE385" s="47"/>
      <c r="CF385" s="47"/>
      <c r="CG385" s="47"/>
      <c r="CH385" s="47"/>
      <c r="CI385" s="47"/>
      <c r="CJ385" s="47"/>
      <c r="CK385" s="47"/>
      <c r="CL385" s="47"/>
      <c r="CM385" s="47"/>
      <c r="CN385" s="47"/>
      <c r="CO385" s="47"/>
      <c r="CP385" s="47"/>
      <c r="CQ385" s="47"/>
    </row>
    <row r="386" spans="1:95" ht="12.75" customHeight="1" x14ac:dyDescent="0.15">
      <c r="A386" s="112"/>
      <c r="B386" s="112"/>
      <c r="C386" s="112"/>
      <c r="D386" s="112"/>
      <c r="E386" s="112"/>
      <c r="F386" s="112"/>
      <c r="G386" s="47"/>
      <c r="H386" s="115"/>
      <c r="I386" s="47"/>
      <c r="J386" s="47"/>
      <c r="K386" s="47"/>
      <c r="L386" s="47"/>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c r="AR386" s="47"/>
      <c r="AS386" s="47"/>
      <c r="AT386" s="47"/>
      <c r="AU386" s="47"/>
      <c r="AV386" s="47"/>
      <c r="AW386" s="47"/>
      <c r="AX386" s="47"/>
      <c r="AY386" s="47"/>
      <c r="AZ386" s="47"/>
      <c r="BA386" s="47"/>
      <c r="BB386" s="47"/>
      <c r="BC386" s="47"/>
      <c r="BD386" s="47"/>
      <c r="BE386" s="47"/>
      <c r="BF386" s="47"/>
      <c r="BG386" s="47"/>
      <c r="BH386" s="47"/>
      <c r="BI386" s="47"/>
      <c r="BJ386" s="47"/>
      <c r="BK386" s="47"/>
      <c r="BL386" s="47"/>
      <c r="BM386" s="47"/>
      <c r="BN386" s="47"/>
      <c r="BO386" s="47"/>
      <c r="BP386" s="47"/>
      <c r="BQ386" s="47"/>
      <c r="BR386" s="47"/>
      <c r="BS386" s="47"/>
      <c r="BT386" s="47"/>
      <c r="BU386" s="47"/>
      <c r="BV386" s="47"/>
      <c r="BW386" s="47"/>
      <c r="BX386" s="47"/>
      <c r="BY386" s="47"/>
      <c r="BZ386" s="47"/>
      <c r="CA386" s="47"/>
      <c r="CB386" s="47"/>
      <c r="CC386" s="47"/>
      <c r="CD386" s="47"/>
      <c r="CE386" s="47"/>
      <c r="CF386" s="47"/>
      <c r="CG386" s="47"/>
      <c r="CH386" s="47"/>
      <c r="CI386" s="47"/>
      <c r="CJ386" s="47"/>
      <c r="CK386" s="47"/>
      <c r="CL386" s="47"/>
      <c r="CM386" s="47"/>
      <c r="CN386" s="47"/>
      <c r="CO386" s="47"/>
      <c r="CP386" s="47"/>
      <c r="CQ386" s="47"/>
    </row>
    <row r="387" spans="1:95" ht="12.75" customHeight="1" x14ac:dyDescent="0.15">
      <c r="A387" s="112"/>
      <c r="B387" s="112"/>
      <c r="C387" s="112"/>
      <c r="D387" s="112"/>
      <c r="E387" s="112"/>
      <c r="F387" s="112"/>
      <c r="G387" s="47"/>
      <c r="H387" s="115"/>
      <c r="I387" s="47"/>
      <c r="J387" s="47"/>
      <c r="K387" s="47"/>
      <c r="L387" s="47"/>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c r="AR387" s="47"/>
      <c r="AS387" s="47"/>
      <c r="AT387" s="47"/>
      <c r="AU387" s="47"/>
      <c r="AV387" s="47"/>
      <c r="AW387" s="47"/>
      <c r="AX387" s="47"/>
      <c r="AY387" s="47"/>
      <c r="AZ387" s="47"/>
      <c r="BA387" s="47"/>
      <c r="BB387" s="47"/>
      <c r="BC387" s="47"/>
      <c r="BD387" s="47"/>
      <c r="BE387" s="47"/>
      <c r="BF387" s="47"/>
      <c r="BG387" s="47"/>
      <c r="BH387" s="47"/>
      <c r="BI387" s="47"/>
      <c r="BJ387" s="47"/>
      <c r="BK387" s="47"/>
      <c r="BL387" s="47"/>
      <c r="BM387" s="47"/>
      <c r="BN387" s="47"/>
      <c r="BO387" s="47"/>
      <c r="BP387" s="47"/>
      <c r="BQ387" s="47"/>
      <c r="BR387" s="47"/>
      <c r="BS387" s="47"/>
      <c r="BT387" s="47"/>
      <c r="BU387" s="47"/>
      <c r="BV387" s="47"/>
      <c r="BW387" s="47"/>
      <c r="BX387" s="47"/>
      <c r="BY387" s="47"/>
      <c r="BZ387" s="47"/>
      <c r="CA387" s="47"/>
      <c r="CB387" s="47"/>
      <c r="CC387" s="47"/>
      <c r="CD387" s="47"/>
      <c r="CE387" s="47"/>
      <c r="CF387" s="47"/>
      <c r="CG387" s="47"/>
      <c r="CH387" s="47"/>
      <c r="CI387" s="47"/>
      <c r="CJ387" s="47"/>
      <c r="CK387" s="47"/>
      <c r="CL387" s="47"/>
      <c r="CM387" s="47"/>
      <c r="CN387" s="47"/>
      <c r="CO387" s="47"/>
      <c r="CP387" s="47"/>
      <c r="CQ387" s="47"/>
    </row>
    <row r="388" spans="1:95" ht="12.75" customHeight="1" x14ac:dyDescent="0.15">
      <c r="A388" s="112"/>
      <c r="B388" s="112"/>
      <c r="C388" s="112"/>
      <c r="D388" s="112"/>
      <c r="E388" s="112"/>
      <c r="F388" s="112"/>
      <c r="G388" s="47"/>
      <c r="H388" s="115"/>
      <c r="I388" s="47"/>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c r="AP388" s="47"/>
      <c r="AQ388" s="47"/>
      <c r="AR388" s="47"/>
      <c r="AS388" s="47"/>
      <c r="AT388" s="47"/>
      <c r="AU388" s="47"/>
      <c r="AV388" s="47"/>
      <c r="AW388" s="47"/>
      <c r="AX388" s="47"/>
      <c r="AY388" s="47"/>
      <c r="AZ388" s="47"/>
      <c r="BA388" s="47"/>
      <c r="BB388" s="47"/>
      <c r="BC388" s="47"/>
      <c r="BD388" s="47"/>
      <c r="BE388" s="47"/>
      <c r="BF388" s="47"/>
      <c r="BG388" s="47"/>
      <c r="BH388" s="47"/>
      <c r="BI388" s="47"/>
      <c r="BJ388" s="47"/>
      <c r="BK388" s="47"/>
      <c r="BL388" s="47"/>
      <c r="BM388" s="47"/>
      <c r="BN388" s="47"/>
      <c r="BO388" s="47"/>
      <c r="BP388" s="47"/>
      <c r="BQ388" s="47"/>
      <c r="BR388" s="47"/>
      <c r="BS388" s="47"/>
      <c r="BT388" s="47"/>
      <c r="BU388" s="47"/>
      <c r="BV388" s="47"/>
      <c r="BW388" s="47"/>
      <c r="BX388" s="47"/>
      <c r="BY388" s="47"/>
      <c r="BZ388" s="47"/>
      <c r="CA388" s="47"/>
      <c r="CB388" s="47"/>
      <c r="CC388" s="47"/>
      <c r="CD388" s="47"/>
      <c r="CE388" s="47"/>
      <c r="CF388" s="47"/>
      <c r="CG388" s="47"/>
      <c r="CH388" s="47"/>
      <c r="CI388" s="47"/>
      <c r="CJ388" s="47"/>
      <c r="CK388" s="47"/>
      <c r="CL388" s="47"/>
      <c r="CM388" s="47"/>
      <c r="CN388" s="47"/>
      <c r="CO388" s="47"/>
      <c r="CP388" s="47"/>
      <c r="CQ388" s="47"/>
    </row>
    <row r="389" spans="1:95" ht="12.75" customHeight="1" x14ac:dyDescent="0.15">
      <c r="A389" s="112"/>
      <c r="B389" s="112"/>
      <c r="C389" s="112"/>
      <c r="D389" s="112"/>
      <c r="E389" s="112"/>
      <c r="F389" s="112"/>
      <c r="G389" s="47"/>
      <c r="H389" s="115"/>
      <c r="I389" s="47"/>
      <c r="J389" s="47"/>
      <c r="K389" s="47"/>
      <c r="L389" s="47"/>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c r="AM389" s="47"/>
      <c r="AN389" s="47"/>
      <c r="AO389" s="47"/>
      <c r="AP389" s="47"/>
      <c r="AQ389" s="47"/>
      <c r="AR389" s="47"/>
      <c r="AS389" s="47"/>
      <c r="AT389" s="47"/>
      <c r="AU389" s="47"/>
      <c r="AV389" s="47"/>
      <c r="AW389" s="47"/>
      <c r="AX389" s="47"/>
      <c r="AY389" s="47"/>
      <c r="AZ389" s="47"/>
      <c r="BA389" s="47"/>
      <c r="BB389" s="47"/>
      <c r="BC389" s="47"/>
      <c r="BD389" s="47"/>
      <c r="BE389" s="47"/>
      <c r="BF389" s="47"/>
      <c r="BG389" s="47"/>
      <c r="BH389" s="47"/>
      <c r="BI389" s="47"/>
      <c r="BJ389" s="47"/>
      <c r="BK389" s="47"/>
      <c r="BL389" s="47"/>
      <c r="BM389" s="47"/>
      <c r="BN389" s="47"/>
      <c r="BO389" s="47"/>
      <c r="BP389" s="47"/>
      <c r="BQ389" s="47"/>
      <c r="BR389" s="47"/>
      <c r="BS389" s="47"/>
      <c r="BT389" s="47"/>
      <c r="BU389" s="47"/>
      <c r="BV389" s="47"/>
      <c r="BW389" s="47"/>
      <c r="BX389" s="47"/>
      <c r="BY389" s="47"/>
      <c r="BZ389" s="47"/>
      <c r="CA389" s="47"/>
      <c r="CB389" s="47"/>
      <c r="CC389" s="47"/>
      <c r="CD389" s="47"/>
      <c r="CE389" s="47"/>
      <c r="CF389" s="47"/>
      <c r="CG389" s="47"/>
      <c r="CH389" s="47"/>
      <c r="CI389" s="47"/>
      <c r="CJ389" s="47"/>
      <c r="CK389" s="47"/>
      <c r="CL389" s="47"/>
      <c r="CM389" s="47"/>
      <c r="CN389" s="47"/>
      <c r="CO389" s="47"/>
      <c r="CP389" s="47"/>
      <c r="CQ389" s="47"/>
    </row>
    <row r="390" spans="1:95" ht="12.75" customHeight="1" x14ac:dyDescent="0.15">
      <c r="A390" s="112"/>
      <c r="B390" s="112"/>
      <c r="C390" s="112"/>
      <c r="D390" s="112"/>
      <c r="E390" s="112"/>
      <c r="F390" s="112"/>
      <c r="G390" s="47"/>
      <c r="H390" s="115"/>
      <c r="I390" s="47"/>
      <c r="J390" s="47"/>
      <c r="K390" s="47"/>
      <c r="L390" s="47"/>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c r="AM390" s="47"/>
      <c r="AN390" s="47"/>
      <c r="AO390" s="47"/>
      <c r="AP390" s="47"/>
      <c r="AQ390" s="47"/>
      <c r="AR390" s="47"/>
      <c r="AS390" s="47"/>
      <c r="AT390" s="47"/>
      <c r="AU390" s="47"/>
      <c r="AV390" s="47"/>
      <c r="AW390" s="47"/>
      <c r="AX390" s="47"/>
      <c r="AY390" s="47"/>
      <c r="AZ390" s="47"/>
      <c r="BA390" s="47"/>
      <c r="BB390" s="47"/>
      <c r="BC390" s="47"/>
      <c r="BD390" s="47"/>
      <c r="BE390" s="47"/>
      <c r="BF390" s="47"/>
      <c r="BG390" s="47"/>
      <c r="BH390" s="47"/>
      <c r="BI390" s="47"/>
      <c r="BJ390" s="47"/>
      <c r="BK390" s="47"/>
      <c r="BL390" s="47"/>
      <c r="BM390" s="47"/>
      <c r="BN390" s="47"/>
      <c r="BO390" s="47"/>
      <c r="BP390" s="47"/>
      <c r="BQ390" s="47"/>
      <c r="BR390" s="47"/>
      <c r="BS390" s="47"/>
      <c r="BT390" s="47"/>
      <c r="BU390" s="47"/>
      <c r="BV390" s="47"/>
      <c r="BW390" s="47"/>
      <c r="BX390" s="47"/>
      <c r="BY390" s="47"/>
      <c r="BZ390" s="47"/>
      <c r="CA390" s="47"/>
      <c r="CB390" s="47"/>
      <c r="CC390" s="47"/>
      <c r="CD390" s="47"/>
      <c r="CE390" s="47"/>
      <c r="CF390" s="47"/>
      <c r="CG390" s="47"/>
      <c r="CH390" s="47"/>
      <c r="CI390" s="47"/>
      <c r="CJ390" s="47"/>
      <c r="CK390" s="47"/>
      <c r="CL390" s="47"/>
      <c r="CM390" s="47"/>
      <c r="CN390" s="47"/>
      <c r="CO390" s="47"/>
      <c r="CP390" s="47"/>
      <c r="CQ390" s="47"/>
    </row>
    <row r="391" spans="1:95" ht="12.75" customHeight="1" x14ac:dyDescent="0.15">
      <c r="A391" s="112"/>
      <c r="B391" s="112"/>
      <c r="C391" s="112"/>
      <c r="D391" s="112"/>
      <c r="E391" s="112"/>
      <c r="F391" s="112"/>
      <c r="G391" s="47"/>
      <c r="H391" s="115"/>
      <c r="I391" s="47"/>
      <c r="J391" s="47"/>
      <c r="K391" s="47"/>
      <c r="L391" s="47"/>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c r="AM391" s="47"/>
      <c r="AN391" s="47"/>
      <c r="AO391" s="47"/>
      <c r="AP391" s="47"/>
      <c r="AQ391" s="47"/>
      <c r="AR391" s="47"/>
      <c r="AS391" s="47"/>
      <c r="AT391" s="47"/>
      <c r="AU391" s="47"/>
      <c r="AV391" s="47"/>
      <c r="AW391" s="47"/>
      <c r="AX391" s="47"/>
      <c r="AY391" s="47"/>
      <c r="AZ391" s="47"/>
      <c r="BA391" s="47"/>
      <c r="BB391" s="47"/>
      <c r="BC391" s="47"/>
      <c r="BD391" s="47"/>
      <c r="BE391" s="47"/>
      <c r="BF391" s="47"/>
      <c r="BG391" s="47"/>
      <c r="BH391" s="47"/>
      <c r="BI391" s="47"/>
      <c r="BJ391" s="47"/>
      <c r="BK391" s="47"/>
      <c r="BL391" s="47"/>
      <c r="BM391" s="47"/>
      <c r="BN391" s="47"/>
      <c r="BO391" s="47"/>
      <c r="BP391" s="47"/>
      <c r="BQ391" s="47"/>
      <c r="BR391" s="47"/>
      <c r="BS391" s="47"/>
      <c r="BT391" s="47"/>
      <c r="BU391" s="47"/>
      <c r="BV391" s="47"/>
      <c r="BW391" s="47"/>
      <c r="BX391" s="47"/>
      <c r="BY391" s="47"/>
      <c r="BZ391" s="47"/>
      <c r="CA391" s="47"/>
      <c r="CB391" s="47"/>
      <c r="CC391" s="47"/>
      <c r="CD391" s="47"/>
      <c r="CE391" s="47"/>
      <c r="CF391" s="47"/>
      <c r="CG391" s="47"/>
      <c r="CH391" s="47"/>
      <c r="CI391" s="47"/>
      <c r="CJ391" s="47"/>
      <c r="CK391" s="47"/>
      <c r="CL391" s="47"/>
      <c r="CM391" s="47"/>
      <c r="CN391" s="47"/>
      <c r="CO391" s="47"/>
      <c r="CP391" s="47"/>
      <c r="CQ391" s="47"/>
    </row>
    <row r="392" spans="1:95" ht="12.75" customHeight="1" x14ac:dyDescent="0.15">
      <c r="A392" s="112"/>
      <c r="B392" s="112"/>
      <c r="C392" s="112"/>
      <c r="D392" s="112"/>
      <c r="E392" s="112"/>
      <c r="F392" s="112"/>
      <c r="G392" s="47"/>
      <c r="H392" s="115"/>
      <c r="I392" s="47"/>
      <c r="J392" s="47"/>
      <c r="K392" s="47"/>
      <c r="L392" s="47"/>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c r="AM392" s="47"/>
      <c r="AN392" s="47"/>
      <c r="AO392" s="47"/>
      <c r="AP392" s="47"/>
      <c r="AQ392" s="47"/>
      <c r="AR392" s="47"/>
      <c r="AS392" s="47"/>
      <c r="AT392" s="47"/>
      <c r="AU392" s="47"/>
      <c r="AV392" s="47"/>
      <c r="AW392" s="47"/>
      <c r="AX392" s="47"/>
      <c r="AY392" s="47"/>
      <c r="AZ392" s="47"/>
      <c r="BA392" s="47"/>
      <c r="BB392" s="47"/>
      <c r="BC392" s="47"/>
      <c r="BD392" s="47"/>
      <c r="BE392" s="47"/>
      <c r="BF392" s="47"/>
      <c r="BG392" s="47"/>
      <c r="BH392" s="47"/>
      <c r="BI392" s="47"/>
      <c r="BJ392" s="47"/>
      <c r="BK392" s="47"/>
      <c r="BL392" s="47"/>
      <c r="BM392" s="47"/>
      <c r="BN392" s="47"/>
      <c r="BO392" s="47"/>
      <c r="BP392" s="47"/>
      <c r="BQ392" s="47"/>
      <c r="BR392" s="47"/>
      <c r="BS392" s="47"/>
      <c r="BT392" s="47"/>
      <c r="BU392" s="47"/>
      <c r="BV392" s="47"/>
      <c r="BW392" s="47"/>
      <c r="BX392" s="47"/>
      <c r="BY392" s="47"/>
      <c r="BZ392" s="47"/>
      <c r="CA392" s="47"/>
      <c r="CB392" s="47"/>
      <c r="CC392" s="47"/>
      <c r="CD392" s="47"/>
      <c r="CE392" s="47"/>
      <c r="CF392" s="47"/>
      <c r="CG392" s="47"/>
      <c r="CH392" s="47"/>
      <c r="CI392" s="47"/>
      <c r="CJ392" s="47"/>
      <c r="CK392" s="47"/>
      <c r="CL392" s="47"/>
      <c r="CM392" s="47"/>
      <c r="CN392" s="47"/>
      <c r="CO392" s="47"/>
      <c r="CP392" s="47"/>
      <c r="CQ392" s="47"/>
    </row>
    <row r="393" spans="1:95" ht="12.75" customHeight="1" x14ac:dyDescent="0.15">
      <c r="A393" s="112"/>
      <c r="B393" s="112"/>
      <c r="C393" s="112"/>
      <c r="D393" s="112"/>
      <c r="E393" s="112"/>
      <c r="F393" s="112"/>
      <c r="G393" s="47"/>
      <c r="H393" s="115"/>
      <c r="I393" s="47"/>
      <c r="J393" s="47"/>
      <c r="K393" s="47"/>
      <c r="L393" s="47"/>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c r="AM393" s="47"/>
      <c r="AN393" s="47"/>
      <c r="AO393" s="47"/>
      <c r="AP393" s="47"/>
      <c r="AQ393" s="47"/>
      <c r="AR393" s="47"/>
      <c r="AS393" s="47"/>
      <c r="AT393" s="47"/>
      <c r="AU393" s="47"/>
      <c r="AV393" s="47"/>
      <c r="AW393" s="47"/>
      <c r="AX393" s="47"/>
      <c r="AY393" s="47"/>
      <c r="AZ393" s="47"/>
      <c r="BA393" s="47"/>
      <c r="BB393" s="47"/>
      <c r="BC393" s="47"/>
      <c r="BD393" s="47"/>
      <c r="BE393" s="47"/>
      <c r="BF393" s="47"/>
      <c r="BG393" s="47"/>
      <c r="BH393" s="47"/>
      <c r="BI393" s="47"/>
      <c r="BJ393" s="47"/>
      <c r="BK393" s="47"/>
      <c r="BL393" s="47"/>
      <c r="BM393" s="47"/>
      <c r="BN393" s="47"/>
      <c r="BO393" s="47"/>
      <c r="BP393" s="47"/>
      <c r="BQ393" s="47"/>
      <c r="BR393" s="47"/>
      <c r="BS393" s="47"/>
      <c r="BT393" s="47"/>
      <c r="BU393" s="47"/>
      <c r="BV393" s="47"/>
      <c r="BW393" s="47"/>
      <c r="BX393" s="47"/>
      <c r="BY393" s="47"/>
      <c r="BZ393" s="47"/>
      <c r="CA393" s="47"/>
      <c r="CB393" s="47"/>
      <c r="CC393" s="47"/>
      <c r="CD393" s="47"/>
      <c r="CE393" s="47"/>
      <c r="CF393" s="47"/>
      <c r="CG393" s="47"/>
      <c r="CH393" s="47"/>
      <c r="CI393" s="47"/>
      <c r="CJ393" s="47"/>
      <c r="CK393" s="47"/>
      <c r="CL393" s="47"/>
      <c r="CM393" s="47"/>
      <c r="CN393" s="47"/>
      <c r="CO393" s="47"/>
      <c r="CP393" s="47"/>
      <c r="CQ393" s="47"/>
    </row>
    <row r="394" spans="1:95" ht="12.75" customHeight="1" x14ac:dyDescent="0.15">
      <c r="A394" s="112"/>
      <c r="B394" s="112"/>
      <c r="C394" s="112"/>
      <c r="D394" s="112"/>
      <c r="E394" s="112"/>
      <c r="F394" s="112"/>
      <c r="G394" s="47"/>
      <c r="H394" s="115"/>
      <c r="I394" s="47"/>
      <c r="J394" s="47"/>
      <c r="K394" s="47"/>
      <c r="L394" s="47"/>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c r="AR394" s="47"/>
      <c r="AS394" s="47"/>
      <c r="AT394" s="47"/>
      <c r="AU394" s="47"/>
      <c r="AV394" s="47"/>
      <c r="AW394" s="47"/>
      <c r="AX394" s="47"/>
      <c r="AY394" s="47"/>
      <c r="AZ394" s="47"/>
      <c r="BA394" s="47"/>
      <c r="BB394" s="47"/>
      <c r="BC394" s="47"/>
      <c r="BD394" s="47"/>
      <c r="BE394" s="47"/>
      <c r="BF394" s="47"/>
      <c r="BG394" s="47"/>
      <c r="BH394" s="47"/>
      <c r="BI394" s="47"/>
      <c r="BJ394" s="47"/>
      <c r="BK394" s="47"/>
      <c r="BL394" s="47"/>
      <c r="BM394" s="47"/>
      <c r="BN394" s="47"/>
      <c r="BO394" s="47"/>
      <c r="BP394" s="47"/>
      <c r="BQ394" s="47"/>
      <c r="BR394" s="47"/>
      <c r="BS394" s="47"/>
      <c r="BT394" s="47"/>
      <c r="BU394" s="47"/>
      <c r="BV394" s="47"/>
      <c r="BW394" s="47"/>
      <c r="BX394" s="47"/>
      <c r="BY394" s="47"/>
      <c r="BZ394" s="47"/>
      <c r="CA394" s="47"/>
      <c r="CB394" s="47"/>
      <c r="CC394" s="47"/>
      <c r="CD394" s="47"/>
      <c r="CE394" s="47"/>
      <c r="CF394" s="47"/>
      <c r="CG394" s="47"/>
      <c r="CH394" s="47"/>
      <c r="CI394" s="47"/>
      <c r="CJ394" s="47"/>
      <c r="CK394" s="47"/>
      <c r="CL394" s="47"/>
      <c r="CM394" s="47"/>
      <c r="CN394" s="47"/>
      <c r="CO394" s="47"/>
      <c r="CP394" s="47"/>
      <c r="CQ394" s="47"/>
    </row>
    <row r="395" spans="1:95" ht="12.75" customHeight="1" x14ac:dyDescent="0.15">
      <c r="A395" s="112"/>
      <c r="B395" s="112"/>
      <c r="C395" s="112"/>
      <c r="D395" s="112"/>
      <c r="E395" s="112"/>
      <c r="F395" s="112"/>
      <c r="G395" s="47"/>
      <c r="H395" s="115"/>
      <c r="I395" s="47"/>
      <c r="J395" s="47"/>
      <c r="K395" s="47"/>
      <c r="L395" s="47"/>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c r="AR395" s="47"/>
      <c r="AS395" s="47"/>
      <c r="AT395" s="47"/>
      <c r="AU395" s="47"/>
      <c r="AV395" s="47"/>
      <c r="AW395" s="47"/>
      <c r="AX395" s="47"/>
      <c r="AY395" s="47"/>
      <c r="AZ395" s="47"/>
      <c r="BA395" s="47"/>
      <c r="BB395" s="47"/>
      <c r="BC395" s="47"/>
      <c r="BD395" s="47"/>
      <c r="BE395" s="47"/>
      <c r="BF395" s="47"/>
      <c r="BG395" s="47"/>
      <c r="BH395" s="47"/>
      <c r="BI395" s="47"/>
      <c r="BJ395" s="47"/>
      <c r="BK395" s="47"/>
      <c r="BL395" s="47"/>
      <c r="BM395" s="47"/>
      <c r="BN395" s="47"/>
      <c r="BO395" s="47"/>
      <c r="BP395" s="47"/>
      <c r="BQ395" s="47"/>
      <c r="BR395" s="47"/>
      <c r="BS395" s="47"/>
      <c r="BT395" s="47"/>
      <c r="BU395" s="47"/>
      <c r="BV395" s="47"/>
      <c r="BW395" s="47"/>
      <c r="BX395" s="47"/>
      <c r="BY395" s="47"/>
      <c r="BZ395" s="47"/>
      <c r="CA395" s="47"/>
      <c r="CB395" s="47"/>
      <c r="CC395" s="47"/>
      <c r="CD395" s="47"/>
      <c r="CE395" s="47"/>
      <c r="CF395" s="47"/>
      <c r="CG395" s="47"/>
      <c r="CH395" s="47"/>
      <c r="CI395" s="47"/>
      <c r="CJ395" s="47"/>
      <c r="CK395" s="47"/>
      <c r="CL395" s="47"/>
      <c r="CM395" s="47"/>
      <c r="CN395" s="47"/>
      <c r="CO395" s="47"/>
      <c r="CP395" s="47"/>
      <c r="CQ395" s="47"/>
    </row>
    <row r="396" spans="1:95" ht="12.75" customHeight="1" x14ac:dyDescent="0.15">
      <c r="A396" s="112"/>
      <c r="B396" s="112"/>
      <c r="C396" s="112"/>
      <c r="D396" s="112"/>
      <c r="E396" s="112"/>
      <c r="F396" s="112"/>
      <c r="G396" s="47"/>
      <c r="H396" s="115"/>
      <c r="I396" s="47"/>
      <c r="J396" s="47"/>
      <c r="K396" s="47"/>
      <c r="L396" s="47"/>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c r="AR396" s="47"/>
      <c r="AS396" s="47"/>
      <c r="AT396" s="47"/>
      <c r="AU396" s="47"/>
      <c r="AV396" s="47"/>
      <c r="AW396" s="47"/>
      <c r="AX396" s="47"/>
      <c r="AY396" s="47"/>
      <c r="AZ396" s="47"/>
      <c r="BA396" s="47"/>
      <c r="BB396" s="47"/>
      <c r="BC396" s="47"/>
      <c r="BD396" s="47"/>
      <c r="BE396" s="47"/>
      <c r="BF396" s="47"/>
      <c r="BG396" s="47"/>
      <c r="BH396" s="47"/>
      <c r="BI396" s="47"/>
      <c r="BJ396" s="47"/>
      <c r="BK396" s="47"/>
      <c r="BL396" s="47"/>
      <c r="BM396" s="47"/>
      <c r="BN396" s="47"/>
      <c r="BO396" s="47"/>
      <c r="BP396" s="47"/>
      <c r="BQ396" s="47"/>
      <c r="BR396" s="47"/>
      <c r="BS396" s="47"/>
      <c r="BT396" s="47"/>
      <c r="BU396" s="47"/>
      <c r="BV396" s="47"/>
      <c r="BW396" s="47"/>
      <c r="BX396" s="47"/>
      <c r="BY396" s="47"/>
      <c r="BZ396" s="47"/>
      <c r="CA396" s="47"/>
      <c r="CB396" s="47"/>
      <c r="CC396" s="47"/>
      <c r="CD396" s="47"/>
      <c r="CE396" s="47"/>
      <c r="CF396" s="47"/>
      <c r="CG396" s="47"/>
      <c r="CH396" s="47"/>
      <c r="CI396" s="47"/>
      <c r="CJ396" s="47"/>
      <c r="CK396" s="47"/>
      <c r="CL396" s="47"/>
      <c r="CM396" s="47"/>
      <c r="CN396" s="47"/>
      <c r="CO396" s="47"/>
      <c r="CP396" s="47"/>
      <c r="CQ396" s="47"/>
    </row>
    <row r="397" spans="1:95" ht="12.75" customHeight="1" x14ac:dyDescent="0.15">
      <c r="A397" s="112"/>
      <c r="B397" s="112"/>
      <c r="C397" s="112"/>
      <c r="D397" s="112"/>
      <c r="E397" s="112"/>
      <c r="F397" s="112"/>
      <c r="G397" s="47"/>
      <c r="H397" s="115"/>
      <c r="I397" s="47"/>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c r="AR397" s="47"/>
      <c r="AS397" s="47"/>
      <c r="AT397" s="47"/>
      <c r="AU397" s="47"/>
      <c r="AV397" s="47"/>
      <c r="AW397" s="47"/>
      <c r="AX397" s="47"/>
      <c r="AY397" s="47"/>
      <c r="AZ397" s="47"/>
      <c r="BA397" s="47"/>
      <c r="BB397" s="47"/>
      <c r="BC397" s="47"/>
      <c r="BD397" s="47"/>
      <c r="BE397" s="47"/>
      <c r="BF397" s="47"/>
      <c r="BG397" s="47"/>
      <c r="BH397" s="47"/>
      <c r="BI397" s="47"/>
      <c r="BJ397" s="47"/>
      <c r="BK397" s="47"/>
      <c r="BL397" s="47"/>
      <c r="BM397" s="47"/>
      <c r="BN397" s="47"/>
      <c r="BO397" s="47"/>
      <c r="BP397" s="47"/>
      <c r="BQ397" s="47"/>
      <c r="BR397" s="47"/>
      <c r="BS397" s="47"/>
      <c r="BT397" s="47"/>
      <c r="BU397" s="47"/>
      <c r="BV397" s="47"/>
      <c r="BW397" s="47"/>
      <c r="BX397" s="47"/>
      <c r="BY397" s="47"/>
      <c r="BZ397" s="47"/>
      <c r="CA397" s="47"/>
      <c r="CB397" s="47"/>
      <c r="CC397" s="47"/>
      <c r="CD397" s="47"/>
      <c r="CE397" s="47"/>
      <c r="CF397" s="47"/>
      <c r="CG397" s="47"/>
      <c r="CH397" s="47"/>
      <c r="CI397" s="47"/>
      <c r="CJ397" s="47"/>
      <c r="CK397" s="47"/>
      <c r="CL397" s="47"/>
      <c r="CM397" s="47"/>
      <c r="CN397" s="47"/>
      <c r="CO397" s="47"/>
      <c r="CP397" s="47"/>
      <c r="CQ397" s="47"/>
    </row>
    <row r="398" spans="1:95" ht="12.75" customHeight="1" x14ac:dyDescent="0.15">
      <c r="A398" s="112"/>
      <c r="B398" s="112"/>
      <c r="C398" s="112"/>
      <c r="D398" s="112"/>
      <c r="E398" s="112"/>
      <c r="F398" s="112"/>
      <c r="G398" s="47"/>
      <c r="H398" s="115"/>
      <c r="I398" s="47"/>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c r="AR398" s="47"/>
      <c r="AS398" s="47"/>
      <c r="AT398" s="47"/>
      <c r="AU398" s="47"/>
      <c r="AV398" s="47"/>
      <c r="AW398" s="47"/>
      <c r="AX398" s="47"/>
      <c r="AY398" s="47"/>
      <c r="AZ398" s="47"/>
      <c r="BA398" s="47"/>
      <c r="BB398" s="47"/>
      <c r="BC398" s="47"/>
      <c r="BD398" s="47"/>
      <c r="BE398" s="47"/>
      <c r="BF398" s="47"/>
      <c r="BG398" s="47"/>
      <c r="BH398" s="47"/>
      <c r="BI398" s="47"/>
      <c r="BJ398" s="47"/>
      <c r="BK398" s="47"/>
      <c r="BL398" s="47"/>
      <c r="BM398" s="47"/>
      <c r="BN398" s="47"/>
      <c r="BO398" s="47"/>
      <c r="BP398" s="47"/>
      <c r="BQ398" s="47"/>
      <c r="BR398" s="47"/>
      <c r="BS398" s="47"/>
      <c r="BT398" s="47"/>
      <c r="BU398" s="47"/>
      <c r="BV398" s="47"/>
      <c r="BW398" s="47"/>
      <c r="BX398" s="47"/>
      <c r="BY398" s="47"/>
      <c r="BZ398" s="47"/>
      <c r="CA398" s="47"/>
      <c r="CB398" s="47"/>
      <c r="CC398" s="47"/>
      <c r="CD398" s="47"/>
      <c r="CE398" s="47"/>
      <c r="CF398" s="47"/>
      <c r="CG398" s="47"/>
      <c r="CH398" s="47"/>
      <c r="CI398" s="47"/>
      <c r="CJ398" s="47"/>
      <c r="CK398" s="47"/>
      <c r="CL398" s="47"/>
      <c r="CM398" s="47"/>
      <c r="CN398" s="47"/>
      <c r="CO398" s="47"/>
      <c r="CP398" s="47"/>
      <c r="CQ398" s="47"/>
    </row>
    <row r="399" spans="1:95" ht="12.75" customHeight="1" x14ac:dyDescent="0.15">
      <c r="A399" s="112"/>
      <c r="B399" s="112"/>
      <c r="C399" s="112"/>
      <c r="D399" s="112"/>
      <c r="E399" s="112"/>
      <c r="F399" s="112"/>
      <c r="G399" s="47"/>
      <c r="H399" s="115"/>
      <c r="I399" s="47"/>
      <c r="J399" s="47"/>
      <c r="K399" s="47"/>
      <c r="L399" s="47"/>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c r="AR399" s="47"/>
      <c r="AS399" s="47"/>
      <c r="AT399" s="47"/>
      <c r="AU399" s="47"/>
      <c r="AV399" s="47"/>
      <c r="AW399" s="47"/>
      <c r="AX399" s="47"/>
      <c r="AY399" s="47"/>
      <c r="AZ399" s="47"/>
      <c r="BA399" s="47"/>
      <c r="BB399" s="47"/>
      <c r="BC399" s="47"/>
      <c r="BD399" s="47"/>
      <c r="BE399" s="47"/>
      <c r="BF399" s="47"/>
      <c r="BG399" s="47"/>
      <c r="BH399" s="47"/>
      <c r="BI399" s="47"/>
      <c r="BJ399" s="47"/>
      <c r="BK399" s="47"/>
      <c r="BL399" s="47"/>
      <c r="BM399" s="47"/>
      <c r="BN399" s="47"/>
      <c r="BO399" s="47"/>
      <c r="BP399" s="47"/>
      <c r="BQ399" s="47"/>
      <c r="BR399" s="47"/>
      <c r="BS399" s="47"/>
      <c r="BT399" s="47"/>
      <c r="BU399" s="47"/>
      <c r="BV399" s="47"/>
      <c r="BW399" s="47"/>
      <c r="BX399" s="47"/>
      <c r="BY399" s="47"/>
      <c r="BZ399" s="47"/>
      <c r="CA399" s="47"/>
      <c r="CB399" s="47"/>
      <c r="CC399" s="47"/>
      <c r="CD399" s="47"/>
      <c r="CE399" s="47"/>
      <c r="CF399" s="47"/>
      <c r="CG399" s="47"/>
      <c r="CH399" s="47"/>
      <c r="CI399" s="47"/>
      <c r="CJ399" s="47"/>
      <c r="CK399" s="47"/>
      <c r="CL399" s="47"/>
      <c r="CM399" s="47"/>
      <c r="CN399" s="47"/>
      <c r="CO399" s="47"/>
      <c r="CP399" s="47"/>
      <c r="CQ399" s="47"/>
    </row>
    <row r="400" spans="1:95" ht="12.75" customHeight="1" x14ac:dyDescent="0.15">
      <c r="A400" s="112"/>
      <c r="B400" s="112"/>
      <c r="C400" s="112"/>
      <c r="D400" s="112"/>
      <c r="E400" s="112"/>
      <c r="F400" s="112"/>
      <c r="G400" s="47"/>
      <c r="H400" s="115"/>
      <c r="I400" s="47"/>
      <c r="J400" s="47"/>
      <c r="K400" s="47"/>
      <c r="L400" s="47"/>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c r="AR400" s="47"/>
      <c r="AS400" s="47"/>
      <c r="AT400" s="47"/>
      <c r="AU400" s="47"/>
      <c r="AV400" s="47"/>
      <c r="AW400" s="47"/>
      <c r="AX400" s="47"/>
      <c r="AY400" s="47"/>
      <c r="AZ400" s="47"/>
      <c r="BA400" s="47"/>
      <c r="BB400" s="47"/>
      <c r="BC400" s="47"/>
      <c r="BD400" s="47"/>
      <c r="BE400" s="47"/>
      <c r="BF400" s="47"/>
      <c r="BG400" s="47"/>
      <c r="BH400" s="47"/>
      <c r="BI400" s="47"/>
      <c r="BJ400" s="47"/>
      <c r="BK400" s="47"/>
      <c r="BL400" s="47"/>
      <c r="BM400" s="47"/>
      <c r="BN400" s="47"/>
      <c r="BO400" s="47"/>
      <c r="BP400" s="47"/>
      <c r="BQ400" s="47"/>
      <c r="BR400" s="47"/>
      <c r="BS400" s="47"/>
      <c r="BT400" s="47"/>
      <c r="BU400" s="47"/>
      <c r="BV400" s="47"/>
      <c r="BW400" s="47"/>
      <c r="BX400" s="47"/>
      <c r="BY400" s="47"/>
      <c r="BZ400" s="47"/>
      <c r="CA400" s="47"/>
      <c r="CB400" s="47"/>
      <c r="CC400" s="47"/>
      <c r="CD400" s="47"/>
      <c r="CE400" s="47"/>
      <c r="CF400" s="47"/>
      <c r="CG400" s="47"/>
      <c r="CH400" s="47"/>
      <c r="CI400" s="47"/>
      <c r="CJ400" s="47"/>
      <c r="CK400" s="47"/>
      <c r="CL400" s="47"/>
      <c r="CM400" s="47"/>
      <c r="CN400" s="47"/>
      <c r="CO400" s="47"/>
      <c r="CP400" s="47"/>
      <c r="CQ400" s="47"/>
    </row>
    <row r="401" spans="1:95" ht="12.75" customHeight="1" x14ac:dyDescent="0.15">
      <c r="A401" s="112"/>
      <c r="B401" s="112"/>
      <c r="C401" s="112"/>
      <c r="D401" s="112"/>
      <c r="E401" s="112"/>
      <c r="F401" s="112"/>
      <c r="G401" s="47"/>
      <c r="H401" s="115"/>
      <c r="I401" s="47"/>
      <c r="J401" s="47"/>
      <c r="K401" s="47"/>
      <c r="L401" s="47"/>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c r="AR401" s="47"/>
      <c r="AS401" s="47"/>
      <c r="AT401" s="47"/>
      <c r="AU401" s="47"/>
      <c r="AV401" s="47"/>
      <c r="AW401" s="47"/>
      <c r="AX401" s="47"/>
      <c r="AY401" s="47"/>
      <c r="AZ401" s="47"/>
      <c r="BA401" s="47"/>
      <c r="BB401" s="47"/>
      <c r="BC401" s="47"/>
      <c r="BD401" s="47"/>
      <c r="BE401" s="47"/>
      <c r="BF401" s="47"/>
      <c r="BG401" s="47"/>
      <c r="BH401" s="47"/>
      <c r="BI401" s="47"/>
      <c r="BJ401" s="47"/>
      <c r="BK401" s="47"/>
      <c r="BL401" s="47"/>
      <c r="BM401" s="47"/>
      <c r="BN401" s="47"/>
      <c r="BO401" s="47"/>
      <c r="BP401" s="47"/>
      <c r="BQ401" s="47"/>
      <c r="BR401" s="47"/>
      <c r="BS401" s="47"/>
      <c r="BT401" s="47"/>
      <c r="BU401" s="47"/>
      <c r="BV401" s="47"/>
      <c r="BW401" s="47"/>
      <c r="BX401" s="47"/>
      <c r="BY401" s="47"/>
      <c r="BZ401" s="47"/>
      <c r="CA401" s="47"/>
      <c r="CB401" s="47"/>
      <c r="CC401" s="47"/>
      <c r="CD401" s="47"/>
      <c r="CE401" s="47"/>
      <c r="CF401" s="47"/>
      <c r="CG401" s="47"/>
      <c r="CH401" s="47"/>
      <c r="CI401" s="47"/>
      <c r="CJ401" s="47"/>
      <c r="CK401" s="47"/>
      <c r="CL401" s="47"/>
      <c r="CM401" s="47"/>
      <c r="CN401" s="47"/>
      <c r="CO401" s="47"/>
      <c r="CP401" s="47"/>
      <c r="CQ401" s="47"/>
    </row>
    <row r="402" spans="1:95" ht="12.75" customHeight="1" x14ac:dyDescent="0.15">
      <c r="A402" s="112"/>
      <c r="B402" s="112"/>
      <c r="C402" s="112"/>
      <c r="D402" s="112"/>
      <c r="E402" s="112"/>
      <c r="F402" s="112"/>
      <c r="G402" s="47"/>
      <c r="H402" s="115"/>
      <c r="I402" s="47"/>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c r="AR402" s="47"/>
      <c r="AS402" s="47"/>
      <c r="AT402" s="47"/>
      <c r="AU402" s="47"/>
      <c r="AV402" s="47"/>
      <c r="AW402" s="47"/>
      <c r="AX402" s="47"/>
      <c r="AY402" s="47"/>
      <c r="AZ402" s="47"/>
      <c r="BA402" s="47"/>
      <c r="BB402" s="47"/>
      <c r="BC402" s="47"/>
      <c r="BD402" s="47"/>
      <c r="BE402" s="47"/>
      <c r="BF402" s="47"/>
      <c r="BG402" s="47"/>
      <c r="BH402" s="47"/>
      <c r="BI402" s="47"/>
      <c r="BJ402" s="47"/>
      <c r="BK402" s="47"/>
      <c r="BL402" s="47"/>
      <c r="BM402" s="47"/>
      <c r="BN402" s="47"/>
      <c r="BO402" s="47"/>
      <c r="BP402" s="47"/>
      <c r="BQ402" s="47"/>
      <c r="BR402" s="47"/>
      <c r="BS402" s="47"/>
      <c r="BT402" s="47"/>
      <c r="BU402" s="47"/>
      <c r="BV402" s="47"/>
      <c r="BW402" s="47"/>
      <c r="BX402" s="47"/>
      <c r="BY402" s="47"/>
      <c r="BZ402" s="47"/>
      <c r="CA402" s="47"/>
      <c r="CB402" s="47"/>
      <c r="CC402" s="47"/>
      <c r="CD402" s="47"/>
      <c r="CE402" s="47"/>
      <c r="CF402" s="47"/>
      <c r="CG402" s="47"/>
      <c r="CH402" s="47"/>
      <c r="CI402" s="47"/>
      <c r="CJ402" s="47"/>
      <c r="CK402" s="47"/>
      <c r="CL402" s="47"/>
      <c r="CM402" s="47"/>
      <c r="CN402" s="47"/>
      <c r="CO402" s="47"/>
      <c r="CP402" s="47"/>
      <c r="CQ402" s="47"/>
    </row>
    <row r="403" spans="1:95" ht="12.75" customHeight="1" x14ac:dyDescent="0.15">
      <c r="A403" s="112"/>
      <c r="B403" s="112"/>
      <c r="C403" s="112"/>
      <c r="D403" s="112"/>
      <c r="E403" s="112"/>
      <c r="F403" s="112"/>
      <c r="G403" s="47"/>
      <c r="H403" s="115"/>
      <c r="I403" s="47"/>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c r="AR403" s="47"/>
      <c r="AS403" s="47"/>
      <c r="AT403" s="47"/>
      <c r="AU403" s="47"/>
      <c r="AV403" s="47"/>
      <c r="AW403" s="47"/>
      <c r="AX403" s="47"/>
      <c r="AY403" s="47"/>
      <c r="AZ403" s="47"/>
      <c r="BA403" s="47"/>
      <c r="BB403" s="47"/>
      <c r="BC403" s="47"/>
      <c r="BD403" s="47"/>
      <c r="BE403" s="47"/>
      <c r="BF403" s="47"/>
      <c r="BG403" s="47"/>
      <c r="BH403" s="47"/>
      <c r="BI403" s="47"/>
      <c r="BJ403" s="47"/>
      <c r="BK403" s="47"/>
      <c r="BL403" s="47"/>
      <c r="BM403" s="47"/>
      <c r="BN403" s="47"/>
      <c r="BO403" s="47"/>
      <c r="BP403" s="47"/>
      <c r="BQ403" s="47"/>
      <c r="BR403" s="47"/>
      <c r="BS403" s="47"/>
      <c r="BT403" s="47"/>
      <c r="BU403" s="47"/>
      <c r="BV403" s="47"/>
      <c r="BW403" s="47"/>
      <c r="BX403" s="47"/>
      <c r="BY403" s="47"/>
      <c r="BZ403" s="47"/>
      <c r="CA403" s="47"/>
      <c r="CB403" s="47"/>
      <c r="CC403" s="47"/>
      <c r="CD403" s="47"/>
      <c r="CE403" s="47"/>
      <c r="CF403" s="47"/>
      <c r="CG403" s="47"/>
      <c r="CH403" s="47"/>
      <c r="CI403" s="47"/>
      <c r="CJ403" s="47"/>
      <c r="CK403" s="47"/>
      <c r="CL403" s="47"/>
      <c r="CM403" s="47"/>
      <c r="CN403" s="47"/>
      <c r="CO403" s="47"/>
      <c r="CP403" s="47"/>
      <c r="CQ403" s="47"/>
    </row>
    <row r="404" spans="1:95" ht="12.75" customHeight="1" x14ac:dyDescent="0.15">
      <c r="A404" s="112"/>
      <c r="B404" s="112"/>
      <c r="C404" s="112"/>
      <c r="D404" s="112"/>
      <c r="E404" s="112"/>
      <c r="F404" s="112"/>
      <c r="G404" s="47"/>
      <c r="H404" s="115"/>
      <c r="I404" s="47"/>
      <c r="J404" s="47"/>
      <c r="K404" s="47"/>
      <c r="L404" s="47"/>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c r="AR404" s="47"/>
      <c r="AS404" s="47"/>
      <c r="AT404" s="47"/>
      <c r="AU404" s="47"/>
      <c r="AV404" s="47"/>
      <c r="AW404" s="47"/>
      <c r="AX404" s="47"/>
      <c r="AY404" s="47"/>
      <c r="AZ404" s="47"/>
      <c r="BA404" s="47"/>
      <c r="BB404" s="47"/>
      <c r="BC404" s="47"/>
      <c r="BD404" s="47"/>
      <c r="BE404" s="47"/>
      <c r="BF404" s="47"/>
      <c r="BG404" s="47"/>
      <c r="BH404" s="47"/>
      <c r="BI404" s="47"/>
      <c r="BJ404" s="47"/>
      <c r="BK404" s="47"/>
      <c r="BL404" s="47"/>
      <c r="BM404" s="47"/>
      <c r="BN404" s="47"/>
      <c r="BO404" s="47"/>
      <c r="BP404" s="47"/>
      <c r="BQ404" s="47"/>
      <c r="BR404" s="47"/>
      <c r="BS404" s="47"/>
      <c r="BT404" s="47"/>
      <c r="BU404" s="47"/>
      <c r="BV404" s="47"/>
      <c r="BW404" s="47"/>
      <c r="BX404" s="47"/>
      <c r="BY404" s="47"/>
      <c r="BZ404" s="47"/>
      <c r="CA404" s="47"/>
      <c r="CB404" s="47"/>
      <c r="CC404" s="47"/>
      <c r="CD404" s="47"/>
      <c r="CE404" s="47"/>
      <c r="CF404" s="47"/>
      <c r="CG404" s="47"/>
      <c r="CH404" s="47"/>
      <c r="CI404" s="47"/>
      <c r="CJ404" s="47"/>
      <c r="CK404" s="47"/>
      <c r="CL404" s="47"/>
      <c r="CM404" s="47"/>
      <c r="CN404" s="47"/>
      <c r="CO404" s="47"/>
      <c r="CP404" s="47"/>
      <c r="CQ404" s="47"/>
    </row>
    <row r="405" spans="1:95" ht="12.75" customHeight="1" x14ac:dyDescent="0.15">
      <c r="A405" s="112"/>
      <c r="B405" s="112"/>
      <c r="C405" s="112"/>
      <c r="D405" s="112"/>
      <c r="E405" s="112"/>
      <c r="F405" s="112"/>
      <c r="G405" s="47"/>
      <c r="H405" s="115"/>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c r="AR405" s="47"/>
      <c r="AS405" s="47"/>
      <c r="AT405" s="47"/>
      <c r="AU405" s="47"/>
      <c r="AV405" s="47"/>
      <c r="AW405" s="47"/>
      <c r="AX405" s="47"/>
      <c r="AY405" s="47"/>
      <c r="AZ405" s="47"/>
      <c r="BA405" s="47"/>
      <c r="BB405" s="47"/>
      <c r="BC405" s="47"/>
      <c r="BD405" s="47"/>
      <c r="BE405" s="47"/>
      <c r="BF405" s="47"/>
      <c r="BG405" s="47"/>
      <c r="BH405" s="47"/>
      <c r="BI405" s="47"/>
      <c r="BJ405" s="47"/>
      <c r="BK405" s="47"/>
      <c r="BL405" s="47"/>
      <c r="BM405" s="47"/>
      <c r="BN405" s="47"/>
      <c r="BO405" s="47"/>
      <c r="BP405" s="47"/>
      <c r="BQ405" s="47"/>
      <c r="BR405" s="47"/>
      <c r="BS405" s="47"/>
      <c r="BT405" s="47"/>
      <c r="BU405" s="47"/>
      <c r="BV405" s="47"/>
      <c r="BW405" s="47"/>
      <c r="BX405" s="47"/>
      <c r="BY405" s="47"/>
      <c r="BZ405" s="47"/>
      <c r="CA405" s="47"/>
      <c r="CB405" s="47"/>
      <c r="CC405" s="47"/>
      <c r="CD405" s="47"/>
      <c r="CE405" s="47"/>
      <c r="CF405" s="47"/>
      <c r="CG405" s="47"/>
      <c r="CH405" s="47"/>
      <c r="CI405" s="47"/>
      <c r="CJ405" s="47"/>
      <c r="CK405" s="47"/>
      <c r="CL405" s="47"/>
      <c r="CM405" s="47"/>
      <c r="CN405" s="47"/>
      <c r="CO405" s="47"/>
      <c r="CP405" s="47"/>
      <c r="CQ405" s="47"/>
    </row>
    <row r="406" spans="1:95" ht="12.75" customHeight="1" x14ac:dyDescent="0.15">
      <c r="A406" s="112"/>
      <c r="B406" s="112"/>
      <c r="C406" s="112"/>
      <c r="D406" s="112"/>
      <c r="E406" s="112"/>
      <c r="F406" s="112"/>
      <c r="G406" s="47"/>
      <c r="H406" s="115"/>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7"/>
      <c r="BS406" s="47"/>
      <c r="BT406" s="47"/>
      <c r="BU406" s="47"/>
      <c r="BV406" s="47"/>
      <c r="BW406" s="47"/>
      <c r="BX406" s="47"/>
      <c r="BY406" s="47"/>
      <c r="BZ406" s="47"/>
      <c r="CA406" s="47"/>
      <c r="CB406" s="47"/>
      <c r="CC406" s="47"/>
      <c r="CD406" s="47"/>
      <c r="CE406" s="47"/>
      <c r="CF406" s="47"/>
      <c r="CG406" s="47"/>
      <c r="CH406" s="47"/>
      <c r="CI406" s="47"/>
      <c r="CJ406" s="47"/>
      <c r="CK406" s="47"/>
      <c r="CL406" s="47"/>
      <c r="CM406" s="47"/>
      <c r="CN406" s="47"/>
      <c r="CO406" s="47"/>
      <c r="CP406" s="47"/>
      <c r="CQ406" s="47"/>
    </row>
    <row r="407" spans="1:95" ht="12.75" customHeight="1" x14ac:dyDescent="0.15">
      <c r="A407" s="112"/>
      <c r="B407" s="112"/>
      <c r="C407" s="112"/>
      <c r="D407" s="112"/>
      <c r="E407" s="112"/>
      <c r="F407" s="112"/>
      <c r="G407" s="47"/>
      <c r="H407" s="115"/>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c r="AR407" s="47"/>
      <c r="AS407" s="47"/>
      <c r="AT407" s="47"/>
      <c r="AU407" s="47"/>
      <c r="AV407" s="47"/>
      <c r="AW407" s="47"/>
      <c r="AX407" s="47"/>
      <c r="AY407" s="47"/>
      <c r="AZ407" s="47"/>
      <c r="BA407" s="47"/>
      <c r="BB407" s="47"/>
      <c r="BC407" s="47"/>
      <c r="BD407" s="47"/>
      <c r="BE407" s="47"/>
      <c r="BF407" s="47"/>
      <c r="BG407" s="47"/>
      <c r="BH407" s="47"/>
      <c r="BI407" s="47"/>
      <c r="BJ407" s="47"/>
      <c r="BK407" s="47"/>
      <c r="BL407" s="47"/>
      <c r="BM407" s="47"/>
      <c r="BN407" s="47"/>
      <c r="BO407" s="47"/>
      <c r="BP407" s="47"/>
      <c r="BQ407" s="47"/>
      <c r="BR407" s="47"/>
      <c r="BS407" s="47"/>
      <c r="BT407" s="47"/>
      <c r="BU407" s="47"/>
      <c r="BV407" s="47"/>
      <c r="BW407" s="47"/>
      <c r="BX407" s="47"/>
      <c r="BY407" s="47"/>
      <c r="BZ407" s="47"/>
      <c r="CA407" s="47"/>
      <c r="CB407" s="47"/>
      <c r="CC407" s="47"/>
      <c r="CD407" s="47"/>
      <c r="CE407" s="47"/>
      <c r="CF407" s="47"/>
      <c r="CG407" s="47"/>
      <c r="CH407" s="47"/>
      <c r="CI407" s="47"/>
      <c r="CJ407" s="47"/>
      <c r="CK407" s="47"/>
      <c r="CL407" s="47"/>
      <c r="CM407" s="47"/>
      <c r="CN407" s="47"/>
      <c r="CO407" s="47"/>
      <c r="CP407" s="47"/>
      <c r="CQ407" s="47"/>
    </row>
    <row r="408" spans="1:95" ht="12.75" customHeight="1" x14ac:dyDescent="0.15">
      <c r="A408" s="112"/>
      <c r="B408" s="112"/>
      <c r="C408" s="112"/>
      <c r="D408" s="112"/>
      <c r="E408" s="112"/>
      <c r="F408" s="112"/>
      <c r="G408" s="47"/>
      <c r="H408" s="115"/>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c r="AR408" s="47"/>
      <c r="AS408" s="47"/>
      <c r="AT408" s="47"/>
      <c r="AU408" s="47"/>
      <c r="AV408" s="47"/>
      <c r="AW408" s="47"/>
      <c r="AX408" s="47"/>
      <c r="AY408" s="47"/>
      <c r="AZ408" s="47"/>
      <c r="BA408" s="47"/>
      <c r="BB408" s="47"/>
      <c r="BC408" s="47"/>
      <c r="BD408" s="47"/>
      <c r="BE408" s="47"/>
      <c r="BF408" s="47"/>
      <c r="BG408" s="47"/>
      <c r="BH408" s="47"/>
      <c r="BI408" s="47"/>
      <c r="BJ408" s="47"/>
      <c r="BK408" s="47"/>
      <c r="BL408" s="47"/>
      <c r="BM408" s="47"/>
      <c r="BN408" s="47"/>
      <c r="BO408" s="47"/>
      <c r="BP408" s="47"/>
      <c r="BQ408" s="47"/>
      <c r="BR408" s="47"/>
      <c r="BS408" s="47"/>
      <c r="BT408" s="47"/>
      <c r="BU408" s="47"/>
      <c r="BV408" s="47"/>
      <c r="BW408" s="47"/>
      <c r="BX408" s="47"/>
      <c r="BY408" s="47"/>
      <c r="BZ408" s="47"/>
      <c r="CA408" s="47"/>
      <c r="CB408" s="47"/>
      <c r="CC408" s="47"/>
      <c r="CD408" s="47"/>
      <c r="CE408" s="47"/>
      <c r="CF408" s="47"/>
      <c r="CG408" s="47"/>
      <c r="CH408" s="47"/>
      <c r="CI408" s="47"/>
      <c r="CJ408" s="47"/>
      <c r="CK408" s="47"/>
      <c r="CL408" s="47"/>
      <c r="CM408" s="47"/>
      <c r="CN408" s="47"/>
      <c r="CO408" s="47"/>
      <c r="CP408" s="47"/>
      <c r="CQ408" s="47"/>
    </row>
    <row r="409" spans="1:95" ht="12.75" customHeight="1" x14ac:dyDescent="0.15">
      <c r="A409" s="112"/>
      <c r="B409" s="112"/>
      <c r="C409" s="112"/>
      <c r="D409" s="112"/>
      <c r="E409" s="112"/>
      <c r="F409" s="112"/>
      <c r="G409" s="47"/>
      <c r="H409" s="115"/>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c r="AR409" s="47"/>
      <c r="AS409" s="47"/>
      <c r="AT409" s="47"/>
      <c r="AU409" s="47"/>
      <c r="AV409" s="47"/>
      <c r="AW409" s="47"/>
      <c r="AX409" s="47"/>
      <c r="AY409" s="47"/>
      <c r="AZ409" s="47"/>
      <c r="BA409" s="47"/>
      <c r="BB409" s="47"/>
      <c r="BC409" s="47"/>
      <c r="BD409" s="47"/>
      <c r="BE409" s="47"/>
      <c r="BF409" s="47"/>
      <c r="BG409" s="47"/>
      <c r="BH409" s="47"/>
      <c r="BI409" s="47"/>
      <c r="BJ409" s="47"/>
      <c r="BK409" s="47"/>
      <c r="BL409" s="47"/>
      <c r="BM409" s="47"/>
      <c r="BN409" s="47"/>
      <c r="BO409" s="47"/>
      <c r="BP409" s="47"/>
      <c r="BQ409" s="47"/>
      <c r="BR409" s="47"/>
      <c r="BS409" s="47"/>
      <c r="BT409" s="47"/>
      <c r="BU409" s="47"/>
      <c r="BV409" s="47"/>
      <c r="BW409" s="47"/>
      <c r="BX409" s="47"/>
      <c r="BY409" s="47"/>
      <c r="BZ409" s="47"/>
      <c r="CA409" s="47"/>
      <c r="CB409" s="47"/>
      <c r="CC409" s="47"/>
      <c r="CD409" s="47"/>
      <c r="CE409" s="47"/>
      <c r="CF409" s="47"/>
      <c r="CG409" s="47"/>
      <c r="CH409" s="47"/>
      <c r="CI409" s="47"/>
      <c r="CJ409" s="47"/>
      <c r="CK409" s="47"/>
      <c r="CL409" s="47"/>
      <c r="CM409" s="47"/>
      <c r="CN409" s="47"/>
      <c r="CO409" s="47"/>
      <c r="CP409" s="47"/>
      <c r="CQ409" s="47"/>
    </row>
    <row r="410" spans="1:95" ht="12.75" customHeight="1" x14ac:dyDescent="0.15">
      <c r="A410" s="112"/>
      <c r="B410" s="112"/>
      <c r="C410" s="112"/>
      <c r="D410" s="112"/>
      <c r="E410" s="112"/>
      <c r="F410" s="112"/>
      <c r="G410" s="47"/>
      <c r="H410" s="115"/>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c r="AM410" s="47"/>
      <c r="AN410" s="47"/>
      <c r="AO410" s="47"/>
      <c r="AP410" s="47"/>
      <c r="AQ410" s="47"/>
      <c r="AR410" s="47"/>
      <c r="AS410" s="47"/>
      <c r="AT410" s="47"/>
      <c r="AU410" s="47"/>
      <c r="AV410" s="47"/>
      <c r="AW410" s="47"/>
      <c r="AX410" s="47"/>
      <c r="AY410" s="47"/>
      <c r="AZ410" s="47"/>
      <c r="BA410" s="47"/>
      <c r="BB410" s="47"/>
      <c r="BC410" s="47"/>
      <c r="BD410" s="47"/>
      <c r="BE410" s="47"/>
      <c r="BF410" s="47"/>
      <c r="BG410" s="47"/>
      <c r="BH410" s="47"/>
      <c r="BI410" s="47"/>
      <c r="BJ410" s="47"/>
      <c r="BK410" s="47"/>
      <c r="BL410" s="47"/>
      <c r="BM410" s="47"/>
      <c r="BN410" s="47"/>
      <c r="BO410" s="47"/>
      <c r="BP410" s="47"/>
      <c r="BQ410" s="47"/>
      <c r="BR410" s="47"/>
      <c r="BS410" s="47"/>
      <c r="BT410" s="47"/>
      <c r="BU410" s="47"/>
      <c r="BV410" s="47"/>
      <c r="BW410" s="47"/>
      <c r="BX410" s="47"/>
      <c r="BY410" s="47"/>
      <c r="BZ410" s="47"/>
      <c r="CA410" s="47"/>
      <c r="CB410" s="47"/>
      <c r="CC410" s="47"/>
      <c r="CD410" s="47"/>
      <c r="CE410" s="47"/>
      <c r="CF410" s="47"/>
      <c r="CG410" s="47"/>
      <c r="CH410" s="47"/>
      <c r="CI410" s="47"/>
      <c r="CJ410" s="47"/>
      <c r="CK410" s="47"/>
      <c r="CL410" s="47"/>
      <c r="CM410" s="47"/>
      <c r="CN410" s="47"/>
      <c r="CO410" s="47"/>
      <c r="CP410" s="47"/>
      <c r="CQ410" s="47"/>
    </row>
    <row r="411" spans="1:95" ht="12.75" customHeight="1" x14ac:dyDescent="0.15">
      <c r="A411" s="112"/>
      <c r="B411" s="112"/>
      <c r="C411" s="112"/>
      <c r="D411" s="112"/>
      <c r="E411" s="112"/>
      <c r="F411" s="112"/>
      <c r="G411" s="47"/>
      <c r="H411" s="115"/>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c r="AR411" s="47"/>
      <c r="AS411" s="47"/>
      <c r="AT411" s="47"/>
      <c r="AU411" s="47"/>
      <c r="AV411" s="47"/>
      <c r="AW411" s="47"/>
      <c r="AX411" s="47"/>
      <c r="AY411" s="47"/>
      <c r="AZ411" s="47"/>
      <c r="BA411" s="47"/>
      <c r="BB411" s="47"/>
      <c r="BC411" s="47"/>
      <c r="BD411" s="47"/>
      <c r="BE411" s="47"/>
      <c r="BF411" s="47"/>
      <c r="BG411" s="47"/>
      <c r="BH411" s="47"/>
      <c r="BI411" s="47"/>
      <c r="BJ411" s="47"/>
      <c r="BK411" s="47"/>
      <c r="BL411" s="47"/>
      <c r="BM411" s="47"/>
      <c r="BN411" s="47"/>
      <c r="BO411" s="47"/>
      <c r="BP411" s="47"/>
      <c r="BQ411" s="47"/>
      <c r="BR411" s="47"/>
      <c r="BS411" s="47"/>
      <c r="BT411" s="47"/>
      <c r="BU411" s="47"/>
      <c r="BV411" s="47"/>
      <c r="BW411" s="47"/>
      <c r="BX411" s="47"/>
      <c r="BY411" s="47"/>
      <c r="BZ411" s="47"/>
      <c r="CA411" s="47"/>
      <c r="CB411" s="47"/>
      <c r="CC411" s="47"/>
      <c r="CD411" s="47"/>
      <c r="CE411" s="47"/>
      <c r="CF411" s="47"/>
      <c r="CG411" s="47"/>
      <c r="CH411" s="47"/>
      <c r="CI411" s="47"/>
      <c r="CJ411" s="47"/>
      <c r="CK411" s="47"/>
      <c r="CL411" s="47"/>
      <c r="CM411" s="47"/>
      <c r="CN411" s="47"/>
      <c r="CO411" s="47"/>
      <c r="CP411" s="47"/>
      <c r="CQ411" s="47"/>
    </row>
    <row r="412" spans="1:95" ht="12.75" customHeight="1" x14ac:dyDescent="0.15">
      <c r="A412" s="112"/>
      <c r="B412" s="112"/>
      <c r="C412" s="112"/>
      <c r="D412" s="112"/>
      <c r="E412" s="112"/>
      <c r="F412" s="112"/>
      <c r="G412" s="47"/>
      <c r="H412" s="115"/>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c r="AP412" s="47"/>
      <c r="AQ412" s="47"/>
      <c r="AR412" s="47"/>
      <c r="AS412" s="47"/>
      <c r="AT412" s="47"/>
      <c r="AU412" s="47"/>
      <c r="AV412" s="47"/>
      <c r="AW412" s="47"/>
      <c r="AX412" s="47"/>
      <c r="AY412" s="47"/>
      <c r="AZ412" s="47"/>
      <c r="BA412" s="47"/>
      <c r="BB412" s="47"/>
      <c r="BC412" s="47"/>
      <c r="BD412" s="47"/>
      <c r="BE412" s="47"/>
      <c r="BF412" s="47"/>
      <c r="BG412" s="47"/>
      <c r="BH412" s="47"/>
      <c r="BI412" s="47"/>
      <c r="BJ412" s="47"/>
      <c r="BK412" s="47"/>
      <c r="BL412" s="47"/>
      <c r="BM412" s="47"/>
      <c r="BN412" s="47"/>
      <c r="BO412" s="47"/>
      <c r="BP412" s="47"/>
      <c r="BQ412" s="47"/>
      <c r="BR412" s="47"/>
      <c r="BS412" s="47"/>
      <c r="BT412" s="47"/>
      <c r="BU412" s="47"/>
      <c r="BV412" s="47"/>
      <c r="BW412" s="47"/>
      <c r="BX412" s="47"/>
      <c r="BY412" s="47"/>
      <c r="BZ412" s="47"/>
      <c r="CA412" s="47"/>
      <c r="CB412" s="47"/>
      <c r="CC412" s="47"/>
      <c r="CD412" s="47"/>
      <c r="CE412" s="47"/>
      <c r="CF412" s="47"/>
      <c r="CG412" s="47"/>
      <c r="CH412" s="47"/>
      <c r="CI412" s="47"/>
      <c r="CJ412" s="47"/>
      <c r="CK412" s="47"/>
      <c r="CL412" s="47"/>
      <c r="CM412" s="47"/>
      <c r="CN412" s="47"/>
      <c r="CO412" s="47"/>
      <c r="CP412" s="47"/>
      <c r="CQ412" s="47"/>
    </row>
    <row r="413" spans="1:95" ht="12.75" customHeight="1" x14ac:dyDescent="0.15">
      <c r="A413" s="112"/>
      <c r="B413" s="112"/>
      <c r="C413" s="112"/>
      <c r="D413" s="112"/>
      <c r="E413" s="112"/>
      <c r="F413" s="112"/>
      <c r="G413" s="47"/>
      <c r="H413" s="115"/>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c r="AR413" s="47"/>
      <c r="AS413" s="47"/>
      <c r="AT413" s="47"/>
      <c r="AU413" s="47"/>
      <c r="AV413" s="47"/>
      <c r="AW413" s="47"/>
      <c r="AX413" s="47"/>
      <c r="AY413" s="47"/>
      <c r="AZ413" s="47"/>
      <c r="BA413" s="47"/>
      <c r="BB413" s="47"/>
      <c r="BC413" s="47"/>
      <c r="BD413" s="47"/>
      <c r="BE413" s="47"/>
      <c r="BF413" s="47"/>
      <c r="BG413" s="47"/>
      <c r="BH413" s="47"/>
      <c r="BI413" s="47"/>
      <c r="BJ413" s="47"/>
      <c r="BK413" s="47"/>
      <c r="BL413" s="47"/>
      <c r="BM413" s="47"/>
      <c r="BN413" s="47"/>
      <c r="BO413" s="47"/>
      <c r="BP413" s="47"/>
      <c r="BQ413" s="47"/>
      <c r="BR413" s="47"/>
      <c r="BS413" s="47"/>
      <c r="BT413" s="47"/>
      <c r="BU413" s="47"/>
      <c r="BV413" s="47"/>
      <c r="BW413" s="47"/>
      <c r="BX413" s="47"/>
      <c r="BY413" s="47"/>
      <c r="BZ413" s="47"/>
      <c r="CA413" s="47"/>
      <c r="CB413" s="47"/>
      <c r="CC413" s="47"/>
      <c r="CD413" s="47"/>
      <c r="CE413" s="47"/>
      <c r="CF413" s="47"/>
      <c r="CG413" s="47"/>
      <c r="CH413" s="47"/>
      <c r="CI413" s="47"/>
      <c r="CJ413" s="47"/>
      <c r="CK413" s="47"/>
      <c r="CL413" s="47"/>
      <c r="CM413" s="47"/>
      <c r="CN413" s="47"/>
      <c r="CO413" s="47"/>
      <c r="CP413" s="47"/>
      <c r="CQ413" s="47"/>
    </row>
    <row r="414" spans="1:95" ht="12.75" customHeight="1" x14ac:dyDescent="0.15">
      <c r="A414" s="112"/>
      <c r="B414" s="112"/>
      <c r="C414" s="112"/>
      <c r="D414" s="112"/>
      <c r="E414" s="112"/>
      <c r="F414" s="112"/>
      <c r="G414" s="47"/>
      <c r="H414" s="115"/>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c r="AR414" s="47"/>
      <c r="AS414" s="47"/>
      <c r="AT414" s="47"/>
      <c r="AU414" s="47"/>
      <c r="AV414" s="47"/>
      <c r="AW414" s="47"/>
      <c r="AX414" s="47"/>
      <c r="AY414" s="47"/>
      <c r="AZ414" s="47"/>
      <c r="BA414" s="47"/>
      <c r="BB414" s="47"/>
      <c r="BC414" s="47"/>
      <c r="BD414" s="47"/>
      <c r="BE414" s="47"/>
      <c r="BF414" s="47"/>
      <c r="BG414" s="47"/>
      <c r="BH414" s="47"/>
      <c r="BI414" s="47"/>
      <c r="BJ414" s="47"/>
      <c r="BK414" s="47"/>
      <c r="BL414" s="47"/>
      <c r="BM414" s="47"/>
      <c r="BN414" s="47"/>
      <c r="BO414" s="47"/>
      <c r="BP414" s="47"/>
      <c r="BQ414" s="47"/>
      <c r="BR414" s="47"/>
      <c r="BS414" s="47"/>
      <c r="BT414" s="47"/>
      <c r="BU414" s="47"/>
      <c r="BV414" s="47"/>
      <c r="BW414" s="47"/>
      <c r="BX414" s="47"/>
      <c r="BY414" s="47"/>
      <c r="BZ414" s="47"/>
      <c r="CA414" s="47"/>
      <c r="CB414" s="47"/>
      <c r="CC414" s="47"/>
      <c r="CD414" s="47"/>
      <c r="CE414" s="47"/>
      <c r="CF414" s="47"/>
      <c r="CG414" s="47"/>
      <c r="CH414" s="47"/>
      <c r="CI414" s="47"/>
      <c r="CJ414" s="47"/>
      <c r="CK414" s="47"/>
      <c r="CL414" s="47"/>
      <c r="CM414" s="47"/>
      <c r="CN414" s="47"/>
      <c r="CO414" s="47"/>
      <c r="CP414" s="47"/>
      <c r="CQ414" s="47"/>
    </row>
    <row r="415" spans="1:95" ht="12.75" customHeight="1" x14ac:dyDescent="0.15">
      <c r="A415" s="112"/>
      <c r="B415" s="112"/>
      <c r="C415" s="112"/>
      <c r="D415" s="112"/>
      <c r="E415" s="112"/>
      <c r="F415" s="112"/>
      <c r="G415" s="47"/>
      <c r="H415" s="115"/>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c r="AR415" s="47"/>
      <c r="AS415" s="47"/>
      <c r="AT415" s="47"/>
      <c r="AU415" s="47"/>
      <c r="AV415" s="47"/>
      <c r="AW415" s="47"/>
      <c r="AX415" s="47"/>
      <c r="AY415" s="47"/>
      <c r="AZ415" s="47"/>
      <c r="BA415" s="47"/>
      <c r="BB415" s="47"/>
      <c r="BC415" s="47"/>
      <c r="BD415" s="47"/>
      <c r="BE415" s="47"/>
      <c r="BF415" s="47"/>
      <c r="BG415" s="47"/>
      <c r="BH415" s="47"/>
      <c r="BI415" s="47"/>
      <c r="BJ415" s="47"/>
      <c r="BK415" s="47"/>
      <c r="BL415" s="47"/>
      <c r="BM415" s="47"/>
      <c r="BN415" s="47"/>
      <c r="BO415" s="47"/>
      <c r="BP415" s="47"/>
      <c r="BQ415" s="47"/>
      <c r="BR415" s="47"/>
      <c r="BS415" s="47"/>
      <c r="BT415" s="47"/>
      <c r="BU415" s="47"/>
      <c r="BV415" s="47"/>
      <c r="BW415" s="47"/>
      <c r="BX415" s="47"/>
      <c r="BY415" s="47"/>
      <c r="BZ415" s="47"/>
      <c r="CA415" s="47"/>
      <c r="CB415" s="47"/>
      <c r="CC415" s="47"/>
      <c r="CD415" s="47"/>
      <c r="CE415" s="47"/>
      <c r="CF415" s="47"/>
      <c r="CG415" s="47"/>
      <c r="CH415" s="47"/>
      <c r="CI415" s="47"/>
      <c r="CJ415" s="47"/>
      <c r="CK415" s="47"/>
      <c r="CL415" s="47"/>
      <c r="CM415" s="47"/>
      <c r="CN415" s="47"/>
      <c r="CO415" s="47"/>
      <c r="CP415" s="47"/>
      <c r="CQ415" s="47"/>
    </row>
    <row r="416" spans="1:95" ht="12.75" customHeight="1" x14ac:dyDescent="0.15">
      <c r="A416" s="112"/>
      <c r="B416" s="112"/>
      <c r="C416" s="112"/>
      <c r="D416" s="112"/>
      <c r="E416" s="112"/>
      <c r="F416" s="112"/>
      <c r="G416" s="47"/>
      <c r="H416" s="115"/>
      <c r="I416" s="47"/>
      <c r="J416" s="47"/>
      <c r="K416" s="47"/>
      <c r="L416" s="47"/>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c r="AM416" s="47"/>
      <c r="AN416" s="47"/>
      <c r="AO416" s="47"/>
      <c r="AP416" s="47"/>
      <c r="AQ416" s="47"/>
      <c r="AR416" s="47"/>
      <c r="AS416" s="47"/>
      <c r="AT416" s="47"/>
      <c r="AU416" s="47"/>
      <c r="AV416" s="47"/>
      <c r="AW416" s="47"/>
      <c r="AX416" s="47"/>
      <c r="AY416" s="47"/>
      <c r="AZ416" s="47"/>
      <c r="BA416" s="47"/>
      <c r="BB416" s="47"/>
      <c r="BC416" s="47"/>
      <c r="BD416" s="47"/>
      <c r="BE416" s="47"/>
      <c r="BF416" s="47"/>
      <c r="BG416" s="47"/>
      <c r="BH416" s="47"/>
      <c r="BI416" s="47"/>
      <c r="BJ416" s="47"/>
      <c r="BK416" s="47"/>
      <c r="BL416" s="47"/>
      <c r="BM416" s="47"/>
      <c r="BN416" s="47"/>
      <c r="BO416" s="47"/>
      <c r="BP416" s="47"/>
      <c r="BQ416" s="47"/>
      <c r="BR416" s="47"/>
      <c r="BS416" s="47"/>
      <c r="BT416" s="47"/>
      <c r="BU416" s="47"/>
      <c r="BV416" s="47"/>
      <c r="BW416" s="47"/>
      <c r="BX416" s="47"/>
      <c r="BY416" s="47"/>
      <c r="BZ416" s="47"/>
      <c r="CA416" s="47"/>
      <c r="CB416" s="47"/>
      <c r="CC416" s="47"/>
      <c r="CD416" s="47"/>
      <c r="CE416" s="47"/>
      <c r="CF416" s="47"/>
      <c r="CG416" s="47"/>
      <c r="CH416" s="47"/>
      <c r="CI416" s="47"/>
      <c r="CJ416" s="47"/>
      <c r="CK416" s="47"/>
      <c r="CL416" s="47"/>
      <c r="CM416" s="47"/>
      <c r="CN416" s="47"/>
      <c r="CO416" s="47"/>
      <c r="CP416" s="47"/>
      <c r="CQ416" s="47"/>
    </row>
    <row r="417" spans="1:95" ht="12.75" customHeight="1" x14ac:dyDescent="0.15">
      <c r="A417" s="112"/>
      <c r="B417" s="112"/>
      <c r="C417" s="112"/>
      <c r="D417" s="112"/>
      <c r="E417" s="112"/>
      <c r="F417" s="112"/>
      <c r="G417" s="47"/>
      <c r="H417" s="115"/>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c r="AM417" s="47"/>
      <c r="AN417" s="47"/>
      <c r="AO417" s="47"/>
      <c r="AP417" s="47"/>
      <c r="AQ417" s="47"/>
      <c r="AR417" s="47"/>
      <c r="AS417" s="47"/>
      <c r="AT417" s="47"/>
      <c r="AU417" s="47"/>
      <c r="AV417" s="47"/>
      <c r="AW417" s="47"/>
      <c r="AX417" s="47"/>
      <c r="AY417" s="47"/>
      <c r="AZ417" s="47"/>
      <c r="BA417" s="47"/>
      <c r="BB417" s="47"/>
      <c r="BC417" s="47"/>
      <c r="BD417" s="47"/>
      <c r="BE417" s="47"/>
      <c r="BF417" s="47"/>
      <c r="BG417" s="47"/>
      <c r="BH417" s="47"/>
      <c r="BI417" s="47"/>
      <c r="BJ417" s="47"/>
      <c r="BK417" s="47"/>
      <c r="BL417" s="47"/>
      <c r="BM417" s="47"/>
      <c r="BN417" s="47"/>
      <c r="BO417" s="47"/>
      <c r="BP417" s="47"/>
      <c r="BQ417" s="47"/>
      <c r="BR417" s="47"/>
      <c r="BS417" s="47"/>
      <c r="BT417" s="47"/>
      <c r="BU417" s="47"/>
      <c r="BV417" s="47"/>
      <c r="BW417" s="47"/>
      <c r="BX417" s="47"/>
      <c r="BY417" s="47"/>
      <c r="BZ417" s="47"/>
      <c r="CA417" s="47"/>
      <c r="CB417" s="47"/>
      <c r="CC417" s="47"/>
      <c r="CD417" s="47"/>
      <c r="CE417" s="47"/>
      <c r="CF417" s="47"/>
      <c r="CG417" s="47"/>
      <c r="CH417" s="47"/>
      <c r="CI417" s="47"/>
      <c r="CJ417" s="47"/>
      <c r="CK417" s="47"/>
      <c r="CL417" s="47"/>
      <c r="CM417" s="47"/>
      <c r="CN417" s="47"/>
      <c r="CO417" s="47"/>
      <c r="CP417" s="47"/>
      <c r="CQ417" s="47"/>
    </row>
    <row r="418" spans="1:95" ht="12.75" customHeight="1" x14ac:dyDescent="0.15">
      <c r="A418" s="112"/>
      <c r="B418" s="112"/>
      <c r="C418" s="112"/>
      <c r="D418" s="112"/>
      <c r="E418" s="112"/>
      <c r="F418" s="112"/>
      <c r="G418" s="47"/>
      <c r="H418" s="115"/>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c r="AM418" s="47"/>
      <c r="AN418" s="47"/>
      <c r="AO418" s="47"/>
      <c r="AP418" s="47"/>
      <c r="AQ418" s="47"/>
      <c r="AR418" s="47"/>
      <c r="AS418" s="47"/>
      <c r="AT418" s="47"/>
      <c r="AU418" s="47"/>
      <c r="AV418" s="47"/>
      <c r="AW418" s="47"/>
      <c r="AX418" s="47"/>
      <c r="AY418" s="47"/>
      <c r="AZ418" s="47"/>
      <c r="BA418" s="47"/>
      <c r="BB418" s="47"/>
      <c r="BC418" s="47"/>
      <c r="BD418" s="47"/>
      <c r="BE418" s="47"/>
      <c r="BF418" s="47"/>
      <c r="BG418" s="47"/>
      <c r="BH418" s="47"/>
      <c r="BI418" s="47"/>
      <c r="BJ418" s="47"/>
      <c r="BK418" s="47"/>
      <c r="BL418" s="47"/>
      <c r="BM418" s="47"/>
      <c r="BN418" s="47"/>
      <c r="BO418" s="47"/>
      <c r="BP418" s="47"/>
      <c r="BQ418" s="47"/>
      <c r="BR418" s="47"/>
      <c r="BS418" s="47"/>
      <c r="BT418" s="47"/>
      <c r="BU418" s="47"/>
      <c r="BV418" s="47"/>
      <c r="BW418" s="47"/>
      <c r="BX418" s="47"/>
      <c r="BY418" s="47"/>
      <c r="BZ418" s="47"/>
      <c r="CA418" s="47"/>
      <c r="CB418" s="47"/>
      <c r="CC418" s="47"/>
      <c r="CD418" s="47"/>
      <c r="CE418" s="47"/>
      <c r="CF418" s="47"/>
      <c r="CG418" s="47"/>
      <c r="CH418" s="47"/>
      <c r="CI418" s="47"/>
      <c r="CJ418" s="47"/>
      <c r="CK418" s="47"/>
      <c r="CL418" s="47"/>
      <c r="CM418" s="47"/>
      <c r="CN418" s="47"/>
      <c r="CO418" s="47"/>
      <c r="CP418" s="47"/>
      <c r="CQ418" s="47"/>
    </row>
    <row r="419" spans="1:95" ht="12.75" customHeight="1" x14ac:dyDescent="0.15">
      <c r="A419" s="112"/>
      <c r="B419" s="112"/>
      <c r="C419" s="112"/>
      <c r="D419" s="112"/>
      <c r="E419" s="112"/>
      <c r="F419" s="112"/>
      <c r="G419" s="47"/>
      <c r="H419" s="115"/>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c r="AM419" s="47"/>
      <c r="AN419" s="47"/>
      <c r="AO419" s="47"/>
      <c r="AP419" s="47"/>
      <c r="AQ419" s="47"/>
      <c r="AR419" s="47"/>
      <c r="AS419" s="47"/>
      <c r="AT419" s="47"/>
      <c r="AU419" s="47"/>
      <c r="AV419" s="47"/>
      <c r="AW419" s="47"/>
      <c r="AX419" s="47"/>
      <c r="AY419" s="47"/>
      <c r="AZ419" s="47"/>
      <c r="BA419" s="47"/>
      <c r="BB419" s="47"/>
      <c r="BC419" s="47"/>
      <c r="BD419" s="47"/>
      <c r="BE419" s="47"/>
      <c r="BF419" s="47"/>
      <c r="BG419" s="47"/>
      <c r="BH419" s="47"/>
      <c r="BI419" s="47"/>
      <c r="BJ419" s="47"/>
      <c r="BK419" s="47"/>
      <c r="BL419" s="47"/>
      <c r="BM419" s="47"/>
      <c r="BN419" s="47"/>
      <c r="BO419" s="47"/>
      <c r="BP419" s="47"/>
      <c r="BQ419" s="47"/>
      <c r="BR419" s="47"/>
      <c r="BS419" s="47"/>
      <c r="BT419" s="47"/>
      <c r="BU419" s="47"/>
      <c r="BV419" s="47"/>
      <c r="BW419" s="47"/>
      <c r="BX419" s="47"/>
      <c r="BY419" s="47"/>
      <c r="BZ419" s="47"/>
      <c r="CA419" s="47"/>
      <c r="CB419" s="47"/>
      <c r="CC419" s="47"/>
      <c r="CD419" s="47"/>
      <c r="CE419" s="47"/>
      <c r="CF419" s="47"/>
      <c r="CG419" s="47"/>
      <c r="CH419" s="47"/>
      <c r="CI419" s="47"/>
      <c r="CJ419" s="47"/>
      <c r="CK419" s="47"/>
      <c r="CL419" s="47"/>
      <c r="CM419" s="47"/>
      <c r="CN419" s="47"/>
      <c r="CO419" s="47"/>
      <c r="CP419" s="47"/>
      <c r="CQ419" s="47"/>
    </row>
    <row r="420" spans="1:95" ht="12.75" customHeight="1" x14ac:dyDescent="0.15">
      <c r="A420" s="112"/>
      <c r="B420" s="112"/>
      <c r="C420" s="112"/>
      <c r="D420" s="112"/>
      <c r="E420" s="112"/>
      <c r="F420" s="112"/>
      <c r="G420" s="47"/>
      <c r="H420" s="115"/>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c r="AM420" s="47"/>
      <c r="AN420" s="47"/>
      <c r="AO420" s="47"/>
      <c r="AP420" s="47"/>
      <c r="AQ420" s="47"/>
      <c r="AR420" s="47"/>
      <c r="AS420" s="47"/>
      <c r="AT420" s="47"/>
      <c r="AU420" s="47"/>
      <c r="AV420" s="47"/>
      <c r="AW420" s="47"/>
      <c r="AX420" s="47"/>
      <c r="AY420" s="47"/>
      <c r="AZ420" s="47"/>
      <c r="BA420" s="47"/>
      <c r="BB420" s="47"/>
      <c r="BC420" s="47"/>
      <c r="BD420" s="47"/>
      <c r="BE420" s="47"/>
      <c r="BF420" s="47"/>
      <c r="BG420" s="47"/>
      <c r="BH420" s="47"/>
      <c r="BI420" s="47"/>
      <c r="BJ420" s="47"/>
      <c r="BK420" s="47"/>
      <c r="BL420" s="47"/>
      <c r="BM420" s="47"/>
      <c r="BN420" s="47"/>
      <c r="BO420" s="47"/>
      <c r="BP420" s="47"/>
      <c r="BQ420" s="47"/>
      <c r="BR420" s="47"/>
      <c r="BS420" s="47"/>
      <c r="BT420" s="47"/>
      <c r="BU420" s="47"/>
      <c r="BV420" s="47"/>
      <c r="BW420" s="47"/>
      <c r="BX420" s="47"/>
      <c r="BY420" s="47"/>
      <c r="BZ420" s="47"/>
      <c r="CA420" s="47"/>
      <c r="CB420" s="47"/>
      <c r="CC420" s="47"/>
      <c r="CD420" s="47"/>
      <c r="CE420" s="47"/>
      <c r="CF420" s="47"/>
      <c r="CG420" s="47"/>
      <c r="CH420" s="47"/>
      <c r="CI420" s="47"/>
      <c r="CJ420" s="47"/>
      <c r="CK420" s="47"/>
      <c r="CL420" s="47"/>
      <c r="CM420" s="47"/>
      <c r="CN420" s="47"/>
      <c r="CO420" s="47"/>
      <c r="CP420" s="47"/>
      <c r="CQ420" s="47"/>
    </row>
    <row r="421" spans="1:95" ht="12.75" customHeight="1" x14ac:dyDescent="0.15">
      <c r="A421" s="112"/>
      <c r="B421" s="112"/>
      <c r="C421" s="112"/>
      <c r="D421" s="112"/>
      <c r="E421" s="112"/>
      <c r="F421" s="112"/>
      <c r="G421" s="47"/>
      <c r="H421" s="115"/>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c r="AM421" s="47"/>
      <c r="AN421" s="47"/>
      <c r="AO421" s="47"/>
      <c r="AP421" s="47"/>
      <c r="AQ421" s="47"/>
      <c r="AR421" s="47"/>
      <c r="AS421" s="47"/>
      <c r="AT421" s="47"/>
      <c r="AU421" s="47"/>
      <c r="AV421" s="47"/>
      <c r="AW421" s="47"/>
      <c r="AX421" s="47"/>
      <c r="AY421" s="47"/>
      <c r="AZ421" s="47"/>
      <c r="BA421" s="47"/>
      <c r="BB421" s="47"/>
      <c r="BC421" s="47"/>
      <c r="BD421" s="47"/>
      <c r="BE421" s="47"/>
      <c r="BF421" s="47"/>
      <c r="BG421" s="47"/>
      <c r="BH421" s="47"/>
      <c r="BI421" s="47"/>
      <c r="BJ421" s="47"/>
      <c r="BK421" s="47"/>
      <c r="BL421" s="47"/>
      <c r="BM421" s="47"/>
      <c r="BN421" s="47"/>
      <c r="BO421" s="47"/>
      <c r="BP421" s="47"/>
      <c r="BQ421" s="47"/>
      <c r="BR421" s="47"/>
      <c r="BS421" s="47"/>
      <c r="BT421" s="47"/>
      <c r="BU421" s="47"/>
      <c r="BV421" s="47"/>
      <c r="BW421" s="47"/>
      <c r="BX421" s="47"/>
      <c r="BY421" s="47"/>
      <c r="BZ421" s="47"/>
      <c r="CA421" s="47"/>
      <c r="CB421" s="47"/>
      <c r="CC421" s="47"/>
      <c r="CD421" s="47"/>
      <c r="CE421" s="47"/>
      <c r="CF421" s="47"/>
      <c r="CG421" s="47"/>
      <c r="CH421" s="47"/>
      <c r="CI421" s="47"/>
      <c r="CJ421" s="47"/>
      <c r="CK421" s="47"/>
      <c r="CL421" s="47"/>
      <c r="CM421" s="47"/>
      <c r="CN421" s="47"/>
      <c r="CO421" s="47"/>
      <c r="CP421" s="47"/>
      <c r="CQ421" s="47"/>
    </row>
    <row r="422" spans="1:95" ht="12.75" customHeight="1" x14ac:dyDescent="0.15">
      <c r="A422" s="112"/>
      <c r="B422" s="112"/>
      <c r="C422" s="112"/>
      <c r="D422" s="112"/>
      <c r="E422" s="112"/>
      <c r="F422" s="112"/>
      <c r="G422" s="47"/>
      <c r="H422" s="115"/>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c r="AP422" s="47"/>
      <c r="AQ422" s="47"/>
      <c r="AR422" s="47"/>
      <c r="AS422" s="47"/>
      <c r="AT422" s="47"/>
      <c r="AU422" s="47"/>
      <c r="AV422" s="47"/>
      <c r="AW422" s="47"/>
      <c r="AX422" s="47"/>
      <c r="AY422" s="47"/>
      <c r="AZ422" s="47"/>
      <c r="BA422" s="47"/>
      <c r="BB422" s="47"/>
      <c r="BC422" s="47"/>
      <c r="BD422" s="47"/>
      <c r="BE422" s="47"/>
      <c r="BF422" s="47"/>
      <c r="BG422" s="47"/>
      <c r="BH422" s="47"/>
      <c r="BI422" s="47"/>
      <c r="BJ422" s="47"/>
      <c r="BK422" s="47"/>
      <c r="BL422" s="47"/>
      <c r="BM422" s="47"/>
      <c r="BN422" s="47"/>
      <c r="BO422" s="47"/>
      <c r="BP422" s="47"/>
      <c r="BQ422" s="47"/>
      <c r="BR422" s="47"/>
      <c r="BS422" s="47"/>
      <c r="BT422" s="47"/>
      <c r="BU422" s="47"/>
      <c r="BV422" s="47"/>
      <c r="BW422" s="47"/>
      <c r="BX422" s="47"/>
      <c r="BY422" s="47"/>
      <c r="BZ422" s="47"/>
      <c r="CA422" s="47"/>
      <c r="CB422" s="47"/>
      <c r="CC422" s="47"/>
      <c r="CD422" s="47"/>
      <c r="CE422" s="47"/>
      <c r="CF422" s="47"/>
      <c r="CG422" s="47"/>
      <c r="CH422" s="47"/>
      <c r="CI422" s="47"/>
      <c r="CJ422" s="47"/>
      <c r="CK422" s="47"/>
      <c r="CL422" s="47"/>
      <c r="CM422" s="47"/>
      <c r="CN422" s="47"/>
      <c r="CO422" s="47"/>
      <c r="CP422" s="47"/>
      <c r="CQ422" s="47"/>
    </row>
    <row r="423" spans="1:95" ht="12.75" customHeight="1" x14ac:dyDescent="0.15">
      <c r="A423" s="112"/>
      <c r="B423" s="112"/>
      <c r="C423" s="112"/>
      <c r="D423" s="112"/>
      <c r="E423" s="112"/>
      <c r="F423" s="112"/>
      <c r="G423" s="47"/>
      <c r="H423" s="115"/>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c r="AM423" s="47"/>
      <c r="AN423" s="47"/>
      <c r="AO423" s="47"/>
      <c r="AP423" s="47"/>
      <c r="AQ423" s="47"/>
      <c r="AR423" s="47"/>
      <c r="AS423" s="47"/>
      <c r="AT423" s="47"/>
      <c r="AU423" s="47"/>
      <c r="AV423" s="47"/>
      <c r="AW423" s="47"/>
      <c r="AX423" s="47"/>
      <c r="AY423" s="47"/>
      <c r="AZ423" s="47"/>
      <c r="BA423" s="47"/>
      <c r="BB423" s="47"/>
      <c r="BC423" s="47"/>
      <c r="BD423" s="47"/>
      <c r="BE423" s="47"/>
      <c r="BF423" s="47"/>
      <c r="BG423" s="47"/>
      <c r="BH423" s="47"/>
      <c r="BI423" s="47"/>
      <c r="BJ423" s="47"/>
      <c r="BK423" s="47"/>
      <c r="BL423" s="47"/>
      <c r="BM423" s="47"/>
      <c r="BN423" s="47"/>
      <c r="BO423" s="47"/>
      <c r="BP423" s="47"/>
      <c r="BQ423" s="47"/>
      <c r="BR423" s="47"/>
      <c r="BS423" s="47"/>
      <c r="BT423" s="47"/>
      <c r="BU423" s="47"/>
      <c r="BV423" s="47"/>
      <c r="BW423" s="47"/>
      <c r="BX423" s="47"/>
      <c r="BY423" s="47"/>
      <c r="BZ423" s="47"/>
      <c r="CA423" s="47"/>
      <c r="CB423" s="47"/>
      <c r="CC423" s="47"/>
      <c r="CD423" s="47"/>
      <c r="CE423" s="47"/>
      <c r="CF423" s="47"/>
      <c r="CG423" s="47"/>
      <c r="CH423" s="47"/>
      <c r="CI423" s="47"/>
      <c r="CJ423" s="47"/>
      <c r="CK423" s="47"/>
      <c r="CL423" s="47"/>
      <c r="CM423" s="47"/>
      <c r="CN423" s="47"/>
      <c r="CO423" s="47"/>
      <c r="CP423" s="47"/>
      <c r="CQ423" s="47"/>
    </row>
    <row r="424" spans="1:95" ht="12.75" customHeight="1" x14ac:dyDescent="0.15">
      <c r="A424" s="112"/>
      <c r="B424" s="112"/>
      <c r="C424" s="112"/>
      <c r="D424" s="112"/>
      <c r="E424" s="112"/>
      <c r="F424" s="112"/>
      <c r="G424" s="47"/>
      <c r="H424" s="115"/>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c r="AP424" s="47"/>
      <c r="AQ424" s="47"/>
      <c r="AR424" s="47"/>
      <c r="AS424" s="47"/>
      <c r="AT424" s="47"/>
      <c r="AU424" s="47"/>
      <c r="AV424" s="47"/>
      <c r="AW424" s="47"/>
      <c r="AX424" s="47"/>
      <c r="AY424" s="47"/>
      <c r="AZ424" s="47"/>
      <c r="BA424" s="47"/>
      <c r="BB424" s="47"/>
      <c r="BC424" s="47"/>
      <c r="BD424" s="47"/>
      <c r="BE424" s="47"/>
      <c r="BF424" s="47"/>
      <c r="BG424" s="47"/>
      <c r="BH424" s="47"/>
      <c r="BI424" s="47"/>
      <c r="BJ424" s="47"/>
      <c r="BK424" s="47"/>
      <c r="BL424" s="47"/>
      <c r="BM424" s="47"/>
      <c r="BN424" s="47"/>
      <c r="BO424" s="47"/>
      <c r="BP424" s="47"/>
      <c r="BQ424" s="47"/>
      <c r="BR424" s="47"/>
      <c r="BS424" s="47"/>
      <c r="BT424" s="47"/>
      <c r="BU424" s="47"/>
      <c r="BV424" s="47"/>
      <c r="BW424" s="47"/>
      <c r="BX424" s="47"/>
      <c r="BY424" s="47"/>
      <c r="BZ424" s="47"/>
      <c r="CA424" s="47"/>
      <c r="CB424" s="47"/>
      <c r="CC424" s="47"/>
      <c r="CD424" s="47"/>
      <c r="CE424" s="47"/>
      <c r="CF424" s="47"/>
      <c r="CG424" s="47"/>
      <c r="CH424" s="47"/>
      <c r="CI424" s="47"/>
      <c r="CJ424" s="47"/>
      <c r="CK424" s="47"/>
      <c r="CL424" s="47"/>
      <c r="CM424" s="47"/>
      <c r="CN424" s="47"/>
      <c r="CO424" s="47"/>
      <c r="CP424" s="47"/>
      <c r="CQ424" s="47"/>
    </row>
    <row r="425" spans="1:95" ht="12.75" customHeight="1" x14ac:dyDescent="0.15">
      <c r="A425" s="112"/>
      <c r="B425" s="112"/>
      <c r="C425" s="112"/>
      <c r="D425" s="112"/>
      <c r="E425" s="112"/>
      <c r="F425" s="112"/>
      <c r="G425" s="47"/>
      <c r="H425" s="115"/>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c r="AR425" s="47"/>
      <c r="AS425" s="47"/>
      <c r="AT425" s="47"/>
      <c r="AU425" s="47"/>
      <c r="AV425" s="47"/>
      <c r="AW425" s="47"/>
      <c r="AX425" s="47"/>
      <c r="AY425" s="47"/>
      <c r="AZ425" s="47"/>
      <c r="BA425" s="47"/>
      <c r="BB425" s="47"/>
      <c r="BC425" s="47"/>
      <c r="BD425" s="47"/>
      <c r="BE425" s="47"/>
      <c r="BF425" s="47"/>
      <c r="BG425" s="47"/>
      <c r="BH425" s="47"/>
      <c r="BI425" s="47"/>
      <c r="BJ425" s="47"/>
      <c r="BK425" s="47"/>
      <c r="BL425" s="47"/>
      <c r="BM425" s="47"/>
      <c r="BN425" s="47"/>
      <c r="BO425" s="47"/>
      <c r="BP425" s="47"/>
      <c r="BQ425" s="47"/>
      <c r="BR425" s="47"/>
      <c r="BS425" s="47"/>
      <c r="BT425" s="47"/>
      <c r="BU425" s="47"/>
      <c r="BV425" s="47"/>
      <c r="BW425" s="47"/>
      <c r="BX425" s="47"/>
      <c r="BY425" s="47"/>
      <c r="BZ425" s="47"/>
      <c r="CA425" s="47"/>
      <c r="CB425" s="47"/>
      <c r="CC425" s="47"/>
      <c r="CD425" s="47"/>
      <c r="CE425" s="47"/>
      <c r="CF425" s="47"/>
      <c r="CG425" s="47"/>
      <c r="CH425" s="47"/>
      <c r="CI425" s="47"/>
      <c r="CJ425" s="47"/>
      <c r="CK425" s="47"/>
      <c r="CL425" s="47"/>
      <c r="CM425" s="47"/>
      <c r="CN425" s="47"/>
      <c r="CO425" s="47"/>
      <c r="CP425" s="47"/>
      <c r="CQ425" s="47"/>
    </row>
    <row r="426" spans="1:95" ht="12.75" customHeight="1" x14ac:dyDescent="0.15">
      <c r="A426" s="112"/>
      <c r="B426" s="112"/>
      <c r="C426" s="112"/>
      <c r="D426" s="112"/>
      <c r="E426" s="112"/>
      <c r="F426" s="112"/>
      <c r="G426" s="47"/>
      <c r="H426" s="115"/>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c r="AR426" s="47"/>
      <c r="AS426" s="47"/>
      <c r="AT426" s="47"/>
      <c r="AU426" s="47"/>
      <c r="AV426" s="47"/>
      <c r="AW426" s="47"/>
      <c r="AX426" s="47"/>
      <c r="AY426" s="47"/>
      <c r="AZ426" s="47"/>
      <c r="BA426" s="47"/>
      <c r="BB426" s="47"/>
      <c r="BC426" s="47"/>
      <c r="BD426" s="47"/>
      <c r="BE426" s="47"/>
      <c r="BF426" s="47"/>
      <c r="BG426" s="47"/>
      <c r="BH426" s="47"/>
      <c r="BI426" s="47"/>
      <c r="BJ426" s="47"/>
      <c r="BK426" s="47"/>
      <c r="BL426" s="47"/>
      <c r="BM426" s="47"/>
      <c r="BN426" s="47"/>
      <c r="BO426" s="47"/>
      <c r="BP426" s="47"/>
      <c r="BQ426" s="47"/>
      <c r="BR426" s="47"/>
      <c r="BS426" s="47"/>
      <c r="BT426" s="47"/>
      <c r="BU426" s="47"/>
      <c r="BV426" s="47"/>
      <c r="BW426" s="47"/>
      <c r="BX426" s="47"/>
      <c r="BY426" s="47"/>
      <c r="BZ426" s="47"/>
      <c r="CA426" s="47"/>
      <c r="CB426" s="47"/>
      <c r="CC426" s="47"/>
      <c r="CD426" s="47"/>
      <c r="CE426" s="47"/>
      <c r="CF426" s="47"/>
      <c r="CG426" s="47"/>
      <c r="CH426" s="47"/>
      <c r="CI426" s="47"/>
      <c r="CJ426" s="47"/>
      <c r="CK426" s="47"/>
      <c r="CL426" s="47"/>
      <c r="CM426" s="47"/>
      <c r="CN426" s="47"/>
      <c r="CO426" s="47"/>
      <c r="CP426" s="47"/>
      <c r="CQ426" s="47"/>
    </row>
    <row r="427" spans="1:95" ht="12.75" customHeight="1" x14ac:dyDescent="0.15">
      <c r="A427" s="112"/>
      <c r="B427" s="112"/>
      <c r="C427" s="112"/>
      <c r="D427" s="112"/>
      <c r="E427" s="112"/>
      <c r="F427" s="112"/>
      <c r="G427" s="47"/>
      <c r="H427" s="115"/>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c r="AR427" s="47"/>
      <c r="AS427" s="47"/>
      <c r="AT427" s="47"/>
      <c r="AU427" s="47"/>
      <c r="AV427" s="47"/>
      <c r="AW427" s="47"/>
      <c r="AX427" s="47"/>
      <c r="AY427" s="47"/>
      <c r="AZ427" s="47"/>
      <c r="BA427" s="47"/>
      <c r="BB427" s="47"/>
      <c r="BC427" s="47"/>
      <c r="BD427" s="47"/>
      <c r="BE427" s="47"/>
      <c r="BF427" s="47"/>
      <c r="BG427" s="47"/>
      <c r="BH427" s="47"/>
      <c r="BI427" s="47"/>
      <c r="BJ427" s="47"/>
      <c r="BK427" s="47"/>
      <c r="BL427" s="47"/>
      <c r="BM427" s="47"/>
      <c r="BN427" s="47"/>
      <c r="BO427" s="47"/>
      <c r="BP427" s="47"/>
      <c r="BQ427" s="47"/>
      <c r="BR427" s="47"/>
      <c r="BS427" s="47"/>
      <c r="BT427" s="47"/>
      <c r="BU427" s="47"/>
      <c r="BV427" s="47"/>
      <c r="BW427" s="47"/>
      <c r="BX427" s="47"/>
      <c r="BY427" s="47"/>
      <c r="BZ427" s="47"/>
      <c r="CA427" s="47"/>
      <c r="CB427" s="47"/>
      <c r="CC427" s="47"/>
      <c r="CD427" s="47"/>
      <c r="CE427" s="47"/>
      <c r="CF427" s="47"/>
      <c r="CG427" s="47"/>
      <c r="CH427" s="47"/>
      <c r="CI427" s="47"/>
      <c r="CJ427" s="47"/>
      <c r="CK427" s="47"/>
      <c r="CL427" s="47"/>
      <c r="CM427" s="47"/>
      <c r="CN427" s="47"/>
      <c r="CO427" s="47"/>
      <c r="CP427" s="47"/>
      <c r="CQ427" s="47"/>
    </row>
    <row r="428" spans="1:95" ht="12.75" customHeight="1" x14ac:dyDescent="0.15">
      <c r="A428" s="112"/>
      <c r="B428" s="112"/>
      <c r="C428" s="112"/>
      <c r="D428" s="112"/>
      <c r="E428" s="112"/>
      <c r="F428" s="112"/>
      <c r="G428" s="47"/>
      <c r="H428" s="115"/>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c r="AR428" s="47"/>
      <c r="AS428" s="47"/>
      <c r="AT428" s="47"/>
      <c r="AU428" s="47"/>
      <c r="AV428" s="47"/>
      <c r="AW428" s="47"/>
      <c r="AX428" s="47"/>
      <c r="AY428" s="47"/>
      <c r="AZ428" s="47"/>
      <c r="BA428" s="47"/>
      <c r="BB428" s="47"/>
      <c r="BC428" s="47"/>
      <c r="BD428" s="47"/>
      <c r="BE428" s="47"/>
      <c r="BF428" s="47"/>
      <c r="BG428" s="47"/>
      <c r="BH428" s="47"/>
      <c r="BI428" s="47"/>
      <c r="BJ428" s="47"/>
      <c r="BK428" s="47"/>
      <c r="BL428" s="47"/>
      <c r="BM428" s="47"/>
      <c r="BN428" s="47"/>
      <c r="BO428" s="47"/>
      <c r="BP428" s="47"/>
      <c r="BQ428" s="47"/>
      <c r="BR428" s="47"/>
      <c r="BS428" s="47"/>
      <c r="BT428" s="47"/>
      <c r="BU428" s="47"/>
      <c r="BV428" s="47"/>
      <c r="BW428" s="47"/>
      <c r="BX428" s="47"/>
      <c r="BY428" s="47"/>
      <c r="BZ428" s="47"/>
      <c r="CA428" s="47"/>
      <c r="CB428" s="47"/>
      <c r="CC428" s="47"/>
      <c r="CD428" s="47"/>
      <c r="CE428" s="47"/>
      <c r="CF428" s="47"/>
      <c r="CG428" s="47"/>
      <c r="CH428" s="47"/>
      <c r="CI428" s="47"/>
      <c r="CJ428" s="47"/>
      <c r="CK428" s="47"/>
      <c r="CL428" s="47"/>
      <c r="CM428" s="47"/>
      <c r="CN428" s="47"/>
      <c r="CO428" s="47"/>
      <c r="CP428" s="47"/>
      <c r="CQ428" s="47"/>
    </row>
    <row r="429" spans="1:95" ht="12.75" customHeight="1" x14ac:dyDescent="0.15">
      <c r="A429" s="112"/>
      <c r="B429" s="112"/>
      <c r="C429" s="112"/>
      <c r="D429" s="112"/>
      <c r="E429" s="112"/>
      <c r="F429" s="112"/>
      <c r="G429" s="47"/>
      <c r="H429" s="115"/>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c r="AR429" s="47"/>
      <c r="AS429" s="47"/>
      <c r="AT429" s="47"/>
      <c r="AU429" s="47"/>
      <c r="AV429" s="47"/>
      <c r="AW429" s="47"/>
      <c r="AX429" s="47"/>
      <c r="AY429" s="47"/>
      <c r="AZ429" s="47"/>
      <c r="BA429" s="47"/>
      <c r="BB429" s="47"/>
      <c r="BC429" s="47"/>
      <c r="BD429" s="47"/>
      <c r="BE429" s="47"/>
      <c r="BF429" s="47"/>
      <c r="BG429" s="47"/>
      <c r="BH429" s="47"/>
      <c r="BI429" s="47"/>
      <c r="BJ429" s="47"/>
      <c r="BK429" s="47"/>
      <c r="BL429" s="47"/>
      <c r="BM429" s="47"/>
      <c r="BN429" s="47"/>
      <c r="BO429" s="47"/>
      <c r="BP429" s="47"/>
      <c r="BQ429" s="47"/>
      <c r="BR429" s="47"/>
      <c r="BS429" s="47"/>
      <c r="BT429" s="47"/>
      <c r="BU429" s="47"/>
      <c r="BV429" s="47"/>
      <c r="BW429" s="47"/>
      <c r="BX429" s="47"/>
      <c r="BY429" s="47"/>
      <c r="BZ429" s="47"/>
      <c r="CA429" s="47"/>
      <c r="CB429" s="47"/>
      <c r="CC429" s="47"/>
      <c r="CD429" s="47"/>
      <c r="CE429" s="47"/>
      <c r="CF429" s="47"/>
      <c r="CG429" s="47"/>
      <c r="CH429" s="47"/>
      <c r="CI429" s="47"/>
      <c r="CJ429" s="47"/>
      <c r="CK429" s="47"/>
      <c r="CL429" s="47"/>
      <c r="CM429" s="47"/>
      <c r="CN429" s="47"/>
      <c r="CO429" s="47"/>
      <c r="CP429" s="47"/>
      <c r="CQ429" s="47"/>
    </row>
    <row r="430" spans="1:95" ht="12.75" customHeight="1" x14ac:dyDescent="0.15">
      <c r="A430" s="112"/>
      <c r="B430" s="112"/>
      <c r="C430" s="112"/>
      <c r="D430" s="112"/>
      <c r="E430" s="112"/>
      <c r="F430" s="112"/>
      <c r="G430" s="47"/>
      <c r="H430" s="115"/>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c r="AR430" s="47"/>
      <c r="AS430" s="47"/>
      <c r="AT430" s="47"/>
      <c r="AU430" s="47"/>
      <c r="AV430" s="47"/>
      <c r="AW430" s="47"/>
      <c r="AX430" s="47"/>
      <c r="AY430" s="47"/>
      <c r="AZ430" s="47"/>
      <c r="BA430" s="47"/>
      <c r="BB430" s="47"/>
      <c r="BC430" s="47"/>
      <c r="BD430" s="47"/>
      <c r="BE430" s="47"/>
      <c r="BF430" s="47"/>
      <c r="BG430" s="47"/>
      <c r="BH430" s="47"/>
      <c r="BI430" s="47"/>
      <c r="BJ430" s="47"/>
      <c r="BK430" s="47"/>
      <c r="BL430" s="47"/>
      <c r="BM430" s="47"/>
      <c r="BN430" s="47"/>
      <c r="BO430" s="47"/>
      <c r="BP430" s="47"/>
      <c r="BQ430" s="47"/>
      <c r="BR430" s="47"/>
      <c r="BS430" s="47"/>
      <c r="BT430" s="47"/>
      <c r="BU430" s="47"/>
      <c r="BV430" s="47"/>
      <c r="BW430" s="47"/>
      <c r="BX430" s="47"/>
      <c r="BY430" s="47"/>
      <c r="BZ430" s="47"/>
      <c r="CA430" s="47"/>
      <c r="CB430" s="47"/>
      <c r="CC430" s="47"/>
      <c r="CD430" s="47"/>
      <c r="CE430" s="47"/>
      <c r="CF430" s="47"/>
      <c r="CG430" s="47"/>
      <c r="CH430" s="47"/>
      <c r="CI430" s="47"/>
      <c r="CJ430" s="47"/>
      <c r="CK430" s="47"/>
      <c r="CL430" s="47"/>
      <c r="CM430" s="47"/>
      <c r="CN430" s="47"/>
      <c r="CO430" s="47"/>
      <c r="CP430" s="47"/>
      <c r="CQ430" s="47"/>
    </row>
    <row r="431" spans="1:95" ht="12.75" customHeight="1" x14ac:dyDescent="0.15">
      <c r="A431" s="112"/>
      <c r="B431" s="112"/>
      <c r="C431" s="112"/>
      <c r="D431" s="112"/>
      <c r="E431" s="112"/>
      <c r="F431" s="112"/>
      <c r="G431" s="47"/>
      <c r="H431" s="115"/>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c r="AR431" s="47"/>
      <c r="AS431" s="47"/>
      <c r="AT431" s="47"/>
      <c r="AU431" s="47"/>
      <c r="AV431" s="47"/>
      <c r="AW431" s="47"/>
      <c r="AX431" s="47"/>
      <c r="AY431" s="47"/>
      <c r="AZ431" s="47"/>
      <c r="BA431" s="47"/>
      <c r="BB431" s="47"/>
      <c r="BC431" s="47"/>
      <c r="BD431" s="47"/>
      <c r="BE431" s="47"/>
      <c r="BF431" s="47"/>
      <c r="BG431" s="47"/>
      <c r="BH431" s="47"/>
      <c r="BI431" s="47"/>
      <c r="BJ431" s="47"/>
      <c r="BK431" s="47"/>
      <c r="BL431" s="47"/>
      <c r="BM431" s="47"/>
      <c r="BN431" s="47"/>
      <c r="BO431" s="47"/>
      <c r="BP431" s="47"/>
      <c r="BQ431" s="47"/>
      <c r="BR431" s="47"/>
      <c r="BS431" s="47"/>
      <c r="BT431" s="47"/>
      <c r="BU431" s="47"/>
      <c r="BV431" s="47"/>
      <c r="BW431" s="47"/>
      <c r="BX431" s="47"/>
      <c r="BY431" s="47"/>
      <c r="BZ431" s="47"/>
      <c r="CA431" s="47"/>
      <c r="CB431" s="47"/>
      <c r="CC431" s="47"/>
      <c r="CD431" s="47"/>
      <c r="CE431" s="47"/>
      <c r="CF431" s="47"/>
      <c r="CG431" s="47"/>
      <c r="CH431" s="47"/>
      <c r="CI431" s="47"/>
      <c r="CJ431" s="47"/>
      <c r="CK431" s="47"/>
      <c r="CL431" s="47"/>
      <c r="CM431" s="47"/>
      <c r="CN431" s="47"/>
      <c r="CO431" s="47"/>
      <c r="CP431" s="47"/>
      <c r="CQ431" s="47"/>
    </row>
    <row r="432" spans="1:95" ht="12.75" customHeight="1" x14ac:dyDescent="0.15">
      <c r="A432" s="112"/>
      <c r="B432" s="112"/>
      <c r="C432" s="112"/>
      <c r="D432" s="112"/>
      <c r="E432" s="112"/>
      <c r="F432" s="112"/>
      <c r="G432" s="47"/>
      <c r="H432" s="115"/>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c r="AR432" s="47"/>
      <c r="AS432" s="47"/>
      <c r="AT432" s="47"/>
      <c r="AU432" s="47"/>
      <c r="AV432" s="47"/>
      <c r="AW432" s="47"/>
      <c r="AX432" s="47"/>
      <c r="AY432" s="47"/>
      <c r="AZ432" s="47"/>
      <c r="BA432" s="47"/>
      <c r="BB432" s="47"/>
      <c r="BC432" s="47"/>
      <c r="BD432" s="47"/>
      <c r="BE432" s="47"/>
      <c r="BF432" s="47"/>
      <c r="BG432" s="47"/>
      <c r="BH432" s="47"/>
      <c r="BI432" s="47"/>
      <c r="BJ432" s="47"/>
      <c r="BK432" s="47"/>
      <c r="BL432" s="47"/>
      <c r="BM432" s="47"/>
      <c r="BN432" s="47"/>
      <c r="BO432" s="47"/>
      <c r="BP432" s="47"/>
      <c r="BQ432" s="47"/>
      <c r="BR432" s="47"/>
      <c r="BS432" s="47"/>
      <c r="BT432" s="47"/>
      <c r="BU432" s="47"/>
      <c r="BV432" s="47"/>
      <c r="BW432" s="47"/>
      <c r="BX432" s="47"/>
      <c r="BY432" s="47"/>
      <c r="BZ432" s="47"/>
      <c r="CA432" s="47"/>
      <c r="CB432" s="47"/>
      <c r="CC432" s="47"/>
      <c r="CD432" s="47"/>
      <c r="CE432" s="47"/>
      <c r="CF432" s="47"/>
      <c r="CG432" s="47"/>
      <c r="CH432" s="47"/>
      <c r="CI432" s="47"/>
      <c r="CJ432" s="47"/>
      <c r="CK432" s="47"/>
      <c r="CL432" s="47"/>
      <c r="CM432" s="47"/>
      <c r="CN432" s="47"/>
      <c r="CO432" s="47"/>
      <c r="CP432" s="47"/>
      <c r="CQ432" s="47"/>
    </row>
    <row r="433" spans="1:95" ht="12.75" customHeight="1" x14ac:dyDescent="0.15">
      <c r="A433" s="112"/>
      <c r="B433" s="112"/>
      <c r="C433" s="112"/>
      <c r="D433" s="112"/>
      <c r="E433" s="112"/>
      <c r="F433" s="112"/>
      <c r="G433" s="47"/>
      <c r="H433" s="115"/>
      <c r="I433" s="47"/>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c r="AR433" s="47"/>
      <c r="AS433" s="47"/>
      <c r="AT433" s="47"/>
      <c r="AU433" s="47"/>
      <c r="AV433" s="47"/>
      <c r="AW433" s="47"/>
      <c r="AX433" s="47"/>
      <c r="AY433" s="47"/>
      <c r="AZ433" s="47"/>
      <c r="BA433" s="47"/>
      <c r="BB433" s="47"/>
      <c r="BC433" s="47"/>
      <c r="BD433" s="47"/>
      <c r="BE433" s="47"/>
      <c r="BF433" s="47"/>
      <c r="BG433" s="47"/>
      <c r="BH433" s="47"/>
      <c r="BI433" s="47"/>
      <c r="BJ433" s="47"/>
      <c r="BK433" s="47"/>
      <c r="BL433" s="47"/>
      <c r="BM433" s="47"/>
      <c r="BN433" s="47"/>
      <c r="BO433" s="47"/>
      <c r="BP433" s="47"/>
      <c r="BQ433" s="47"/>
      <c r="BR433" s="47"/>
      <c r="BS433" s="47"/>
      <c r="BT433" s="47"/>
      <c r="BU433" s="47"/>
      <c r="BV433" s="47"/>
      <c r="BW433" s="47"/>
      <c r="BX433" s="47"/>
      <c r="BY433" s="47"/>
      <c r="BZ433" s="47"/>
      <c r="CA433" s="47"/>
      <c r="CB433" s="47"/>
      <c r="CC433" s="47"/>
      <c r="CD433" s="47"/>
      <c r="CE433" s="47"/>
      <c r="CF433" s="47"/>
      <c r="CG433" s="47"/>
      <c r="CH433" s="47"/>
      <c r="CI433" s="47"/>
      <c r="CJ433" s="47"/>
      <c r="CK433" s="47"/>
      <c r="CL433" s="47"/>
      <c r="CM433" s="47"/>
      <c r="CN433" s="47"/>
      <c r="CO433" s="47"/>
      <c r="CP433" s="47"/>
      <c r="CQ433" s="47"/>
    </row>
    <row r="434" spans="1:95" ht="12.75" customHeight="1" x14ac:dyDescent="0.15">
      <c r="A434" s="112"/>
      <c r="B434" s="112"/>
      <c r="C434" s="112"/>
      <c r="D434" s="112"/>
      <c r="E434" s="112"/>
      <c r="F434" s="112"/>
      <c r="G434" s="47"/>
      <c r="H434" s="115"/>
      <c r="I434" s="47"/>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c r="AR434" s="47"/>
      <c r="AS434" s="47"/>
      <c r="AT434" s="47"/>
      <c r="AU434" s="47"/>
      <c r="AV434" s="47"/>
      <c r="AW434" s="47"/>
      <c r="AX434" s="47"/>
      <c r="AY434" s="47"/>
      <c r="AZ434" s="47"/>
      <c r="BA434" s="47"/>
      <c r="BB434" s="47"/>
      <c r="BC434" s="47"/>
      <c r="BD434" s="47"/>
      <c r="BE434" s="47"/>
      <c r="BF434" s="47"/>
      <c r="BG434" s="47"/>
      <c r="BH434" s="47"/>
      <c r="BI434" s="47"/>
      <c r="BJ434" s="47"/>
      <c r="BK434" s="47"/>
      <c r="BL434" s="47"/>
      <c r="BM434" s="47"/>
      <c r="BN434" s="47"/>
      <c r="BO434" s="47"/>
      <c r="BP434" s="47"/>
      <c r="BQ434" s="47"/>
      <c r="BR434" s="47"/>
      <c r="BS434" s="47"/>
      <c r="BT434" s="47"/>
      <c r="BU434" s="47"/>
      <c r="BV434" s="47"/>
      <c r="BW434" s="47"/>
      <c r="BX434" s="47"/>
      <c r="BY434" s="47"/>
      <c r="BZ434" s="47"/>
      <c r="CA434" s="47"/>
      <c r="CB434" s="47"/>
      <c r="CC434" s="47"/>
      <c r="CD434" s="47"/>
      <c r="CE434" s="47"/>
      <c r="CF434" s="47"/>
      <c r="CG434" s="47"/>
      <c r="CH434" s="47"/>
      <c r="CI434" s="47"/>
      <c r="CJ434" s="47"/>
      <c r="CK434" s="47"/>
      <c r="CL434" s="47"/>
      <c r="CM434" s="47"/>
      <c r="CN434" s="47"/>
      <c r="CO434" s="47"/>
      <c r="CP434" s="47"/>
      <c r="CQ434" s="47"/>
    </row>
    <row r="435" spans="1:95" ht="12.75" customHeight="1" x14ac:dyDescent="0.15">
      <c r="A435" s="112"/>
      <c r="B435" s="112"/>
      <c r="C435" s="112"/>
      <c r="D435" s="112"/>
      <c r="E435" s="112"/>
      <c r="F435" s="112"/>
      <c r="G435" s="47"/>
      <c r="H435" s="115"/>
      <c r="I435" s="47"/>
      <c r="J435" s="47"/>
      <c r="K435" s="47"/>
      <c r="L435" s="47"/>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c r="AR435" s="47"/>
      <c r="AS435" s="47"/>
      <c r="AT435" s="47"/>
      <c r="AU435" s="47"/>
      <c r="AV435" s="47"/>
      <c r="AW435" s="47"/>
      <c r="AX435" s="47"/>
      <c r="AY435" s="47"/>
      <c r="AZ435" s="47"/>
      <c r="BA435" s="47"/>
      <c r="BB435" s="47"/>
      <c r="BC435" s="47"/>
      <c r="BD435" s="47"/>
      <c r="BE435" s="47"/>
      <c r="BF435" s="47"/>
      <c r="BG435" s="47"/>
      <c r="BH435" s="47"/>
      <c r="BI435" s="47"/>
      <c r="BJ435" s="47"/>
      <c r="BK435" s="47"/>
      <c r="BL435" s="47"/>
      <c r="BM435" s="47"/>
      <c r="BN435" s="47"/>
      <c r="BO435" s="47"/>
      <c r="BP435" s="47"/>
      <c r="BQ435" s="47"/>
      <c r="BR435" s="47"/>
      <c r="BS435" s="47"/>
      <c r="BT435" s="47"/>
      <c r="BU435" s="47"/>
      <c r="BV435" s="47"/>
      <c r="BW435" s="47"/>
      <c r="BX435" s="47"/>
      <c r="BY435" s="47"/>
      <c r="BZ435" s="47"/>
      <c r="CA435" s="47"/>
      <c r="CB435" s="47"/>
      <c r="CC435" s="47"/>
      <c r="CD435" s="47"/>
      <c r="CE435" s="47"/>
      <c r="CF435" s="47"/>
      <c r="CG435" s="47"/>
      <c r="CH435" s="47"/>
      <c r="CI435" s="47"/>
      <c r="CJ435" s="47"/>
      <c r="CK435" s="47"/>
      <c r="CL435" s="47"/>
      <c r="CM435" s="47"/>
      <c r="CN435" s="47"/>
      <c r="CO435" s="47"/>
      <c r="CP435" s="47"/>
      <c r="CQ435" s="47"/>
    </row>
    <row r="436" spans="1:95" ht="12.75" customHeight="1" x14ac:dyDescent="0.15">
      <c r="A436" s="112"/>
      <c r="B436" s="112"/>
      <c r="C436" s="112"/>
      <c r="D436" s="112"/>
      <c r="E436" s="112"/>
      <c r="F436" s="112"/>
      <c r="G436" s="47"/>
      <c r="H436" s="115"/>
      <c r="I436" s="47"/>
      <c r="J436" s="47"/>
      <c r="K436" s="47"/>
      <c r="L436" s="47"/>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c r="AR436" s="47"/>
      <c r="AS436" s="47"/>
      <c r="AT436" s="47"/>
      <c r="AU436" s="47"/>
      <c r="AV436" s="47"/>
      <c r="AW436" s="47"/>
      <c r="AX436" s="47"/>
      <c r="AY436" s="47"/>
      <c r="AZ436" s="47"/>
      <c r="BA436" s="47"/>
      <c r="BB436" s="47"/>
      <c r="BC436" s="47"/>
      <c r="BD436" s="47"/>
      <c r="BE436" s="47"/>
      <c r="BF436" s="47"/>
      <c r="BG436" s="47"/>
      <c r="BH436" s="47"/>
      <c r="BI436" s="47"/>
      <c r="BJ436" s="47"/>
      <c r="BK436" s="47"/>
      <c r="BL436" s="47"/>
      <c r="BM436" s="47"/>
      <c r="BN436" s="47"/>
      <c r="BO436" s="47"/>
      <c r="BP436" s="47"/>
      <c r="BQ436" s="47"/>
      <c r="BR436" s="47"/>
      <c r="BS436" s="47"/>
      <c r="BT436" s="47"/>
      <c r="BU436" s="47"/>
      <c r="BV436" s="47"/>
      <c r="BW436" s="47"/>
      <c r="BX436" s="47"/>
      <c r="BY436" s="47"/>
      <c r="BZ436" s="47"/>
      <c r="CA436" s="47"/>
      <c r="CB436" s="47"/>
      <c r="CC436" s="47"/>
      <c r="CD436" s="47"/>
      <c r="CE436" s="47"/>
      <c r="CF436" s="47"/>
      <c r="CG436" s="47"/>
      <c r="CH436" s="47"/>
      <c r="CI436" s="47"/>
      <c r="CJ436" s="47"/>
      <c r="CK436" s="47"/>
      <c r="CL436" s="47"/>
      <c r="CM436" s="47"/>
      <c r="CN436" s="47"/>
      <c r="CO436" s="47"/>
      <c r="CP436" s="47"/>
      <c r="CQ436" s="47"/>
    </row>
    <row r="437" spans="1:95" ht="12.75" customHeight="1" x14ac:dyDescent="0.15">
      <c r="A437" s="112"/>
      <c r="B437" s="112"/>
      <c r="C437" s="112"/>
      <c r="D437" s="112"/>
      <c r="E437" s="112"/>
      <c r="F437" s="112"/>
      <c r="G437" s="47"/>
      <c r="H437" s="115"/>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c r="AR437" s="47"/>
      <c r="AS437" s="47"/>
      <c r="AT437" s="47"/>
      <c r="AU437" s="47"/>
      <c r="AV437" s="47"/>
      <c r="AW437" s="47"/>
      <c r="AX437" s="47"/>
      <c r="AY437" s="47"/>
      <c r="AZ437" s="47"/>
      <c r="BA437" s="47"/>
      <c r="BB437" s="47"/>
      <c r="BC437" s="47"/>
      <c r="BD437" s="47"/>
      <c r="BE437" s="47"/>
      <c r="BF437" s="47"/>
      <c r="BG437" s="47"/>
      <c r="BH437" s="47"/>
      <c r="BI437" s="47"/>
      <c r="BJ437" s="47"/>
      <c r="BK437" s="47"/>
      <c r="BL437" s="47"/>
      <c r="BM437" s="47"/>
      <c r="BN437" s="47"/>
      <c r="BO437" s="47"/>
      <c r="BP437" s="47"/>
      <c r="BQ437" s="47"/>
      <c r="BR437" s="47"/>
      <c r="BS437" s="47"/>
      <c r="BT437" s="47"/>
      <c r="BU437" s="47"/>
      <c r="BV437" s="47"/>
      <c r="BW437" s="47"/>
      <c r="BX437" s="47"/>
      <c r="BY437" s="47"/>
      <c r="BZ437" s="47"/>
      <c r="CA437" s="47"/>
      <c r="CB437" s="47"/>
      <c r="CC437" s="47"/>
      <c r="CD437" s="47"/>
      <c r="CE437" s="47"/>
      <c r="CF437" s="47"/>
      <c r="CG437" s="47"/>
      <c r="CH437" s="47"/>
      <c r="CI437" s="47"/>
      <c r="CJ437" s="47"/>
      <c r="CK437" s="47"/>
      <c r="CL437" s="47"/>
      <c r="CM437" s="47"/>
      <c r="CN437" s="47"/>
      <c r="CO437" s="47"/>
      <c r="CP437" s="47"/>
      <c r="CQ437" s="47"/>
    </row>
    <row r="438" spans="1:95" ht="12.75" customHeight="1" x14ac:dyDescent="0.15">
      <c r="A438" s="112"/>
      <c r="B438" s="112"/>
      <c r="C438" s="112"/>
      <c r="D438" s="112"/>
      <c r="E438" s="112"/>
      <c r="F438" s="112"/>
      <c r="G438" s="47"/>
      <c r="H438" s="115"/>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c r="AR438" s="47"/>
      <c r="AS438" s="47"/>
      <c r="AT438" s="47"/>
      <c r="AU438" s="47"/>
      <c r="AV438" s="47"/>
      <c r="AW438" s="47"/>
      <c r="AX438" s="47"/>
      <c r="AY438" s="47"/>
      <c r="AZ438" s="47"/>
      <c r="BA438" s="47"/>
      <c r="BB438" s="47"/>
      <c r="BC438" s="47"/>
      <c r="BD438" s="47"/>
      <c r="BE438" s="47"/>
      <c r="BF438" s="47"/>
      <c r="BG438" s="47"/>
      <c r="BH438" s="47"/>
      <c r="BI438" s="47"/>
      <c r="BJ438" s="47"/>
      <c r="BK438" s="47"/>
      <c r="BL438" s="47"/>
      <c r="BM438" s="47"/>
      <c r="BN438" s="47"/>
      <c r="BO438" s="47"/>
      <c r="BP438" s="47"/>
      <c r="BQ438" s="47"/>
      <c r="BR438" s="47"/>
      <c r="BS438" s="47"/>
      <c r="BT438" s="47"/>
      <c r="BU438" s="47"/>
      <c r="BV438" s="47"/>
      <c r="BW438" s="47"/>
      <c r="BX438" s="47"/>
      <c r="BY438" s="47"/>
      <c r="BZ438" s="47"/>
      <c r="CA438" s="47"/>
      <c r="CB438" s="47"/>
      <c r="CC438" s="47"/>
      <c r="CD438" s="47"/>
      <c r="CE438" s="47"/>
      <c r="CF438" s="47"/>
      <c r="CG438" s="47"/>
      <c r="CH438" s="47"/>
      <c r="CI438" s="47"/>
      <c r="CJ438" s="47"/>
      <c r="CK438" s="47"/>
      <c r="CL438" s="47"/>
      <c r="CM438" s="47"/>
      <c r="CN438" s="47"/>
      <c r="CO438" s="47"/>
      <c r="CP438" s="47"/>
      <c r="CQ438" s="47"/>
    </row>
    <row r="439" spans="1:95" ht="12.75" customHeight="1" x14ac:dyDescent="0.15">
      <c r="A439" s="112"/>
      <c r="B439" s="112"/>
      <c r="C439" s="112"/>
      <c r="D439" s="112"/>
      <c r="E439" s="112"/>
      <c r="F439" s="112"/>
      <c r="G439" s="47"/>
      <c r="H439" s="115"/>
      <c r="I439" s="47"/>
      <c r="J439" s="47"/>
      <c r="K439" s="47"/>
      <c r="L439" s="47"/>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c r="AR439" s="47"/>
      <c r="AS439" s="47"/>
      <c r="AT439" s="47"/>
      <c r="AU439" s="47"/>
      <c r="AV439" s="47"/>
      <c r="AW439" s="47"/>
      <c r="AX439" s="47"/>
      <c r="AY439" s="47"/>
      <c r="AZ439" s="47"/>
      <c r="BA439" s="47"/>
      <c r="BB439" s="47"/>
      <c r="BC439" s="47"/>
      <c r="BD439" s="47"/>
      <c r="BE439" s="47"/>
      <c r="BF439" s="47"/>
      <c r="BG439" s="47"/>
      <c r="BH439" s="47"/>
      <c r="BI439" s="47"/>
      <c r="BJ439" s="47"/>
      <c r="BK439" s="47"/>
      <c r="BL439" s="47"/>
      <c r="BM439" s="47"/>
      <c r="BN439" s="47"/>
      <c r="BO439" s="47"/>
      <c r="BP439" s="47"/>
      <c r="BQ439" s="47"/>
      <c r="BR439" s="47"/>
      <c r="BS439" s="47"/>
      <c r="BT439" s="47"/>
      <c r="BU439" s="47"/>
      <c r="BV439" s="47"/>
      <c r="BW439" s="47"/>
      <c r="BX439" s="47"/>
      <c r="BY439" s="47"/>
      <c r="BZ439" s="47"/>
      <c r="CA439" s="47"/>
      <c r="CB439" s="47"/>
      <c r="CC439" s="47"/>
      <c r="CD439" s="47"/>
      <c r="CE439" s="47"/>
      <c r="CF439" s="47"/>
      <c r="CG439" s="47"/>
      <c r="CH439" s="47"/>
      <c r="CI439" s="47"/>
      <c r="CJ439" s="47"/>
      <c r="CK439" s="47"/>
      <c r="CL439" s="47"/>
      <c r="CM439" s="47"/>
      <c r="CN439" s="47"/>
      <c r="CO439" s="47"/>
      <c r="CP439" s="47"/>
      <c r="CQ439" s="47"/>
    </row>
    <row r="440" spans="1:95" ht="12.75" customHeight="1" x14ac:dyDescent="0.15">
      <c r="A440" s="112"/>
      <c r="B440" s="112"/>
      <c r="C440" s="112"/>
      <c r="D440" s="112"/>
      <c r="E440" s="112"/>
      <c r="F440" s="112"/>
      <c r="G440" s="47"/>
      <c r="H440" s="115"/>
      <c r="I440" s="47"/>
      <c r="J440" s="47"/>
      <c r="K440" s="47"/>
      <c r="L440" s="47"/>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c r="AR440" s="47"/>
      <c r="AS440" s="47"/>
      <c r="AT440" s="47"/>
      <c r="AU440" s="47"/>
      <c r="AV440" s="47"/>
      <c r="AW440" s="47"/>
      <c r="AX440" s="47"/>
      <c r="AY440" s="47"/>
      <c r="AZ440" s="47"/>
      <c r="BA440" s="47"/>
      <c r="BB440" s="47"/>
      <c r="BC440" s="47"/>
      <c r="BD440" s="47"/>
      <c r="BE440" s="47"/>
      <c r="BF440" s="47"/>
      <c r="BG440" s="47"/>
      <c r="BH440" s="47"/>
      <c r="BI440" s="47"/>
      <c r="BJ440" s="47"/>
      <c r="BK440" s="47"/>
      <c r="BL440" s="47"/>
      <c r="BM440" s="47"/>
      <c r="BN440" s="47"/>
      <c r="BO440" s="47"/>
      <c r="BP440" s="47"/>
      <c r="BQ440" s="47"/>
      <c r="BR440" s="47"/>
      <c r="BS440" s="47"/>
      <c r="BT440" s="47"/>
      <c r="BU440" s="47"/>
      <c r="BV440" s="47"/>
      <c r="BW440" s="47"/>
      <c r="BX440" s="47"/>
      <c r="BY440" s="47"/>
      <c r="BZ440" s="47"/>
      <c r="CA440" s="47"/>
      <c r="CB440" s="47"/>
      <c r="CC440" s="47"/>
      <c r="CD440" s="47"/>
      <c r="CE440" s="47"/>
      <c r="CF440" s="47"/>
      <c r="CG440" s="47"/>
      <c r="CH440" s="47"/>
      <c r="CI440" s="47"/>
      <c r="CJ440" s="47"/>
      <c r="CK440" s="47"/>
      <c r="CL440" s="47"/>
      <c r="CM440" s="47"/>
      <c r="CN440" s="47"/>
      <c r="CO440" s="47"/>
      <c r="CP440" s="47"/>
      <c r="CQ440" s="47"/>
    </row>
    <row r="441" spans="1:95" ht="12.75" customHeight="1" x14ac:dyDescent="0.15">
      <c r="A441" s="112"/>
      <c r="B441" s="112"/>
      <c r="C441" s="112"/>
      <c r="D441" s="112"/>
      <c r="E441" s="112"/>
      <c r="F441" s="112"/>
      <c r="G441" s="47"/>
      <c r="H441" s="115"/>
      <c r="I441" s="47"/>
      <c r="J441" s="47"/>
      <c r="K441" s="47"/>
      <c r="L441" s="47"/>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c r="AR441" s="47"/>
      <c r="AS441" s="47"/>
      <c r="AT441" s="47"/>
      <c r="AU441" s="47"/>
      <c r="AV441" s="47"/>
      <c r="AW441" s="47"/>
      <c r="AX441" s="47"/>
      <c r="AY441" s="47"/>
      <c r="AZ441" s="47"/>
      <c r="BA441" s="47"/>
      <c r="BB441" s="47"/>
      <c r="BC441" s="47"/>
      <c r="BD441" s="47"/>
      <c r="BE441" s="47"/>
      <c r="BF441" s="47"/>
      <c r="BG441" s="47"/>
      <c r="BH441" s="47"/>
      <c r="BI441" s="47"/>
      <c r="BJ441" s="47"/>
      <c r="BK441" s="47"/>
      <c r="BL441" s="47"/>
      <c r="BM441" s="47"/>
      <c r="BN441" s="47"/>
      <c r="BO441" s="47"/>
      <c r="BP441" s="47"/>
      <c r="BQ441" s="47"/>
      <c r="BR441" s="47"/>
      <c r="BS441" s="47"/>
      <c r="BT441" s="47"/>
      <c r="BU441" s="47"/>
      <c r="BV441" s="47"/>
      <c r="BW441" s="47"/>
      <c r="BX441" s="47"/>
      <c r="BY441" s="47"/>
      <c r="BZ441" s="47"/>
      <c r="CA441" s="47"/>
      <c r="CB441" s="47"/>
      <c r="CC441" s="47"/>
      <c r="CD441" s="47"/>
      <c r="CE441" s="47"/>
      <c r="CF441" s="47"/>
      <c r="CG441" s="47"/>
      <c r="CH441" s="47"/>
      <c r="CI441" s="47"/>
      <c r="CJ441" s="47"/>
      <c r="CK441" s="47"/>
      <c r="CL441" s="47"/>
      <c r="CM441" s="47"/>
      <c r="CN441" s="47"/>
      <c r="CO441" s="47"/>
      <c r="CP441" s="47"/>
      <c r="CQ441" s="47"/>
    </row>
    <row r="442" spans="1:95" ht="12.75" customHeight="1" x14ac:dyDescent="0.15">
      <c r="A442" s="112"/>
      <c r="B442" s="112"/>
      <c r="C442" s="112"/>
      <c r="D442" s="112"/>
      <c r="E442" s="112"/>
      <c r="F442" s="112"/>
      <c r="G442" s="47"/>
      <c r="H442" s="115"/>
      <c r="I442" s="47"/>
      <c r="J442" s="47"/>
      <c r="K442" s="47"/>
      <c r="L442" s="47"/>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c r="AR442" s="47"/>
      <c r="AS442" s="47"/>
      <c r="AT442" s="47"/>
      <c r="AU442" s="47"/>
      <c r="AV442" s="47"/>
      <c r="AW442" s="47"/>
      <c r="AX442" s="47"/>
      <c r="AY442" s="47"/>
      <c r="AZ442" s="47"/>
      <c r="BA442" s="47"/>
      <c r="BB442" s="47"/>
      <c r="BC442" s="47"/>
      <c r="BD442" s="47"/>
      <c r="BE442" s="47"/>
      <c r="BF442" s="47"/>
      <c r="BG442" s="47"/>
      <c r="BH442" s="47"/>
      <c r="BI442" s="47"/>
      <c r="BJ442" s="47"/>
      <c r="BK442" s="47"/>
      <c r="BL442" s="47"/>
      <c r="BM442" s="47"/>
      <c r="BN442" s="47"/>
      <c r="BO442" s="47"/>
      <c r="BP442" s="47"/>
      <c r="BQ442" s="47"/>
      <c r="BR442" s="47"/>
      <c r="BS442" s="47"/>
      <c r="BT442" s="47"/>
      <c r="BU442" s="47"/>
      <c r="BV442" s="47"/>
      <c r="BW442" s="47"/>
      <c r="BX442" s="47"/>
      <c r="BY442" s="47"/>
      <c r="BZ442" s="47"/>
      <c r="CA442" s="47"/>
      <c r="CB442" s="47"/>
      <c r="CC442" s="47"/>
      <c r="CD442" s="47"/>
      <c r="CE442" s="47"/>
      <c r="CF442" s="47"/>
      <c r="CG442" s="47"/>
      <c r="CH442" s="47"/>
      <c r="CI442" s="47"/>
      <c r="CJ442" s="47"/>
      <c r="CK442" s="47"/>
      <c r="CL442" s="47"/>
      <c r="CM442" s="47"/>
      <c r="CN442" s="47"/>
      <c r="CO442" s="47"/>
      <c r="CP442" s="47"/>
      <c r="CQ442" s="47"/>
    </row>
    <row r="443" spans="1:95" ht="12.75" customHeight="1" x14ac:dyDescent="0.15">
      <c r="A443" s="112"/>
      <c r="B443" s="112"/>
      <c r="C443" s="112"/>
      <c r="D443" s="112"/>
      <c r="E443" s="112"/>
      <c r="F443" s="112"/>
      <c r="G443" s="47"/>
      <c r="H443" s="115"/>
      <c r="I443" s="47"/>
      <c r="J443" s="47"/>
      <c r="K443" s="47"/>
      <c r="L443" s="47"/>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c r="AR443" s="47"/>
      <c r="AS443" s="47"/>
      <c r="AT443" s="47"/>
      <c r="AU443" s="47"/>
      <c r="AV443" s="47"/>
      <c r="AW443" s="47"/>
      <c r="AX443" s="47"/>
      <c r="AY443" s="47"/>
      <c r="AZ443" s="47"/>
      <c r="BA443" s="47"/>
      <c r="BB443" s="47"/>
      <c r="BC443" s="47"/>
      <c r="BD443" s="47"/>
      <c r="BE443" s="47"/>
      <c r="BF443" s="47"/>
      <c r="BG443" s="47"/>
      <c r="BH443" s="47"/>
      <c r="BI443" s="47"/>
      <c r="BJ443" s="47"/>
      <c r="BK443" s="47"/>
      <c r="BL443" s="47"/>
      <c r="BM443" s="47"/>
      <c r="BN443" s="47"/>
      <c r="BO443" s="47"/>
      <c r="BP443" s="47"/>
      <c r="BQ443" s="47"/>
      <c r="BR443" s="47"/>
      <c r="BS443" s="47"/>
      <c r="BT443" s="47"/>
      <c r="BU443" s="47"/>
      <c r="BV443" s="47"/>
      <c r="BW443" s="47"/>
      <c r="BX443" s="47"/>
      <c r="BY443" s="47"/>
      <c r="BZ443" s="47"/>
      <c r="CA443" s="47"/>
      <c r="CB443" s="47"/>
      <c r="CC443" s="47"/>
      <c r="CD443" s="47"/>
      <c r="CE443" s="47"/>
      <c r="CF443" s="47"/>
      <c r="CG443" s="47"/>
      <c r="CH443" s="47"/>
      <c r="CI443" s="47"/>
      <c r="CJ443" s="47"/>
      <c r="CK443" s="47"/>
      <c r="CL443" s="47"/>
      <c r="CM443" s="47"/>
      <c r="CN443" s="47"/>
      <c r="CO443" s="47"/>
      <c r="CP443" s="47"/>
      <c r="CQ443" s="47"/>
    </row>
    <row r="444" spans="1:95" ht="12.75" customHeight="1" x14ac:dyDescent="0.15">
      <c r="A444" s="112"/>
      <c r="B444" s="112"/>
      <c r="C444" s="112"/>
      <c r="D444" s="112"/>
      <c r="E444" s="112"/>
      <c r="F444" s="112"/>
      <c r="G444" s="47"/>
      <c r="H444" s="115"/>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7"/>
      <c r="BS444" s="47"/>
      <c r="BT444" s="47"/>
      <c r="BU444" s="47"/>
      <c r="BV444" s="47"/>
      <c r="BW444" s="47"/>
      <c r="BX444" s="47"/>
      <c r="BY444" s="47"/>
      <c r="BZ444" s="47"/>
      <c r="CA444" s="47"/>
      <c r="CB444" s="47"/>
      <c r="CC444" s="47"/>
      <c r="CD444" s="47"/>
      <c r="CE444" s="47"/>
      <c r="CF444" s="47"/>
      <c r="CG444" s="47"/>
      <c r="CH444" s="47"/>
      <c r="CI444" s="47"/>
      <c r="CJ444" s="47"/>
      <c r="CK444" s="47"/>
      <c r="CL444" s="47"/>
      <c r="CM444" s="47"/>
      <c r="CN444" s="47"/>
      <c r="CO444" s="47"/>
      <c r="CP444" s="47"/>
      <c r="CQ444" s="47"/>
    </row>
    <row r="445" spans="1:95" ht="12.75" customHeight="1" x14ac:dyDescent="0.15">
      <c r="A445" s="112"/>
      <c r="B445" s="112"/>
      <c r="C445" s="112"/>
      <c r="D445" s="112"/>
      <c r="E445" s="112"/>
      <c r="F445" s="112"/>
      <c r="G445" s="47"/>
      <c r="H445" s="115"/>
      <c r="I445" s="47"/>
      <c r="J445" s="47"/>
      <c r="K445" s="47"/>
      <c r="L445" s="47"/>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c r="AR445" s="47"/>
      <c r="AS445" s="47"/>
      <c r="AT445" s="47"/>
      <c r="AU445" s="47"/>
      <c r="AV445" s="47"/>
      <c r="AW445" s="47"/>
      <c r="AX445" s="47"/>
      <c r="AY445" s="47"/>
      <c r="AZ445" s="47"/>
      <c r="BA445" s="47"/>
      <c r="BB445" s="47"/>
      <c r="BC445" s="47"/>
      <c r="BD445" s="47"/>
      <c r="BE445" s="47"/>
      <c r="BF445" s="47"/>
      <c r="BG445" s="47"/>
      <c r="BH445" s="47"/>
      <c r="BI445" s="47"/>
      <c r="BJ445" s="47"/>
      <c r="BK445" s="47"/>
      <c r="BL445" s="47"/>
      <c r="BM445" s="47"/>
      <c r="BN445" s="47"/>
      <c r="BO445" s="47"/>
      <c r="BP445" s="47"/>
      <c r="BQ445" s="47"/>
      <c r="BR445" s="47"/>
      <c r="BS445" s="47"/>
      <c r="BT445" s="47"/>
      <c r="BU445" s="47"/>
      <c r="BV445" s="47"/>
      <c r="BW445" s="47"/>
      <c r="BX445" s="47"/>
      <c r="BY445" s="47"/>
      <c r="BZ445" s="47"/>
      <c r="CA445" s="47"/>
      <c r="CB445" s="47"/>
      <c r="CC445" s="47"/>
      <c r="CD445" s="47"/>
      <c r="CE445" s="47"/>
      <c r="CF445" s="47"/>
      <c r="CG445" s="47"/>
      <c r="CH445" s="47"/>
      <c r="CI445" s="47"/>
      <c r="CJ445" s="47"/>
      <c r="CK445" s="47"/>
      <c r="CL445" s="47"/>
      <c r="CM445" s="47"/>
      <c r="CN445" s="47"/>
      <c r="CO445" s="47"/>
      <c r="CP445" s="47"/>
      <c r="CQ445" s="47"/>
    </row>
    <row r="446" spans="1:95" ht="12.75" customHeight="1" x14ac:dyDescent="0.15">
      <c r="A446" s="112"/>
      <c r="B446" s="112"/>
      <c r="C446" s="112"/>
      <c r="D446" s="112"/>
      <c r="E446" s="112"/>
      <c r="F446" s="112"/>
      <c r="G446" s="47"/>
      <c r="H446" s="115"/>
      <c r="I446" s="47"/>
      <c r="J446" s="47"/>
      <c r="K446" s="47"/>
      <c r="L446" s="47"/>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c r="AR446" s="47"/>
      <c r="AS446" s="47"/>
      <c r="AT446" s="47"/>
      <c r="AU446" s="47"/>
      <c r="AV446" s="47"/>
      <c r="AW446" s="47"/>
      <c r="AX446" s="47"/>
      <c r="AY446" s="47"/>
      <c r="AZ446" s="47"/>
      <c r="BA446" s="47"/>
      <c r="BB446" s="47"/>
      <c r="BC446" s="47"/>
      <c r="BD446" s="47"/>
      <c r="BE446" s="47"/>
      <c r="BF446" s="47"/>
      <c r="BG446" s="47"/>
      <c r="BH446" s="47"/>
      <c r="BI446" s="47"/>
      <c r="BJ446" s="47"/>
      <c r="BK446" s="47"/>
      <c r="BL446" s="47"/>
      <c r="BM446" s="47"/>
      <c r="BN446" s="47"/>
      <c r="BO446" s="47"/>
      <c r="BP446" s="47"/>
      <c r="BQ446" s="47"/>
      <c r="BR446" s="47"/>
      <c r="BS446" s="47"/>
      <c r="BT446" s="47"/>
      <c r="BU446" s="47"/>
      <c r="BV446" s="47"/>
      <c r="BW446" s="47"/>
      <c r="BX446" s="47"/>
      <c r="BY446" s="47"/>
      <c r="BZ446" s="47"/>
      <c r="CA446" s="47"/>
      <c r="CB446" s="47"/>
      <c r="CC446" s="47"/>
      <c r="CD446" s="47"/>
      <c r="CE446" s="47"/>
      <c r="CF446" s="47"/>
      <c r="CG446" s="47"/>
      <c r="CH446" s="47"/>
      <c r="CI446" s="47"/>
      <c r="CJ446" s="47"/>
      <c r="CK446" s="47"/>
      <c r="CL446" s="47"/>
      <c r="CM446" s="47"/>
      <c r="CN446" s="47"/>
      <c r="CO446" s="47"/>
      <c r="CP446" s="47"/>
      <c r="CQ446" s="47"/>
    </row>
    <row r="447" spans="1:95" ht="12.75" customHeight="1" x14ac:dyDescent="0.15">
      <c r="A447" s="112"/>
      <c r="B447" s="112"/>
      <c r="C447" s="112"/>
      <c r="D447" s="112"/>
      <c r="E447" s="112"/>
      <c r="F447" s="112"/>
      <c r="G447" s="47"/>
      <c r="H447" s="115"/>
      <c r="I447" s="47"/>
      <c r="J447" s="47"/>
      <c r="K447" s="47"/>
      <c r="L447" s="47"/>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c r="AR447" s="47"/>
      <c r="AS447" s="47"/>
      <c r="AT447" s="47"/>
      <c r="AU447" s="47"/>
      <c r="AV447" s="47"/>
      <c r="AW447" s="47"/>
      <c r="AX447" s="47"/>
      <c r="AY447" s="47"/>
      <c r="AZ447" s="47"/>
      <c r="BA447" s="47"/>
      <c r="BB447" s="47"/>
      <c r="BC447" s="47"/>
      <c r="BD447" s="47"/>
      <c r="BE447" s="47"/>
      <c r="BF447" s="47"/>
      <c r="BG447" s="47"/>
      <c r="BH447" s="47"/>
      <c r="BI447" s="47"/>
      <c r="BJ447" s="47"/>
      <c r="BK447" s="47"/>
      <c r="BL447" s="47"/>
      <c r="BM447" s="47"/>
      <c r="BN447" s="47"/>
      <c r="BO447" s="47"/>
      <c r="BP447" s="47"/>
      <c r="BQ447" s="47"/>
      <c r="BR447" s="47"/>
      <c r="BS447" s="47"/>
      <c r="BT447" s="47"/>
      <c r="BU447" s="47"/>
      <c r="BV447" s="47"/>
      <c r="BW447" s="47"/>
      <c r="BX447" s="47"/>
      <c r="BY447" s="47"/>
      <c r="BZ447" s="47"/>
      <c r="CA447" s="47"/>
      <c r="CB447" s="47"/>
      <c r="CC447" s="47"/>
      <c r="CD447" s="47"/>
      <c r="CE447" s="47"/>
      <c r="CF447" s="47"/>
      <c r="CG447" s="47"/>
      <c r="CH447" s="47"/>
      <c r="CI447" s="47"/>
      <c r="CJ447" s="47"/>
      <c r="CK447" s="47"/>
      <c r="CL447" s="47"/>
      <c r="CM447" s="47"/>
      <c r="CN447" s="47"/>
      <c r="CO447" s="47"/>
      <c r="CP447" s="47"/>
      <c r="CQ447" s="47"/>
    </row>
    <row r="448" spans="1:95" ht="12.75" customHeight="1" x14ac:dyDescent="0.15">
      <c r="A448" s="112"/>
      <c r="B448" s="112"/>
      <c r="C448" s="112"/>
      <c r="D448" s="112"/>
      <c r="E448" s="112"/>
      <c r="F448" s="112"/>
      <c r="G448" s="47"/>
      <c r="H448" s="115"/>
      <c r="I448" s="47"/>
      <c r="J448" s="47"/>
      <c r="K448" s="47"/>
      <c r="L448" s="47"/>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c r="AR448" s="47"/>
      <c r="AS448" s="47"/>
      <c r="AT448" s="47"/>
      <c r="AU448" s="47"/>
      <c r="AV448" s="47"/>
      <c r="AW448" s="47"/>
      <c r="AX448" s="47"/>
      <c r="AY448" s="47"/>
      <c r="AZ448" s="47"/>
      <c r="BA448" s="47"/>
      <c r="BB448" s="47"/>
      <c r="BC448" s="47"/>
      <c r="BD448" s="47"/>
      <c r="BE448" s="47"/>
      <c r="BF448" s="47"/>
      <c r="BG448" s="47"/>
      <c r="BH448" s="47"/>
      <c r="BI448" s="47"/>
      <c r="BJ448" s="47"/>
      <c r="BK448" s="47"/>
      <c r="BL448" s="47"/>
      <c r="BM448" s="47"/>
      <c r="BN448" s="47"/>
      <c r="BO448" s="47"/>
      <c r="BP448" s="47"/>
      <c r="BQ448" s="47"/>
      <c r="BR448" s="47"/>
      <c r="BS448" s="47"/>
      <c r="BT448" s="47"/>
      <c r="BU448" s="47"/>
      <c r="BV448" s="47"/>
      <c r="BW448" s="47"/>
      <c r="BX448" s="47"/>
      <c r="BY448" s="47"/>
      <c r="BZ448" s="47"/>
      <c r="CA448" s="47"/>
      <c r="CB448" s="47"/>
      <c r="CC448" s="47"/>
      <c r="CD448" s="47"/>
      <c r="CE448" s="47"/>
      <c r="CF448" s="47"/>
      <c r="CG448" s="47"/>
      <c r="CH448" s="47"/>
      <c r="CI448" s="47"/>
      <c r="CJ448" s="47"/>
      <c r="CK448" s="47"/>
      <c r="CL448" s="47"/>
      <c r="CM448" s="47"/>
      <c r="CN448" s="47"/>
      <c r="CO448" s="47"/>
      <c r="CP448" s="47"/>
      <c r="CQ448" s="47"/>
    </row>
    <row r="449" spans="1:95" ht="12.75" customHeight="1" x14ac:dyDescent="0.15">
      <c r="A449" s="112"/>
      <c r="B449" s="112"/>
      <c r="C449" s="112"/>
      <c r="D449" s="112"/>
      <c r="E449" s="112"/>
      <c r="F449" s="112"/>
      <c r="G449" s="47"/>
      <c r="H449" s="115"/>
      <c r="I449" s="47"/>
      <c r="J449" s="47"/>
      <c r="K449" s="47"/>
      <c r="L449" s="47"/>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c r="AR449" s="47"/>
      <c r="AS449" s="47"/>
      <c r="AT449" s="47"/>
      <c r="AU449" s="47"/>
      <c r="AV449" s="47"/>
      <c r="AW449" s="47"/>
      <c r="AX449" s="47"/>
      <c r="AY449" s="47"/>
      <c r="AZ449" s="47"/>
      <c r="BA449" s="47"/>
      <c r="BB449" s="47"/>
      <c r="BC449" s="47"/>
      <c r="BD449" s="47"/>
      <c r="BE449" s="47"/>
      <c r="BF449" s="47"/>
      <c r="BG449" s="47"/>
      <c r="BH449" s="47"/>
      <c r="BI449" s="47"/>
      <c r="BJ449" s="47"/>
      <c r="BK449" s="47"/>
      <c r="BL449" s="47"/>
      <c r="BM449" s="47"/>
      <c r="BN449" s="47"/>
      <c r="BO449" s="47"/>
      <c r="BP449" s="47"/>
      <c r="BQ449" s="47"/>
      <c r="BR449" s="47"/>
      <c r="BS449" s="47"/>
      <c r="BT449" s="47"/>
      <c r="BU449" s="47"/>
      <c r="BV449" s="47"/>
      <c r="BW449" s="47"/>
      <c r="BX449" s="47"/>
      <c r="BY449" s="47"/>
      <c r="BZ449" s="47"/>
      <c r="CA449" s="47"/>
      <c r="CB449" s="47"/>
      <c r="CC449" s="47"/>
      <c r="CD449" s="47"/>
      <c r="CE449" s="47"/>
      <c r="CF449" s="47"/>
      <c r="CG449" s="47"/>
      <c r="CH449" s="47"/>
      <c r="CI449" s="47"/>
      <c r="CJ449" s="47"/>
      <c r="CK449" s="47"/>
      <c r="CL449" s="47"/>
      <c r="CM449" s="47"/>
      <c r="CN449" s="47"/>
      <c r="CO449" s="47"/>
      <c r="CP449" s="47"/>
      <c r="CQ449" s="47"/>
    </row>
    <row r="450" spans="1:95" ht="12.75" customHeight="1" x14ac:dyDescent="0.15">
      <c r="A450" s="112"/>
      <c r="B450" s="112"/>
      <c r="C450" s="112"/>
      <c r="D450" s="112"/>
      <c r="E450" s="112"/>
      <c r="F450" s="112"/>
      <c r="G450" s="47"/>
      <c r="H450" s="115"/>
      <c r="I450" s="47"/>
      <c r="J450" s="47"/>
      <c r="K450" s="47"/>
      <c r="L450" s="47"/>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c r="AR450" s="47"/>
      <c r="AS450" s="47"/>
      <c r="AT450" s="47"/>
      <c r="AU450" s="47"/>
      <c r="AV450" s="47"/>
      <c r="AW450" s="47"/>
      <c r="AX450" s="47"/>
      <c r="AY450" s="47"/>
      <c r="AZ450" s="47"/>
      <c r="BA450" s="47"/>
      <c r="BB450" s="47"/>
      <c r="BC450" s="47"/>
      <c r="BD450" s="47"/>
      <c r="BE450" s="47"/>
      <c r="BF450" s="47"/>
      <c r="BG450" s="47"/>
      <c r="BH450" s="47"/>
      <c r="BI450" s="47"/>
      <c r="BJ450" s="47"/>
      <c r="BK450" s="47"/>
      <c r="BL450" s="47"/>
      <c r="BM450" s="47"/>
      <c r="BN450" s="47"/>
      <c r="BO450" s="47"/>
      <c r="BP450" s="47"/>
      <c r="BQ450" s="47"/>
      <c r="BR450" s="47"/>
      <c r="BS450" s="47"/>
      <c r="BT450" s="47"/>
      <c r="BU450" s="47"/>
      <c r="BV450" s="47"/>
      <c r="BW450" s="47"/>
      <c r="BX450" s="47"/>
      <c r="BY450" s="47"/>
      <c r="BZ450" s="47"/>
      <c r="CA450" s="47"/>
      <c r="CB450" s="47"/>
      <c r="CC450" s="47"/>
      <c r="CD450" s="47"/>
      <c r="CE450" s="47"/>
      <c r="CF450" s="47"/>
      <c r="CG450" s="47"/>
      <c r="CH450" s="47"/>
      <c r="CI450" s="47"/>
      <c r="CJ450" s="47"/>
      <c r="CK450" s="47"/>
      <c r="CL450" s="47"/>
      <c r="CM450" s="47"/>
      <c r="CN450" s="47"/>
      <c r="CO450" s="47"/>
      <c r="CP450" s="47"/>
      <c r="CQ450" s="47"/>
    </row>
    <row r="451" spans="1:95" ht="12.75" customHeight="1" x14ac:dyDescent="0.15">
      <c r="A451" s="112"/>
      <c r="B451" s="112"/>
      <c r="C451" s="112"/>
      <c r="D451" s="112"/>
      <c r="E451" s="112"/>
      <c r="F451" s="112"/>
      <c r="G451" s="47"/>
      <c r="H451" s="115"/>
      <c r="I451" s="47"/>
      <c r="J451" s="47"/>
      <c r="K451" s="47"/>
      <c r="L451" s="47"/>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c r="AR451" s="47"/>
      <c r="AS451" s="47"/>
      <c r="AT451" s="47"/>
      <c r="AU451" s="47"/>
      <c r="AV451" s="47"/>
      <c r="AW451" s="47"/>
      <c r="AX451" s="47"/>
      <c r="AY451" s="47"/>
      <c r="AZ451" s="47"/>
      <c r="BA451" s="47"/>
      <c r="BB451" s="47"/>
      <c r="BC451" s="47"/>
      <c r="BD451" s="47"/>
      <c r="BE451" s="47"/>
      <c r="BF451" s="47"/>
      <c r="BG451" s="47"/>
      <c r="BH451" s="47"/>
      <c r="BI451" s="47"/>
      <c r="BJ451" s="47"/>
      <c r="BK451" s="47"/>
      <c r="BL451" s="47"/>
      <c r="BM451" s="47"/>
      <c r="BN451" s="47"/>
      <c r="BO451" s="47"/>
      <c r="BP451" s="47"/>
      <c r="BQ451" s="47"/>
      <c r="BR451" s="47"/>
      <c r="BS451" s="47"/>
      <c r="BT451" s="47"/>
      <c r="BU451" s="47"/>
      <c r="BV451" s="47"/>
      <c r="BW451" s="47"/>
      <c r="BX451" s="47"/>
      <c r="BY451" s="47"/>
      <c r="BZ451" s="47"/>
      <c r="CA451" s="47"/>
      <c r="CB451" s="47"/>
      <c r="CC451" s="47"/>
      <c r="CD451" s="47"/>
      <c r="CE451" s="47"/>
      <c r="CF451" s="47"/>
      <c r="CG451" s="47"/>
      <c r="CH451" s="47"/>
      <c r="CI451" s="47"/>
      <c r="CJ451" s="47"/>
      <c r="CK451" s="47"/>
      <c r="CL451" s="47"/>
      <c r="CM451" s="47"/>
      <c r="CN451" s="47"/>
      <c r="CO451" s="47"/>
      <c r="CP451" s="47"/>
      <c r="CQ451" s="47"/>
    </row>
    <row r="452" spans="1:95" ht="12.75" customHeight="1" x14ac:dyDescent="0.15">
      <c r="A452" s="112"/>
      <c r="B452" s="112"/>
      <c r="C452" s="112"/>
      <c r="D452" s="112"/>
      <c r="E452" s="112"/>
      <c r="F452" s="112"/>
      <c r="G452" s="47"/>
      <c r="H452" s="115"/>
      <c r="I452" s="47"/>
      <c r="J452" s="47"/>
      <c r="K452" s="47"/>
      <c r="L452" s="47"/>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c r="AR452" s="47"/>
      <c r="AS452" s="47"/>
      <c r="AT452" s="47"/>
      <c r="AU452" s="47"/>
      <c r="AV452" s="47"/>
      <c r="AW452" s="47"/>
      <c r="AX452" s="47"/>
      <c r="AY452" s="47"/>
      <c r="AZ452" s="47"/>
      <c r="BA452" s="47"/>
      <c r="BB452" s="47"/>
      <c r="BC452" s="47"/>
      <c r="BD452" s="47"/>
      <c r="BE452" s="47"/>
      <c r="BF452" s="47"/>
      <c r="BG452" s="47"/>
      <c r="BH452" s="47"/>
      <c r="BI452" s="47"/>
      <c r="BJ452" s="47"/>
      <c r="BK452" s="47"/>
      <c r="BL452" s="47"/>
      <c r="BM452" s="47"/>
      <c r="BN452" s="47"/>
      <c r="BO452" s="47"/>
      <c r="BP452" s="47"/>
      <c r="BQ452" s="47"/>
      <c r="BR452" s="47"/>
      <c r="BS452" s="47"/>
      <c r="BT452" s="47"/>
      <c r="BU452" s="47"/>
      <c r="BV452" s="47"/>
      <c r="BW452" s="47"/>
      <c r="BX452" s="47"/>
      <c r="BY452" s="47"/>
      <c r="BZ452" s="47"/>
      <c r="CA452" s="47"/>
      <c r="CB452" s="47"/>
      <c r="CC452" s="47"/>
      <c r="CD452" s="47"/>
      <c r="CE452" s="47"/>
      <c r="CF452" s="47"/>
      <c r="CG452" s="47"/>
      <c r="CH452" s="47"/>
      <c r="CI452" s="47"/>
      <c r="CJ452" s="47"/>
      <c r="CK452" s="47"/>
      <c r="CL452" s="47"/>
      <c r="CM452" s="47"/>
      <c r="CN452" s="47"/>
      <c r="CO452" s="47"/>
      <c r="CP452" s="47"/>
      <c r="CQ452" s="47"/>
    </row>
    <row r="453" spans="1:95" ht="12.75" customHeight="1" x14ac:dyDescent="0.15">
      <c r="A453" s="112"/>
      <c r="B453" s="112"/>
      <c r="C453" s="112"/>
      <c r="D453" s="112"/>
      <c r="E453" s="112"/>
      <c r="F453" s="112"/>
      <c r="G453" s="47"/>
      <c r="H453" s="115"/>
      <c r="I453" s="47"/>
      <c r="J453" s="47"/>
      <c r="K453" s="47"/>
      <c r="L453" s="47"/>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c r="AR453" s="47"/>
      <c r="AS453" s="47"/>
      <c r="AT453" s="47"/>
      <c r="AU453" s="47"/>
      <c r="AV453" s="47"/>
      <c r="AW453" s="47"/>
      <c r="AX453" s="47"/>
      <c r="AY453" s="47"/>
      <c r="AZ453" s="47"/>
      <c r="BA453" s="47"/>
      <c r="BB453" s="47"/>
      <c r="BC453" s="47"/>
      <c r="BD453" s="47"/>
      <c r="BE453" s="47"/>
      <c r="BF453" s="47"/>
      <c r="BG453" s="47"/>
      <c r="BH453" s="47"/>
      <c r="BI453" s="47"/>
      <c r="BJ453" s="47"/>
      <c r="BK453" s="47"/>
      <c r="BL453" s="47"/>
      <c r="BM453" s="47"/>
      <c r="BN453" s="47"/>
      <c r="BO453" s="47"/>
      <c r="BP453" s="47"/>
      <c r="BQ453" s="47"/>
      <c r="BR453" s="47"/>
      <c r="BS453" s="47"/>
      <c r="BT453" s="47"/>
      <c r="BU453" s="47"/>
      <c r="BV453" s="47"/>
      <c r="BW453" s="47"/>
      <c r="BX453" s="47"/>
      <c r="BY453" s="47"/>
      <c r="BZ453" s="47"/>
      <c r="CA453" s="47"/>
      <c r="CB453" s="47"/>
      <c r="CC453" s="47"/>
      <c r="CD453" s="47"/>
      <c r="CE453" s="47"/>
      <c r="CF453" s="47"/>
      <c r="CG453" s="47"/>
      <c r="CH453" s="47"/>
      <c r="CI453" s="47"/>
      <c r="CJ453" s="47"/>
      <c r="CK453" s="47"/>
      <c r="CL453" s="47"/>
      <c r="CM453" s="47"/>
      <c r="CN453" s="47"/>
      <c r="CO453" s="47"/>
      <c r="CP453" s="47"/>
      <c r="CQ453" s="47"/>
    </row>
    <row r="454" spans="1:95" ht="12.75" customHeight="1" x14ac:dyDescent="0.15">
      <c r="A454" s="112"/>
      <c r="B454" s="112"/>
      <c r="C454" s="112"/>
      <c r="D454" s="112"/>
      <c r="E454" s="112"/>
      <c r="F454" s="112"/>
      <c r="G454" s="47"/>
      <c r="H454" s="115"/>
      <c r="I454" s="47"/>
      <c r="J454" s="47"/>
      <c r="K454" s="47"/>
      <c r="L454" s="47"/>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c r="AR454" s="47"/>
      <c r="AS454" s="47"/>
      <c r="AT454" s="47"/>
      <c r="AU454" s="47"/>
      <c r="AV454" s="47"/>
      <c r="AW454" s="47"/>
      <c r="AX454" s="47"/>
      <c r="AY454" s="47"/>
      <c r="AZ454" s="47"/>
      <c r="BA454" s="47"/>
      <c r="BB454" s="47"/>
      <c r="BC454" s="47"/>
      <c r="BD454" s="47"/>
      <c r="BE454" s="47"/>
      <c r="BF454" s="47"/>
      <c r="BG454" s="47"/>
      <c r="BH454" s="47"/>
      <c r="BI454" s="47"/>
      <c r="BJ454" s="47"/>
      <c r="BK454" s="47"/>
      <c r="BL454" s="47"/>
      <c r="BM454" s="47"/>
      <c r="BN454" s="47"/>
      <c r="BO454" s="47"/>
      <c r="BP454" s="47"/>
      <c r="BQ454" s="47"/>
      <c r="BR454" s="47"/>
      <c r="BS454" s="47"/>
      <c r="BT454" s="47"/>
      <c r="BU454" s="47"/>
      <c r="BV454" s="47"/>
      <c r="BW454" s="47"/>
      <c r="BX454" s="47"/>
      <c r="BY454" s="47"/>
      <c r="BZ454" s="47"/>
      <c r="CA454" s="47"/>
      <c r="CB454" s="47"/>
      <c r="CC454" s="47"/>
      <c r="CD454" s="47"/>
      <c r="CE454" s="47"/>
      <c r="CF454" s="47"/>
      <c r="CG454" s="47"/>
      <c r="CH454" s="47"/>
      <c r="CI454" s="47"/>
      <c r="CJ454" s="47"/>
      <c r="CK454" s="47"/>
      <c r="CL454" s="47"/>
      <c r="CM454" s="47"/>
      <c r="CN454" s="47"/>
      <c r="CO454" s="47"/>
      <c r="CP454" s="47"/>
      <c r="CQ454" s="47"/>
    </row>
    <row r="455" spans="1:95" ht="12.75" customHeight="1" x14ac:dyDescent="0.15">
      <c r="A455" s="112"/>
      <c r="B455" s="112"/>
      <c r="C455" s="112"/>
      <c r="D455" s="112"/>
      <c r="E455" s="112"/>
      <c r="F455" s="112"/>
      <c r="G455" s="47"/>
      <c r="H455" s="115"/>
      <c r="I455" s="47"/>
      <c r="J455" s="47"/>
      <c r="K455" s="47"/>
      <c r="L455" s="47"/>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c r="AR455" s="47"/>
      <c r="AS455" s="47"/>
      <c r="AT455" s="47"/>
      <c r="AU455" s="47"/>
      <c r="AV455" s="47"/>
      <c r="AW455" s="47"/>
      <c r="AX455" s="47"/>
      <c r="AY455" s="47"/>
      <c r="AZ455" s="47"/>
      <c r="BA455" s="47"/>
      <c r="BB455" s="47"/>
      <c r="BC455" s="47"/>
      <c r="BD455" s="47"/>
      <c r="BE455" s="47"/>
      <c r="BF455" s="47"/>
      <c r="BG455" s="47"/>
      <c r="BH455" s="47"/>
      <c r="BI455" s="47"/>
      <c r="BJ455" s="47"/>
      <c r="BK455" s="47"/>
      <c r="BL455" s="47"/>
      <c r="BM455" s="47"/>
      <c r="BN455" s="47"/>
      <c r="BO455" s="47"/>
      <c r="BP455" s="47"/>
      <c r="BQ455" s="47"/>
      <c r="BR455" s="47"/>
      <c r="BS455" s="47"/>
      <c r="BT455" s="47"/>
      <c r="BU455" s="47"/>
      <c r="BV455" s="47"/>
      <c r="BW455" s="47"/>
      <c r="BX455" s="47"/>
      <c r="BY455" s="47"/>
      <c r="BZ455" s="47"/>
      <c r="CA455" s="47"/>
      <c r="CB455" s="47"/>
      <c r="CC455" s="47"/>
      <c r="CD455" s="47"/>
      <c r="CE455" s="47"/>
      <c r="CF455" s="47"/>
      <c r="CG455" s="47"/>
      <c r="CH455" s="47"/>
      <c r="CI455" s="47"/>
      <c r="CJ455" s="47"/>
      <c r="CK455" s="47"/>
      <c r="CL455" s="47"/>
      <c r="CM455" s="47"/>
      <c r="CN455" s="47"/>
      <c r="CO455" s="47"/>
      <c r="CP455" s="47"/>
      <c r="CQ455" s="47"/>
    </row>
    <row r="456" spans="1:95" ht="12.75" customHeight="1" x14ac:dyDescent="0.15">
      <c r="A456" s="112"/>
      <c r="B456" s="112"/>
      <c r="C456" s="112"/>
      <c r="D456" s="112"/>
      <c r="E456" s="112"/>
      <c r="F456" s="112"/>
      <c r="G456" s="47"/>
      <c r="H456" s="115"/>
      <c r="I456" s="47"/>
      <c r="J456" s="47"/>
      <c r="K456" s="47"/>
      <c r="L456" s="47"/>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c r="AR456" s="47"/>
      <c r="AS456" s="47"/>
      <c r="AT456" s="47"/>
      <c r="AU456" s="47"/>
      <c r="AV456" s="47"/>
      <c r="AW456" s="47"/>
      <c r="AX456" s="47"/>
      <c r="AY456" s="47"/>
      <c r="AZ456" s="47"/>
      <c r="BA456" s="47"/>
      <c r="BB456" s="47"/>
      <c r="BC456" s="47"/>
      <c r="BD456" s="47"/>
      <c r="BE456" s="47"/>
      <c r="BF456" s="47"/>
      <c r="BG456" s="47"/>
      <c r="BH456" s="47"/>
      <c r="BI456" s="47"/>
      <c r="BJ456" s="47"/>
      <c r="BK456" s="47"/>
      <c r="BL456" s="47"/>
      <c r="BM456" s="47"/>
      <c r="BN456" s="47"/>
      <c r="BO456" s="47"/>
      <c r="BP456" s="47"/>
      <c r="BQ456" s="47"/>
      <c r="BR456" s="47"/>
      <c r="BS456" s="47"/>
      <c r="BT456" s="47"/>
      <c r="BU456" s="47"/>
      <c r="BV456" s="47"/>
      <c r="BW456" s="47"/>
      <c r="BX456" s="47"/>
      <c r="BY456" s="47"/>
      <c r="BZ456" s="47"/>
      <c r="CA456" s="47"/>
      <c r="CB456" s="47"/>
      <c r="CC456" s="47"/>
      <c r="CD456" s="47"/>
      <c r="CE456" s="47"/>
      <c r="CF456" s="47"/>
      <c r="CG456" s="47"/>
      <c r="CH456" s="47"/>
      <c r="CI456" s="47"/>
      <c r="CJ456" s="47"/>
      <c r="CK456" s="47"/>
      <c r="CL456" s="47"/>
      <c r="CM456" s="47"/>
      <c r="CN456" s="47"/>
      <c r="CO456" s="47"/>
      <c r="CP456" s="47"/>
      <c r="CQ456" s="47"/>
    </row>
    <row r="457" spans="1:95" ht="12.75" customHeight="1" x14ac:dyDescent="0.15">
      <c r="A457" s="112"/>
      <c r="B457" s="112"/>
      <c r="C457" s="112"/>
      <c r="D457" s="112"/>
      <c r="E457" s="112"/>
      <c r="F457" s="112"/>
      <c r="G457" s="47"/>
      <c r="H457" s="115"/>
      <c r="I457" s="47"/>
      <c r="J457" s="47"/>
      <c r="K457" s="47"/>
      <c r="L457" s="47"/>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c r="AR457" s="47"/>
      <c r="AS457" s="47"/>
      <c r="AT457" s="47"/>
      <c r="AU457" s="47"/>
      <c r="AV457" s="47"/>
      <c r="AW457" s="47"/>
      <c r="AX457" s="47"/>
      <c r="AY457" s="47"/>
      <c r="AZ457" s="47"/>
      <c r="BA457" s="47"/>
      <c r="BB457" s="47"/>
      <c r="BC457" s="47"/>
      <c r="BD457" s="47"/>
      <c r="BE457" s="47"/>
      <c r="BF457" s="47"/>
      <c r="BG457" s="47"/>
      <c r="BH457" s="47"/>
      <c r="BI457" s="47"/>
      <c r="BJ457" s="47"/>
      <c r="BK457" s="47"/>
      <c r="BL457" s="47"/>
      <c r="BM457" s="47"/>
      <c r="BN457" s="47"/>
      <c r="BO457" s="47"/>
      <c r="BP457" s="47"/>
      <c r="BQ457" s="47"/>
      <c r="BR457" s="47"/>
      <c r="BS457" s="47"/>
      <c r="BT457" s="47"/>
      <c r="BU457" s="47"/>
      <c r="BV457" s="47"/>
      <c r="BW457" s="47"/>
      <c r="BX457" s="47"/>
      <c r="BY457" s="47"/>
      <c r="BZ457" s="47"/>
      <c r="CA457" s="47"/>
      <c r="CB457" s="47"/>
      <c r="CC457" s="47"/>
      <c r="CD457" s="47"/>
      <c r="CE457" s="47"/>
      <c r="CF457" s="47"/>
      <c r="CG457" s="47"/>
      <c r="CH457" s="47"/>
      <c r="CI457" s="47"/>
      <c r="CJ457" s="47"/>
      <c r="CK457" s="47"/>
      <c r="CL457" s="47"/>
      <c r="CM457" s="47"/>
      <c r="CN457" s="47"/>
      <c r="CO457" s="47"/>
      <c r="CP457" s="47"/>
      <c r="CQ457" s="47"/>
    </row>
    <row r="458" spans="1:95" ht="12.75" customHeight="1" x14ac:dyDescent="0.15">
      <c r="A458" s="112"/>
      <c r="B458" s="112"/>
      <c r="C458" s="112"/>
      <c r="D458" s="112"/>
      <c r="E458" s="112"/>
      <c r="F458" s="112"/>
      <c r="G458" s="47"/>
      <c r="H458" s="115"/>
      <c r="I458" s="47"/>
      <c r="J458" s="47"/>
      <c r="K458" s="47"/>
      <c r="L458" s="47"/>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c r="AR458" s="47"/>
      <c r="AS458" s="47"/>
      <c r="AT458" s="47"/>
      <c r="AU458" s="47"/>
      <c r="AV458" s="47"/>
      <c r="AW458" s="47"/>
      <c r="AX458" s="47"/>
      <c r="AY458" s="47"/>
      <c r="AZ458" s="47"/>
      <c r="BA458" s="47"/>
      <c r="BB458" s="47"/>
      <c r="BC458" s="47"/>
      <c r="BD458" s="47"/>
      <c r="BE458" s="47"/>
      <c r="BF458" s="47"/>
      <c r="BG458" s="47"/>
      <c r="BH458" s="47"/>
      <c r="BI458" s="47"/>
      <c r="BJ458" s="47"/>
      <c r="BK458" s="47"/>
      <c r="BL458" s="47"/>
      <c r="BM458" s="47"/>
      <c r="BN458" s="47"/>
      <c r="BO458" s="47"/>
      <c r="BP458" s="47"/>
      <c r="BQ458" s="47"/>
      <c r="BR458" s="47"/>
      <c r="BS458" s="47"/>
      <c r="BT458" s="47"/>
      <c r="BU458" s="47"/>
      <c r="BV458" s="47"/>
      <c r="BW458" s="47"/>
      <c r="BX458" s="47"/>
      <c r="BY458" s="47"/>
      <c r="BZ458" s="47"/>
      <c r="CA458" s="47"/>
      <c r="CB458" s="47"/>
      <c r="CC458" s="47"/>
      <c r="CD458" s="47"/>
      <c r="CE458" s="47"/>
      <c r="CF458" s="47"/>
      <c r="CG458" s="47"/>
      <c r="CH458" s="47"/>
      <c r="CI458" s="47"/>
      <c r="CJ458" s="47"/>
      <c r="CK458" s="47"/>
      <c r="CL458" s="47"/>
      <c r="CM458" s="47"/>
      <c r="CN458" s="47"/>
      <c r="CO458" s="47"/>
      <c r="CP458" s="47"/>
      <c r="CQ458" s="47"/>
    </row>
    <row r="459" spans="1:95" ht="12.75" customHeight="1" x14ac:dyDescent="0.15">
      <c r="A459" s="112"/>
      <c r="B459" s="112"/>
      <c r="C459" s="112"/>
      <c r="D459" s="112"/>
      <c r="E459" s="112"/>
      <c r="F459" s="112"/>
      <c r="G459" s="47"/>
      <c r="H459" s="115"/>
      <c r="I459" s="47"/>
      <c r="J459" s="47"/>
      <c r="K459" s="47"/>
      <c r="L459" s="47"/>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c r="AR459" s="47"/>
      <c r="AS459" s="47"/>
      <c r="AT459" s="47"/>
      <c r="AU459" s="47"/>
      <c r="AV459" s="47"/>
      <c r="AW459" s="47"/>
      <c r="AX459" s="47"/>
      <c r="AY459" s="47"/>
      <c r="AZ459" s="47"/>
      <c r="BA459" s="47"/>
      <c r="BB459" s="47"/>
      <c r="BC459" s="47"/>
      <c r="BD459" s="47"/>
      <c r="BE459" s="47"/>
      <c r="BF459" s="47"/>
      <c r="BG459" s="47"/>
      <c r="BH459" s="47"/>
      <c r="BI459" s="47"/>
      <c r="BJ459" s="47"/>
      <c r="BK459" s="47"/>
      <c r="BL459" s="47"/>
      <c r="BM459" s="47"/>
      <c r="BN459" s="47"/>
      <c r="BO459" s="47"/>
      <c r="BP459" s="47"/>
      <c r="BQ459" s="47"/>
      <c r="BR459" s="47"/>
      <c r="BS459" s="47"/>
      <c r="BT459" s="47"/>
      <c r="BU459" s="47"/>
      <c r="BV459" s="47"/>
      <c r="BW459" s="47"/>
      <c r="BX459" s="47"/>
      <c r="BY459" s="47"/>
      <c r="BZ459" s="47"/>
      <c r="CA459" s="47"/>
      <c r="CB459" s="47"/>
      <c r="CC459" s="47"/>
      <c r="CD459" s="47"/>
      <c r="CE459" s="47"/>
      <c r="CF459" s="47"/>
      <c r="CG459" s="47"/>
      <c r="CH459" s="47"/>
      <c r="CI459" s="47"/>
      <c r="CJ459" s="47"/>
      <c r="CK459" s="47"/>
      <c r="CL459" s="47"/>
      <c r="CM459" s="47"/>
      <c r="CN459" s="47"/>
      <c r="CO459" s="47"/>
      <c r="CP459" s="47"/>
      <c r="CQ459" s="47"/>
    </row>
    <row r="460" spans="1:95" ht="12.75" customHeight="1" x14ac:dyDescent="0.15">
      <c r="A460" s="112"/>
      <c r="B460" s="112"/>
      <c r="C460" s="112"/>
      <c r="D460" s="112"/>
      <c r="E460" s="112"/>
      <c r="F460" s="112"/>
      <c r="G460" s="47"/>
      <c r="H460" s="115"/>
      <c r="I460" s="47"/>
      <c r="J460" s="47"/>
      <c r="K460" s="47"/>
      <c r="L460" s="47"/>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c r="AR460" s="47"/>
      <c r="AS460" s="47"/>
      <c r="AT460" s="47"/>
      <c r="AU460" s="47"/>
      <c r="AV460" s="47"/>
      <c r="AW460" s="47"/>
      <c r="AX460" s="47"/>
      <c r="AY460" s="47"/>
      <c r="AZ460" s="47"/>
      <c r="BA460" s="47"/>
      <c r="BB460" s="47"/>
      <c r="BC460" s="47"/>
      <c r="BD460" s="47"/>
      <c r="BE460" s="47"/>
      <c r="BF460" s="47"/>
      <c r="BG460" s="47"/>
      <c r="BH460" s="47"/>
      <c r="BI460" s="47"/>
      <c r="BJ460" s="47"/>
      <c r="BK460" s="47"/>
      <c r="BL460" s="47"/>
      <c r="BM460" s="47"/>
      <c r="BN460" s="47"/>
      <c r="BO460" s="47"/>
      <c r="BP460" s="47"/>
      <c r="BQ460" s="47"/>
      <c r="BR460" s="47"/>
      <c r="BS460" s="47"/>
      <c r="BT460" s="47"/>
      <c r="BU460" s="47"/>
      <c r="BV460" s="47"/>
      <c r="BW460" s="47"/>
      <c r="BX460" s="47"/>
      <c r="BY460" s="47"/>
      <c r="BZ460" s="47"/>
      <c r="CA460" s="47"/>
      <c r="CB460" s="47"/>
      <c r="CC460" s="47"/>
      <c r="CD460" s="47"/>
      <c r="CE460" s="47"/>
      <c r="CF460" s="47"/>
      <c r="CG460" s="47"/>
      <c r="CH460" s="47"/>
      <c r="CI460" s="47"/>
      <c r="CJ460" s="47"/>
      <c r="CK460" s="47"/>
      <c r="CL460" s="47"/>
      <c r="CM460" s="47"/>
      <c r="CN460" s="47"/>
      <c r="CO460" s="47"/>
      <c r="CP460" s="47"/>
      <c r="CQ460" s="47"/>
    </row>
    <row r="461" spans="1:95" ht="12.75" customHeight="1" x14ac:dyDescent="0.15">
      <c r="A461" s="112"/>
      <c r="B461" s="112"/>
      <c r="C461" s="112"/>
      <c r="D461" s="112"/>
      <c r="E461" s="112"/>
      <c r="F461" s="112"/>
      <c r="G461" s="47"/>
      <c r="H461" s="115"/>
      <c r="I461" s="47"/>
      <c r="J461" s="47"/>
      <c r="K461" s="47"/>
      <c r="L461" s="47"/>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c r="AR461" s="47"/>
      <c r="AS461" s="47"/>
      <c r="AT461" s="47"/>
      <c r="AU461" s="47"/>
      <c r="AV461" s="47"/>
      <c r="AW461" s="47"/>
      <c r="AX461" s="47"/>
      <c r="AY461" s="47"/>
      <c r="AZ461" s="47"/>
      <c r="BA461" s="47"/>
      <c r="BB461" s="47"/>
      <c r="BC461" s="47"/>
      <c r="BD461" s="47"/>
      <c r="BE461" s="47"/>
      <c r="BF461" s="47"/>
      <c r="BG461" s="47"/>
      <c r="BH461" s="47"/>
      <c r="BI461" s="47"/>
      <c r="BJ461" s="47"/>
      <c r="BK461" s="47"/>
      <c r="BL461" s="47"/>
      <c r="BM461" s="47"/>
      <c r="BN461" s="47"/>
      <c r="BO461" s="47"/>
      <c r="BP461" s="47"/>
      <c r="BQ461" s="47"/>
      <c r="BR461" s="47"/>
      <c r="BS461" s="47"/>
      <c r="BT461" s="47"/>
      <c r="BU461" s="47"/>
      <c r="BV461" s="47"/>
      <c r="BW461" s="47"/>
      <c r="BX461" s="47"/>
      <c r="BY461" s="47"/>
      <c r="BZ461" s="47"/>
      <c r="CA461" s="47"/>
      <c r="CB461" s="47"/>
      <c r="CC461" s="47"/>
      <c r="CD461" s="47"/>
      <c r="CE461" s="47"/>
      <c r="CF461" s="47"/>
      <c r="CG461" s="47"/>
      <c r="CH461" s="47"/>
      <c r="CI461" s="47"/>
      <c r="CJ461" s="47"/>
      <c r="CK461" s="47"/>
      <c r="CL461" s="47"/>
      <c r="CM461" s="47"/>
      <c r="CN461" s="47"/>
      <c r="CO461" s="47"/>
      <c r="CP461" s="47"/>
      <c r="CQ461" s="47"/>
    </row>
    <row r="462" spans="1:95" ht="12.75" customHeight="1" x14ac:dyDescent="0.15">
      <c r="A462" s="112"/>
      <c r="B462" s="112"/>
      <c r="C462" s="112"/>
      <c r="D462" s="112"/>
      <c r="E462" s="112"/>
      <c r="F462" s="112"/>
      <c r="G462" s="47"/>
      <c r="H462" s="115"/>
      <c r="I462" s="47"/>
      <c r="J462" s="47"/>
      <c r="K462" s="47"/>
      <c r="L462" s="47"/>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c r="AR462" s="47"/>
      <c r="AS462" s="47"/>
      <c r="AT462" s="47"/>
      <c r="AU462" s="47"/>
      <c r="AV462" s="47"/>
      <c r="AW462" s="47"/>
      <c r="AX462" s="47"/>
      <c r="AY462" s="47"/>
      <c r="AZ462" s="47"/>
      <c r="BA462" s="47"/>
      <c r="BB462" s="47"/>
      <c r="BC462" s="47"/>
      <c r="BD462" s="47"/>
      <c r="BE462" s="47"/>
      <c r="BF462" s="47"/>
      <c r="BG462" s="47"/>
      <c r="BH462" s="47"/>
      <c r="BI462" s="47"/>
      <c r="BJ462" s="47"/>
      <c r="BK462" s="47"/>
      <c r="BL462" s="47"/>
      <c r="BM462" s="47"/>
      <c r="BN462" s="47"/>
      <c r="BO462" s="47"/>
      <c r="BP462" s="47"/>
      <c r="BQ462" s="47"/>
      <c r="BR462" s="47"/>
      <c r="BS462" s="47"/>
      <c r="BT462" s="47"/>
      <c r="BU462" s="47"/>
      <c r="BV462" s="47"/>
      <c r="BW462" s="47"/>
      <c r="BX462" s="47"/>
      <c r="BY462" s="47"/>
      <c r="BZ462" s="47"/>
      <c r="CA462" s="47"/>
      <c r="CB462" s="47"/>
      <c r="CC462" s="47"/>
      <c r="CD462" s="47"/>
      <c r="CE462" s="47"/>
      <c r="CF462" s="47"/>
      <c r="CG462" s="47"/>
      <c r="CH462" s="47"/>
      <c r="CI462" s="47"/>
      <c r="CJ462" s="47"/>
      <c r="CK462" s="47"/>
      <c r="CL462" s="47"/>
      <c r="CM462" s="47"/>
      <c r="CN462" s="47"/>
      <c r="CO462" s="47"/>
      <c r="CP462" s="47"/>
      <c r="CQ462" s="47"/>
    </row>
    <row r="463" spans="1:95" ht="12.75" customHeight="1" x14ac:dyDescent="0.15">
      <c r="A463" s="112"/>
      <c r="B463" s="112"/>
      <c r="C463" s="112"/>
      <c r="D463" s="112"/>
      <c r="E463" s="112"/>
      <c r="F463" s="112"/>
      <c r="G463" s="47"/>
      <c r="H463" s="115"/>
      <c r="I463" s="47"/>
      <c r="J463" s="47"/>
      <c r="K463" s="47"/>
      <c r="L463" s="47"/>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c r="AR463" s="47"/>
      <c r="AS463" s="47"/>
      <c r="AT463" s="47"/>
      <c r="AU463" s="47"/>
      <c r="AV463" s="47"/>
      <c r="AW463" s="47"/>
      <c r="AX463" s="47"/>
      <c r="AY463" s="47"/>
      <c r="AZ463" s="47"/>
      <c r="BA463" s="47"/>
      <c r="BB463" s="47"/>
      <c r="BC463" s="47"/>
      <c r="BD463" s="47"/>
      <c r="BE463" s="47"/>
      <c r="BF463" s="47"/>
      <c r="BG463" s="47"/>
      <c r="BH463" s="47"/>
      <c r="BI463" s="47"/>
      <c r="BJ463" s="47"/>
      <c r="BK463" s="47"/>
      <c r="BL463" s="47"/>
      <c r="BM463" s="47"/>
      <c r="BN463" s="47"/>
      <c r="BO463" s="47"/>
      <c r="BP463" s="47"/>
      <c r="BQ463" s="47"/>
      <c r="BR463" s="47"/>
      <c r="BS463" s="47"/>
      <c r="BT463" s="47"/>
      <c r="BU463" s="47"/>
      <c r="BV463" s="47"/>
      <c r="BW463" s="47"/>
      <c r="BX463" s="47"/>
      <c r="BY463" s="47"/>
      <c r="BZ463" s="47"/>
      <c r="CA463" s="47"/>
      <c r="CB463" s="47"/>
      <c r="CC463" s="47"/>
      <c r="CD463" s="47"/>
      <c r="CE463" s="47"/>
      <c r="CF463" s="47"/>
      <c r="CG463" s="47"/>
      <c r="CH463" s="47"/>
      <c r="CI463" s="47"/>
      <c r="CJ463" s="47"/>
      <c r="CK463" s="47"/>
      <c r="CL463" s="47"/>
      <c r="CM463" s="47"/>
      <c r="CN463" s="47"/>
      <c r="CO463" s="47"/>
      <c r="CP463" s="47"/>
      <c r="CQ463" s="47"/>
    </row>
    <row r="464" spans="1:95" ht="12.75" customHeight="1" x14ac:dyDescent="0.15">
      <c r="A464" s="112"/>
      <c r="B464" s="112"/>
      <c r="C464" s="112"/>
      <c r="D464" s="112"/>
      <c r="E464" s="112"/>
      <c r="F464" s="112"/>
      <c r="G464" s="47"/>
      <c r="H464" s="115"/>
      <c r="I464" s="47"/>
      <c r="J464" s="47"/>
      <c r="K464" s="47"/>
      <c r="L464" s="47"/>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c r="AR464" s="47"/>
      <c r="AS464" s="47"/>
      <c r="AT464" s="47"/>
      <c r="AU464" s="47"/>
      <c r="AV464" s="47"/>
      <c r="AW464" s="47"/>
      <c r="AX464" s="47"/>
      <c r="AY464" s="47"/>
      <c r="AZ464" s="47"/>
      <c r="BA464" s="47"/>
      <c r="BB464" s="47"/>
      <c r="BC464" s="47"/>
      <c r="BD464" s="47"/>
      <c r="BE464" s="47"/>
      <c r="BF464" s="47"/>
      <c r="BG464" s="47"/>
      <c r="BH464" s="47"/>
      <c r="BI464" s="47"/>
      <c r="BJ464" s="47"/>
      <c r="BK464" s="47"/>
      <c r="BL464" s="47"/>
      <c r="BM464" s="47"/>
      <c r="BN464" s="47"/>
      <c r="BO464" s="47"/>
      <c r="BP464" s="47"/>
      <c r="BQ464" s="47"/>
      <c r="BR464" s="47"/>
      <c r="BS464" s="47"/>
      <c r="BT464" s="47"/>
      <c r="BU464" s="47"/>
      <c r="BV464" s="47"/>
      <c r="BW464" s="47"/>
      <c r="BX464" s="47"/>
      <c r="BY464" s="47"/>
      <c r="BZ464" s="47"/>
      <c r="CA464" s="47"/>
      <c r="CB464" s="47"/>
      <c r="CC464" s="47"/>
      <c r="CD464" s="47"/>
      <c r="CE464" s="47"/>
      <c r="CF464" s="47"/>
      <c r="CG464" s="47"/>
      <c r="CH464" s="47"/>
      <c r="CI464" s="47"/>
      <c r="CJ464" s="47"/>
      <c r="CK464" s="47"/>
      <c r="CL464" s="47"/>
      <c r="CM464" s="47"/>
      <c r="CN464" s="47"/>
      <c r="CO464" s="47"/>
      <c r="CP464" s="47"/>
      <c r="CQ464" s="47"/>
    </row>
    <row r="465" spans="1:95" ht="12.75" customHeight="1" x14ac:dyDescent="0.15">
      <c r="A465" s="112"/>
      <c r="B465" s="112"/>
      <c r="C465" s="112"/>
      <c r="D465" s="112"/>
      <c r="E465" s="112"/>
      <c r="F465" s="112"/>
      <c r="G465" s="47"/>
      <c r="H465" s="115"/>
      <c r="I465" s="47"/>
      <c r="J465" s="47"/>
      <c r="K465" s="47"/>
      <c r="L465" s="47"/>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c r="AR465" s="47"/>
      <c r="AS465" s="47"/>
      <c r="AT465" s="47"/>
      <c r="AU465" s="47"/>
      <c r="AV465" s="47"/>
      <c r="AW465" s="47"/>
      <c r="AX465" s="47"/>
      <c r="AY465" s="47"/>
      <c r="AZ465" s="47"/>
      <c r="BA465" s="47"/>
      <c r="BB465" s="47"/>
      <c r="BC465" s="47"/>
      <c r="BD465" s="47"/>
      <c r="BE465" s="47"/>
      <c r="BF465" s="47"/>
      <c r="BG465" s="47"/>
      <c r="BH465" s="47"/>
      <c r="BI465" s="47"/>
      <c r="BJ465" s="47"/>
      <c r="BK465" s="47"/>
      <c r="BL465" s="47"/>
      <c r="BM465" s="47"/>
      <c r="BN465" s="47"/>
      <c r="BO465" s="47"/>
      <c r="BP465" s="47"/>
      <c r="BQ465" s="47"/>
      <c r="BR465" s="47"/>
      <c r="BS465" s="47"/>
      <c r="BT465" s="47"/>
      <c r="BU465" s="47"/>
      <c r="BV465" s="47"/>
      <c r="BW465" s="47"/>
      <c r="BX465" s="47"/>
      <c r="BY465" s="47"/>
      <c r="BZ465" s="47"/>
      <c r="CA465" s="47"/>
      <c r="CB465" s="47"/>
      <c r="CC465" s="47"/>
      <c r="CD465" s="47"/>
      <c r="CE465" s="47"/>
      <c r="CF465" s="47"/>
      <c r="CG465" s="47"/>
      <c r="CH465" s="47"/>
      <c r="CI465" s="47"/>
      <c r="CJ465" s="47"/>
      <c r="CK465" s="47"/>
      <c r="CL465" s="47"/>
      <c r="CM465" s="47"/>
      <c r="CN465" s="47"/>
      <c r="CO465" s="47"/>
      <c r="CP465" s="47"/>
      <c r="CQ465" s="47"/>
    </row>
    <row r="466" spans="1:95" ht="12.75" customHeight="1" x14ac:dyDescent="0.15">
      <c r="A466" s="112"/>
      <c r="B466" s="112"/>
      <c r="C466" s="112"/>
      <c r="D466" s="112"/>
      <c r="E466" s="112"/>
      <c r="F466" s="112"/>
      <c r="G466" s="47"/>
      <c r="H466" s="115"/>
      <c r="I466" s="47"/>
      <c r="J466" s="47"/>
      <c r="K466" s="47"/>
      <c r="L466" s="47"/>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c r="AR466" s="47"/>
      <c r="AS466" s="47"/>
      <c r="AT466" s="47"/>
      <c r="AU466" s="47"/>
      <c r="AV466" s="47"/>
      <c r="AW466" s="47"/>
      <c r="AX466" s="47"/>
      <c r="AY466" s="47"/>
      <c r="AZ466" s="47"/>
      <c r="BA466" s="47"/>
      <c r="BB466" s="47"/>
      <c r="BC466" s="47"/>
      <c r="BD466" s="47"/>
      <c r="BE466" s="47"/>
      <c r="BF466" s="47"/>
      <c r="BG466" s="47"/>
      <c r="BH466" s="47"/>
      <c r="BI466" s="47"/>
      <c r="BJ466" s="47"/>
      <c r="BK466" s="47"/>
      <c r="BL466" s="47"/>
      <c r="BM466" s="47"/>
      <c r="BN466" s="47"/>
      <c r="BO466" s="47"/>
      <c r="BP466" s="47"/>
      <c r="BQ466" s="47"/>
      <c r="BR466" s="47"/>
      <c r="BS466" s="47"/>
      <c r="BT466" s="47"/>
      <c r="BU466" s="47"/>
      <c r="BV466" s="47"/>
      <c r="BW466" s="47"/>
      <c r="BX466" s="47"/>
      <c r="BY466" s="47"/>
      <c r="BZ466" s="47"/>
      <c r="CA466" s="47"/>
      <c r="CB466" s="47"/>
      <c r="CC466" s="47"/>
      <c r="CD466" s="47"/>
      <c r="CE466" s="47"/>
      <c r="CF466" s="47"/>
      <c r="CG466" s="47"/>
      <c r="CH466" s="47"/>
      <c r="CI466" s="47"/>
      <c r="CJ466" s="47"/>
      <c r="CK466" s="47"/>
      <c r="CL466" s="47"/>
      <c r="CM466" s="47"/>
      <c r="CN466" s="47"/>
      <c r="CO466" s="47"/>
      <c r="CP466" s="47"/>
      <c r="CQ466" s="47"/>
    </row>
    <row r="467" spans="1:95" ht="12.75" customHeight="1" x14ac:dyDescent="0.15">
      <c r="A467" s="112"/>
      <c r="B467" s="112"/>
      <c r="C467" s="112"/>
      <c r="D467" s="112"/>
      <c r="E467" s="112"/>
      <c r="F467" s="112"/>
      <c r="G467" s="47"/>
      <c r="H467" s="115"/>
      <c r="I467" s="47"/>
      <c r="J467" s="47"/>
      <c r="K467" s="47"/>
      <c r="L467" s="47"/>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c r="AR467" s="47"/>
      <c r="AS467" s="47"/>
      <c r="AT467" s="47"/>
      <c r="AU467" s="47"/>
      <c r="AV467" s="47"/>
      <c r="AW467" s="47"/>
      <c r="AX467" s="47"/>
      <c r="AY467" s="47"/>
      <c r="AZ467" s="47"/>
      <c r="BA467" s="47"/>
      <c r="BB467" s="47"/>
      <c r="BC467" s="47"/>
      <c r="BD467" s="47"/>
      <c r="BE467" s="47"/>
      <c r="BF467" s="47"/>
      <c r="BG467" s="47"/>
      <c r="BH467" s="47"/>
      <c r="BI467" s="47"/>
      <c r="BJ467" s="47"/>
      <c r="BK467" s="47"/>
      <c r="BL467" s="47"/>
      <c r="BM467" s="47"/>
      <c r="BN467" s="47"/>
      <c r="BO467" s="47"/>
      <c r="BP467" s="47"/>
      <c r="BQ467" s="47"/>
      <c r="BR467" s="47"/>
      <c r="BS467" s="47"/>
      <c r="BT467" s="47"/>
      <c r="BU467" s="47"/>
      <c r="BV467" s="47"/>
      <c r="BW467" s="47"/>
      <c r="BX467" s="47"/>
      <c r="BY467" s="47"/>
      <c r="BZ467" s="47"/>
      <c r="CA467" s="47"/>
      <c r="CB467" s="47"/>
      <c r="CC467" s="47"/>
      <c r="CD467" s="47"/>
      <c r="CE467" s="47"/>
      <c r="CF467" s="47"/>
      <c r="CG467" s="47"/>
      <c r="CH467" s="47"/>
      <c r="CI467" s="47"/>
      <c r="CJ467" s="47"/>
      <c r="CK467" s="47"/>
      <c r="CL467" s="47"/>
      <c r="CM467" s="47"/>
      <c r="CN467" s="47"/>
      <c r="CO467" s="47"/>
      <c r="CP467" s="47"/>
      <c r="CQ467" s="47"/>
    </row>
    <row r="468" spans="1:95" ht="12.75" customHeight="1" x14ac:dyDescent="0.15">
      <c r="A468" s="112"/>
      <c r="B468" s="112"/>
      <c r="C468" s="112"/>
      <c r="D468" s="112"/>
      <c r="E468" s="112"/>
      <c r="F468" s="112"/>
      <c r="G468" s="47"/>
      <c r="H468" s="115"/>
      <c r="I468" s="47"/>
      <c r="J468" s="47"/>
      <c r="K468" s="47"/>
      <c r="L468" s="47"/>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c r="AR468" s="47"/>
      <c r="AS468" s="47"/>
      <c r="AT468" s="47"/>
      <c r="AU468" s="47"/>
      <c r="AV468" s="47"/>
      <c r="AW468" s="47"/>
      <c r="AX468" s="47"/>
      <c r="AY468" s="47"/>
      <c r="AZ468" s="47"/>
      <c r="BA468" s="47"/>
      <c r="BB468" s="47"/>
      <c r="BC468" s="47"/>
      <c r="BD468" s="47"/>
      <c r="BE468" s="47"/>
      <c r="BF468" s="47"/>
      <c r="BG468" s="47"/>
      <c r="BH468" s="47"/>
      <c r="BI468" s="47"/>
      <c r="BJ468" s="47"/>
      <c r="BK468" s="47"/>
      <c r="BL468" s="47"/>
      <c r="BM468" s="47"/>
      <c r="BN468" s="47"/>
      <c r="BO468" s="47"/>
      <c r="BP468" s="47"/>
      <c r="BQ468" s="47"/>
      <c r="BR468" s="47"/>
      <c r="BS468" s="47"/>
      <c r="BT468" s="47"/>
      <c r="BU468" s="47"/>
      <c r="BV468" s="47"/>
      <c r="BW468" s="47"/>
      <c r="BX468" s="47"/>
      <c r="BY468" s="47"/>
      <c r="BZ468" s="47"/>
      <c r="CA468" s="47"/>
      <c r="CB468" s="47"/>
      <c r="CC468" s="47"/>
      <c r="CD468" s="47"/>
      <c r="CE468" s="47"/>
      <c r="CF468" s="47"/>
      <c r="CG468" s="47"/>
      <c r="CH468" s="47"/>
      <c r="CI468" s="47"/>
      <c r="CJ468" s="47"/>
      <c r="CK468" s="47"/>
      <c r="CL468" s="47"/>
      <c r="CM468" s="47"/>
      <c r="CN468" s="47"/>
      <c r="CO468" s="47"/>
      <c r="CP468" s="47"/>
      <c r="CQ468" s="47"/>
    </row>
    <row r="469" spans="1:95" ht="12.75" customHeight="1" x14ac:dyDescent="0.15">
      <c r="A469" s="112"/>
      <c r="B469" s="112"/>
      <c r="C469" s="112"/>
      <c r="D469" s="112"/>
      <c r="E469" s="112"/>
      <c r="F469" s="112"/>
      <c r="G469" s="47"/>
      <c r="H469" s="115"/>
      <c r="I469" s="47"/>
      <c r="J469" s="47"/>
      <c r="K469" s="47"/>
      <c r="L469" s="47"/>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c r="AR469" s="47"/>
      <c r="AS469" s="47"/>
      <c r="AT469" s="47"/>
      <c r="AU469" s="47"/>
      <c r="AV469" s="47"/>
      <c r="AW469" s="47"/>
      <c r="AX469" s="47"/>
      <c r="AY469" s="47"/>
      <c r="AZ469" s="47"/>
      <c r="BA469" s="47"/>
      <c r="BB469" s="47"/>
      <c r="BC469" s="47"/>
      <c r="BD469" s="47"/>
      <c r="BE469" s="47"/>
      <c r="BF469" s="47"/>
      <c r="BG469" s="47"/>
      <c r="BH469" s="47"/>
      <c r="BI469" s="47"/>
      <c r="BJ469" s="47"/>
      <c r="BK469" s="47"/>
      <c r="BL469" s="47"/>
      <c r="BM469" s="47"/>
      <c r="BN469" s="47"/>
      <c r="BO469" s="47"/>
      <c r="BP469" s="47"/>
      <c r="BQ469" s="47"/>
      <c r="BR469" s="47"/>
      <c r="BS469" s="47"/>
      <c r="BT469" s="47"/>
      <c r="BU469" s="47"/>
      <c r="BV469" s="47"/>
      <c r="BW469" s="47"/>
      <c r="BX469" s="47"/>
      <c r="BY469" s="47"/>
      <c r="BZ469" s="47"/>
      <c r="CA469" s="47"/>
      <c r="CB469" s="47"/>
      <c r="CC469" s="47"/>
      <c r="CD469" s="47"/>
      <c r="CE469" s="47"/>
      <c r="CF469" s="47"/>
      <c r="CG469" s="47"/>
      <c r="CH469" s="47"/>
      <c r="CI469" s="47"/>
      <c r="CJ469" s="47"/>
      <c r="CK469" s="47"/>
      <c r="CL469" s="47"/>
      <c r="CM469" s="47"/>
      <c r="CN469" s="47"/>
      <c r="CO469" s="47"/>
      <c r="CP469" s="47"/>
      <c r="CQ469" s="47"/>
    </row>
    <row r="470" spans="1:95" ht="12.75" customHeight="1" x14ac:dyDescent="0.15">
      <c r="A470" s="112"/>
      <c r="B470" s="112"/>
      <c r="C470" s="112"/>
      <c r="D470" s="112"/>
      <c r="E470" s="112"/>
      <c r="F470" s="112"/>
      <c r="G470" s="47"/>
      <c r="H470" s="115"/>
      <c r="I470" s="47"/>
      <c r="J470" s="47"/>
      <c r="K470" s="47"/>
      <c r="L470" s="47"/>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c r="AM470" s="47"/>
      <c r="AN470" s="47"/>
      <c r="AO470" s="47"/>
      <c r="AP470" s="47"/>
      <c r="AQ470" s="47"/>
      <c r="AR470" s="47"/>
      <c r="AS470" s="47"/>
      <c r="AT470" s="47"/>
      <c r="AU470" s="47"/>
      <c r="AV470" s="47"/>
      <c r="AW470" s="47"/>
      <c r="AX470" s="47"/>
      <c r="AY470" s="47"/>
      <c r="AZ470" s="47"/>
      <c r="BA470" s="47"/>
      <c r="BB470" s="47"/>
      <c r="BC470" s="47"/>
      <c r="BD470" s="47"/>
      <c r="BE470" s="47"/>
      <c r="BF470" s="47"/>
      <c r="BG470" s="47"/>
      <c r="BH470" s="47"/>
      <c r="BI470" s="47"/>
      <c r="BJ470" s="47"/>
      <c r="BK470" s="47"/>
      <c r="BL470" s="47"/>
      <c r="BM470" s="47"/>
      <c r="BN470" s="47"/>
      <c r="BO470" s="47"/>
      <c r="BP470" s="47"/>
      <c r="BQ470" s="47"/>
      <c r="BR470" s="47"/>
      <c r="BS470" s="47"/>
      <c r="BT470" s="47"/>
      <c r="BU470" s="47"/>
      <c r="BV470" s="47"/>
      <c r="BW470" s="47"/>
      <c r="BX470" s="47"/>
      <c r="BY470" s="47"/>
      <c r="BZ470" s="47"/>
      <c r="CA470" s="47"/>
      <c r="CB470" s="47"/>
      <c r="CC470" s="47"/>
      <c r="CD470" s="47"/>
      <c r="CE470" s="47"/>
      <c r="CF470" s="47"/>
      <c r="CG470" s="47"/>
      <c r="CH470" s="47"/>
      <c r="CI470" s="47"/>
      <c r="CJ470" s="47"/>
      <c r="CK470" s="47"/>
      <c r="CL470" s="47"/>
      <c r="CM470" s="47"/>
      <c r="CN470" s="47"/>
      <c r="CO470" s="47"/>
      <c r="CP470" s="47"/>
      <c r="CQ470" s="47"/>
    </row>
    <row r="471" spans="1:95" ht="12.75" customHeight="1" x14ac:dyDescent="0.15">
      <c r="A471" s="112"/>
      <c r="B471" s="112"/>
      <c r="C471" s="112"/>
      <c r="D471" s="112"/>
      <c r="E471" s="112"/>
      <c r="F471" s="112"/>
      <c r="G471" s="47"/>
      <c r="H471" s="115"/>
      <c r="I471" s="47"/>
      <c r="J471" s="47"/>
      <c r="K471" s="47"/>
      <c r="L471" s="47"/>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c r="AM471" s="47"/>
      <c r="AN471" s="47"/>
      <c r="AO471" s="47"/>
      <c r="AP471" s="47"/>
      <c r="AQ471" s="47"/>
      <c r="AR471" s="47"/>
      <c r="AS471" s="47"/>
      <c r="AT471" s="47"/>
      <c r="AU471" s="47"/>
      <c r="AV471" s="47"/>
      <c r="AW471" s="47"/>
      <c r="AX471" s="47"/>
      <c r="AY471" s="47"/>
      <c r="AZ471" s="47"/>
      <c r="BA471" s="47"/>
      <c r="BB471" s="47"/>
      <c r="BC471" s="47"/>
      <c r="BD471" s="47"/>
      <c r="BE471" s="47"/>
      <c r="BF471" s="47"/>
      <c r="BG471" s="47"/>
      <c r="BH471" s="47"/>
      <c r="BI471" s="47"/>
      <c r="BJ471" s="47"/>
      <c r="BK471" s="47"/>
      <c r="BL471" s="47"/>
      <c r="BM471" s="47"/>
      <c r="BN471" s="47"/>
      <c r="BO471" s="47"/>
      <c r="BP471" s="47"/>
      <c r="BQ471" s="47"/>
      <c r="BR471" s="47"/>
      <c r="BS471" s="47"/>
      <c r="BT471" s="47"/>
      <c r="BU471" s="47"/>
      <c r="BV471" s="47"/>
      <c r="BW471" s="47"/>
      <c r="BX471" s="47"/>
      <c r="BY471" s="47"/>
      <c r="BZ471" s="47"/>
      <c r="CA471" s="47"/>
      <c r="CB471" s="47"/>
      <c r="CC471" s="47"/>
      <c r="CD471" s="47"/>
      <c r="CE471" s="47"/>
      <c r="CF471" s="47"/>
      <c r="CG471" s="47"/>
      <c r="CH471" s="47"/>
      <c r="CI471" s="47"/>
      <c r="CJ471" s="47"/>
      <c r="CK471" s="47"/>
      <c r="CL471" s="47"/>
      <c r="CM471" s="47"/>
      <c r="CN471" s="47"/>
      <c r="CO471" s="47"/>
      <c r="CP471" s="47"/>
      <c r="CQ471" s="47"/>
    </row>
    <row r="472" spans="1:95" ht="12.75" customHeight="1" x14ac:dyDescent="0.15">
      <c r="A472" s="112"/>
      <c r="B472" s="112"/>
      <c r="C472" s="112"/>
      <c r="D472" s="112"/>
      <c r="E472" s="112"/>
      <c r="F472" s="112"/>
      <c r="G472" s="47"/>
      <c r="H472" s="115"/>
      <c r="I472" s="47"/>
      <c r="J472" s="47"/>
      <c r="K472" s="47"/>
      <c r="L472" s="47"/>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c r="AM472" s="47"/>
      <c r="AN472" s="47"/>
      <c r="AO472" s="47"/>
      <c r="AP472" s="47"/>
      <c r="AQ472" s="47"/>
      <c r="AR472" s="47"/>
      <c r="AS472" s="47"/>
      <c r="AT472" s="47"/>
      <c r="AU472" s="47"/>
      <c r="AV472" s="47"/>
      <c r="AW472" s="47"/>
      <c r="AX472" s="47"/>
      <c r="AY472" s="47"/>
      <c r="AZ472" s="47"/>
      <c r="BA472" s="47"/>
      <c r="BB472" s="47"/>
      <c r="BC472" s="47"/>
      <c r="BD472" s="47"/>
      <c r="BE472" s="47"/>
      <c r="BF472" s="47"/>
      <c r="BG472" s="47"/>
      <c r="BH472" s="47"/>
      <c r="BI472" s="47"/>
      <c r="BJ472" s="47"/>
      <c r="BK472" s="47"/>
      <c r="BL472" s="47"/>
      <c r="BM472" s="47"/>
      <c r="BN472" s="47"/>
      <c r="BO472" s="47"/>
      <c r="BP472" s="47"/>
      <c r="BQ472" s="47"/>
      <c r="BR472" s="47"/>
      <c r="BS472" s="47"/>
      <c r="BT472" s="47"/>
      <c r="BU472" s="47"/>
      <c r="BV472" s="47"/>
      <c r="BW472" s="47"/>
      <c r="BX472" s="47"/>
      <c r="BY472" s="47"/>
      <c r="BZ472" s="47"/>
      <c r="CA472" s="47"/>
      <c r="CB472" s="47"/>
      <c r="CC472" s="47"/>
      <c r="CD472" s="47"/>
      <c r="CE472" s="47"/>
      <c r="CF472" s="47"/>
      <c r="CG472" s="47"/>
      <c r="CH472" s="47"/>
      <c r="CI472" s="47"/>
      <c r="CJ472" s="47"/>
      <c r="CK472" s="47"/>
      <c r="CL472" s="47"/>
      <c r="CM472" s="47"/>
      <c r="CN472" s="47"/>
      <c r="CO472" s="47"/>
      <c r="CP472" s="47"/>
      <c r="CQ472" s="47"/>
    </row>
    <row r="473" spans="1:95" ht="12.75" customHeight="1" x14ac:dyDescent="0.15">
      <c r="A473" s="112"/>
      <c r="B473" s="112"/>
      <c r="C473" s="112"/>
      <c r="D473" s="112"/>
      <c r="E473" s="112"/>
      <c r="F473" s="112"/>
      <c r="G473" s="47"/>
      <c r="H473" s="115"/>
      <c r="I473" s="47"/>
      <c r="J473" s="47"/>
      <c r="K473" s="47"/>
      <c r="L473" s="47"/>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c r="AM473" s="47"/>
      <c r="AN473" s="47"/>
      <c r="AO473" s="47"/>
      <c r="AP473" s="47"/>
      <c r="AQ473" s="47"/>
      <c r="AR473" s="47"/>
      <c r="AS473" s="47"/>
      <c r="AT473" s="47"/>
      <c r="AU473" s="47"/>
      <c r="AV473" s="47"/>
      <c r="AW473" s="47"/>
      <c r="AX473" s="47"/>
      <c r="AY473" s="47"/>
      <c r="AZ473" s="47"/>
      <c r="BA473" s="47"/>
      <c r="BB473" s="47"/>
      <c r="BC473" s="47"/>
      <c r="BD473" s="47"/>
      <c r="BE473" s="47"/>
      <c r="BF473" s="47"/>
      <c r="BG473" s="47"/>
      <c r="BH473" s="47"/>
      <c r="BI473" s="47"/>
      <c r="BJ473" s="47"/>
      <c r="BK473" s="47"/>
      <c r="BL473" s="47"/>
      <c r="BM473" s="47"/>
      <c r="BN473" s="47"/>
      <c r="BO473" s="47"/>
      <c r="BP473" s="47"/>
      <c r="BQ473" s="47"/>
      <c r="BR473" s="47"/>
      <c r="BS473" s="47"/>
      <c r="BT473" s="47"/>
      <c r="BU473" s="47"/>
      <c r="BV473" s="47"/>
      <c r="BW473" s="47"/>
      <c r="BX473" s="47"/>
      <c r="BY473" s="47"/>
      <c r="BZ473" s="47"/>
      <c r="CA473" s="47"/>
      <c r="CB473" s="47"/>
      <c r="CC473" s="47"/>
      <c r="CD473" s="47"/>
      <c r="CE473" s="47"/>
      <c r="CF473" s="47"/>
      <c r="CG473" s="47"/>
      <c r="CH473" s="47"/>
      <c r="CI473" s="47"/>
      <c r="CJ473" s="47"/>
      <c r="CK473" s="47"/>
      <c r="CL473" s="47"/>
      <c r="CM473" s="47"/>
      <c r="CN473" s="47"/>
      <c r="CO473" s="47"/>
      <c r="CP473" s="47"/>
      <c r="CQ473" s="47"/>
    </row>
    <row r="474" spans="1:95" ht="12.75" customHeight="1" x14ac:dyDescent="0.15">
      <c r="A474" s="112"/>
      <c r="B474" s="112"/>
      <c r="C474" s="112"/>
      <c r="D474" s="112"/>
      <c r="E474" s="112"/>
      <c r="F474" s="112"/>
      <c r="G474" s="47"/>
      <c r="H474" s="115"/>
      <c r="I474" s="47"/>
      <c r="J474" s="47"/>
      <c r="K474" s="47"/>
      <c r="L474" s="47"/>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c r="AM474" s="47"/>
      <c r="AN474" s="47"/>
      <c r="AO474" s="47"/>
      <c r="AP474" s="47"/>
      <c r="AQ474" s="47"/>
      <c r="AR474" s="47"/>
      <c r="AS474" s="47"/>
      <c r="AT474" s="47"/>
      <c r="AU474" s="47"/>
      <c r="AV474" s="47"/>
      <c r="AW474" s="47"/>
      <c r="AX474" s="47"/>
      <c r="AY474" s="47"/>
      <c r="AZ474" s="47"/>
      <c r="BA474" s="47"/>
      <c r="BB474" s="47"/>
      <c r="BC474" s="47"/>
      <c r="BD474" s="47"/>
      <c r="BE474" s="47"/>
      <c r="BF474" s="47"/>
      <c r="BG474" s="47"/>
      <c r="BH474" s="47"/>
      <c r="BI474" s="47"/>
      <c r="BJ474" s="47"/>
      <c r="BK474" s="47"/>
      <c r="BL474" s="47"/>
      <c r="BM474" s="47"/>
      <c r="BN474" s="47"/>
      <c r="BO474" s="47"/>
      <c r="BP474" s="47"/>
      <c r="BQ474" s="47"/>
      <c r="BR474" s="47"/>
      <c r="BS474" s="47"/>
      <c r="BT474" s="47"/>
      <c r="BU474" s="47"/>
      <c r="BV474" s="47"/>
      <c r="BW474" s="47"/>
      <c r="BX474" s="47"/>
      <c r="BY474" s="47"/>
      <c r="BZ474" s="47"/>
      <c r="CA474" s="47"/>
      <c r="CB474" s="47"/>
      <c r="CC474" s="47"/>
      <c r="CD474" s="47"/>
      <c r="CE474" s="47"/>
      <c r="CF474" s="47"/>
      <c r="CG474" s="47"/>
      <c r="CH474" s="47"/>
      <c r="CI474" s="47"/>
      <c r="CJ474" s="47"/>
      <c r="CK474" s="47"/>
      <c r="CL474" s="47"/>
      <c r="CM474" s="47"/>
      <c r="CN474" s="47"/>
      <c r="CO474" s="47"/>
      <c r="CP474" s="47"/>
      <c r="CQ474" s="47"/>
    </row>
    <row r="475" spans="1:95" ht="12.75" customHeight="1" x14ac:dyDescent="0.15">
      <c r="A475" s="112"/>
      <c r="B475" s="112"/>
      <c r="C475" s="112"/>
      <c r="D475" s="112"/>
      <c r="E475" s="112"/>
      <c r="F475" s="112"/>
      <c r="G475" s="47"/>
      <c r="H475" s="115"/>
      <c r="I475" s="47"/>
      <c r="J475" s="47"/>
      <c r="K475" s="47"/>
      <c r="L475" s="47"/>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c r="AM475" s="47"/>
      <c r="AN475" s="47"/>
      <c r="AO475" s="47"/>
      <c r="AP475" s="47"/>
      <c r="AQ475" s="47"/>
      <c r="AR475" s="47"/>
      <c r="AS475" s="47"/>
      <c r="AT475" s="47"/>
      <c r="AU475" s="47"/>
      <c r="AV475" s="47"/>
      <c r="AW475" s="47"/>
      <c r="AX475" s="47"/>
      <c r="AY475" s="47"/>
      <c r="AZ475" s="47"/>
      <c r="BA475" s="47"/>
      <c r="BB475" s="47"/>
      <c r="BC475" s="47"/>
      <c r="BD475" s="47"/>
      <c r="BE475" s="47"/>
      <c r="BF475" s="47"/>
      <c r="BG475" s="47"/>
      <c r="BH475" s="47"/>
      <c r="BI475" s="47"/>
      <c r="BJ475" s="47"/>
      <c r="BK475" s="47"/>
      <c r="BL475" s="47"/>
      <c r="BM475" s="47"/>
      <c r="BN475" s="47"/>
      <c r="BO475" s="47"/>
      <c r="BP475" s="47"/>
      <c r="BQ475" s="47"/>
      <c r="BR475" s="47"/>
      <c r="BS475" s="47"/>
      <c r="BT475" s="47"/>
      <c r="BU475" s="47"/>
      <c r="BV475" s="47"/>
      <c r="BW475" s="47"/>
      <c r="BX475" s="47"/>
      <c r="BY475" s="47"/>
      <c r="BZ475" s="47"/>
      <c r="CA475" s="47"/>
      <c r="CB475" s="47"/>
      <c r="CC475" s="47"/>
      <c r="CD475" s="47"/>
      <c r="CE475" s="47"/>
      <c r="CF475" s="47"/>
      <c r="CG475" s="47"/>
      <c r="CH475" s="47"/>
      <c r="CI475" s="47"/>
      <c r="CJ475" s="47"/>
      <c r="CK475" s="47"/>
      <c r="CL475" s="47"/>
      <c r="CM475" s="47"/>
      <c r="CN475" s="47"/>
      <c r="CO475" s="47"/>
      <c r="CP475" s="47"/>
      <c r="CQ475" s="47"/>
    </row>
    <row r="476" spans="1:95" ht="12.75" customHeight="1" x14ac:dyDescent="0.15">
      <c r="A476" s="112"/>
      <c r="B476" s="112"/>
      <c r="C476" s="112"/>
      <c r="D476" s="112"/>
      <c r="E476" s="112"/>
      <c r="F476" s="112"/>
      <c r="G476" s="47"/>
      <c r="H476" s="115"/>
      <c r="I476" s="47"/>
      <c r="J476" s="47"/>
      <c r="K476" s="47"/>
      <c r="L476" s="47"/>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c r="AM476" s="47"/>
      <c r="AN476" s="47"/>
      <c r="AO476" s="47"/>
      <c r="AP476" s="47"/>
      <c r="AQ476" s="47"/>
      <c r="AR476" s="47"/>
      <c r="AS476" s="47"/>
      <c r="AT476" s="47"/>
      <c r="AU476" s="47"/>
      <c r="AV476" s="47"/>
      <c r="AW476" s="47"/>
      <c r="AX476" s="47"/>
      <c r="AY476" s="47"/>
      <c r="AZ476" s="47"/>
      <c r="BA476" s="47"/>
      <c r="BB476" s="47"/>
      <c r="BC476" s="47"/>
      <c r="BD476" s="47"/>
      <c r="BE476" s="47"/>
      <c r="BF476" s="47"/>
      <c r="BG476" s="47"/>
      <c r="BH476" s="47"/>
      <c r="BI476" s="47"/>
      <c r="BJ476" s="47"/>
      <c r="BK476" s="47"/>
      <c r="BL476" s="47"/>
      <c r="BM476" s="47"/>
      <c r="BN476" s="47"/>
      <c r="BO476" s="47"/>
      <c r="BP476" s="47"/>
      <c r="BQ476" s="47"/>
      <c r="BR476" s="47"/>
      <c r="BS476" s="47"/>
      <c r="BT476" s="47"/>
      <c r="BU476" s="47"/>
      <c r="BV476" s="47"/>
      <c r="BW476" s="47"/>
      <c r="BX476" s="47"/>
      <c r="BY476" s="47"/>
      <c r="BZ476" s="47"/>
      <c r="CA476" s="47"/>
      <c r="CB476" s="47"/>
      <c r="CC476" s="47"/>
      <c r="CD476" s="47"/>
      <c r="CE476" s="47"/>
      <c r="CF476" s="47"/>
      <c r="CG476" s="47"/>
      <c r="CH476" s="47"/>
      <c r="CI476" s="47"/>
      <c r="CJ476" s="47"/>
      <c r="CK476" s="47"/>
      <c r="CL476" s="47"/>
      <c r="CM476" s="47"/>
      <c r="CN476" s="47"/>
      <c r="CO476" s="47"/>
      <c r="CP476" s="47"/>
      <c r="CQ476" s="47"/>
    </row>
    <row r="477" spans="1:95" ht="12.75" customHeight="1" x14ac:dyDescent="0.15">
      <c r="A477" s="112"/>
      <c r="B477" s="112"/>
      <c r="C477" s="112"/>
      <c r="D477" s="112"/>
      <c r="E477" s="112"/>
      <c r="F477" s="112"/>
      <c r="G477" s="47"/>
      <c r="H477" s="115"/>
      <c r="I477" s="47"/>
      <c r="J477" s="47"/>
      <c r="K477" s="47"/>
      <c r="L477" s="47"/>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c r="AM477" s="47"/>
      <c r="AN477" s="47"/>
      <c r="AO477" s="47"/>
      <c r="AP477" s="47"/>
      <c r="AQ477" s="47"/>
      <c r="AR477" s="47"/>
      <c r="AS477" s="47"/>
      <c r="AT477" s="47"/>
      <c r="AU477" s="47"/>
      <c r="AV477" s="47"/>
      <c r="AW477" s="47"/>
      <c r="AX477" s="47"/>
      <c r="AY477" s="47"/>
      <c r="AZ477" s="47"/>
      <c r="BA477" s="47"/>
      <c r="BB477" s="47"/>
      <c r="BC477" s="47"/>
      <c r="BD477" s="47"/>
      <c r="BE477" s="47"/>
      <c r="BF477" s="47"/>
      <c r="BG477" s="47"/>
      <c r="BH477" s="47"/>
      <c r="BI477" s="47"/>
      <c r="BJ477" s="47"/>
      <c r="BK477" s="47"/>
      <c r="BL477" s="47"/>
      <c r="BM477" s="47"/>
      <c r="BN477" s="47"/>
      <c r="BO477" s="47"/>
      <c r="BP477" s="47"/>
      <c r="BQ477" s="47"/>
      <c r="BR477" s="47"/>
      <c r="BS477" s="47"/>
      <c r="BT477" s="47"/>
      <c r="BU477" s="47"/>
      <c r="BV477" s="47"/>
      <c r="BW477" s="47"/>
      <c r="BX477" s="47"/>
      <c r="BY477" s="47"/>
      <c r="BZ477" s="47"/>
      <c r="CA477" s="47"/>
      <c r="CB477" s="47"/>
      <c r="CC477" s="47"/>
      <c r="CD477" s="47"/>
      <c r="CE477" s="47"/>
      <c r="CF477" s="47"/>
      <c r="CG477" s="47"/>
      <c r="CH477" s="47"/>
      <c r="CI477" s="47"/>
      <c r="CJ477" s="47"/>
      <c r="CK477" s="47"/>
      <c r="CL477" s="47"/>
      <c r="CM477" s="47"/>
      <c r="CN477" s="47"/>
      <c r="CO477" s="47"/>
      <c r="CP477" s="47"/>
      <c r="CQ477" s="47"/>
    </row>
    <row r="478" spans="1:95" ht="12.75" customHeight="1" x14ac:dyDescent="0.15">
      <c r="A478" s="112"/>
      <c r="B478" s="112"/>
      <c r="C478" s="112"/>
      <c r="D478" s="112"/>
      <c r="E478" s="112"/>
      <c r="F478" s="112"/>
      <c r="G478" s="47"/>
      <c r="H478" s="115"/>
      <c r="I478" s="47"/>
      <c r="J478" s="47"/>
      <c r="K478" s="47"/>
      <c r="L478" s="47"/>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c r="AR478" s="47"/>
      <c r="AS478" s="47"/>
      <c r="AT478" s="47"/>
      <c r="AU478" s="47"/>
      <c r="AV478" s="47"/>
      <c r="AW478" s="47"/>
      <c r="AX478" s="47"/>
      <c r="AY478" s="47"/>
      <c r="AZ478" s="47"/>
      <c r="BA478" s="47"/>
      <c r="BB478" s="47"/>
      <c r="BC478" s="47"/>
      <c r="BD478" s="47"/>
      <c r="BE478" s="47"/>
      <c r="BF478" s="47"/>
      <c r="BG478" s="47"/>
      <c r="BH478" s="47"/>
      <c r="BI478" s="47"/>
      <c r="BJ478" s="47"/>
      <c r="BK478" s="47"/>
      <c r="BL478" s="47"/>
      <c r="BM478" s="47"/>
      <c r="BN478" s="47"/>
      <c r="BO478" s="47"/>
      <c r="BP478" s="47"/>
      <c r="BQ478" s="47"/>
      <c r="BR478" s="47"/>
      <c r="BS478" s="47"/>
      <c r="BT478" s="47"/>
      <c r="BU478" s="47"/>
      <c r="BV478" s="47"/>
      <c r="BW478" s="47"/>
      <c r="BX478" s="47"/>
      <c r="BY478" s="47"/>
      <c r="BZ478" s="47"/>
      <c r="CA478" s="47"/>
      <c r="CB478" s="47"/>
      <c r="CC478" s="47"/>
      <c r="CD478" s="47"/>
      <c r="CE478" s="47"/>
      <c r="CF478" s="47"/>
      <c r="CG478" s="47"/>
      <c r="CH478" s="47"/>
      <c r="CI478" s="47"/>
      <c r="CJ478" s="47"/>
      <c r="CK478" s="47"/>
      <c r="CL478" s="47"/>
      <c r="CM478" s="47"/>
      <c r="CN478" s="47"/>
      <c r="CO478" s="47"/>
      <c r="CP478" s="47"/>
      <c r="CQ478" s="47"/>
    </row>
    <row r="479" spans="1:95" ht="12.75" customHeight="1" x14ac:dyDescent="0.15">
      <c r="A479" s="112"/>
      <c r="B479" s="112"/>
      <c r="C479" s="112"/>
      <c r="D479" s="112"/>
      <c r="E479" s="112"/>
      <c r="F479" s="112"/>
      <c r="G479" s="47"/>
      <c r="H479" s="115"/>
      <c r="I479" s="47"/>
      <c r="J479" s="47"/>
      <c r="K479" s="47"/>
      <c r="L479" s="47"/>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c r="AM479" s="47"/>
      <c r="AN479" s="47"/>
      <c r="AO479" s="47"/>
      <c r="AP479" s="47"/>
      <c r="AQ479" s="47"/>
      <c r="AR479" s="47"/>
      <c r="AS479" s="47"/>
      <c r="AT479" s="47"/>
      <c r="AU479" s="47"/>
      <c r="AV479" s="47"/>
      <c r="AW479" s="47"/>
      <c r="AX479" s="47"/>
      <c r="AY479" s="47"/>
      <c r="AZ479" s="47"/>
      <c r="BA479" s="47"/>
      <c r="BB479" s="47"/>
      <c r="BC479" s="47"/>
      <c r="BD479" s="47"/>
      <c r="BE479" s="47"/>
      <c r="BF479" s="47"/>
      <c r="BG479" s="47"/>
      <c r="BH479" s="47"/>
      <c r="BI479" s="47"/>
      <c r="BJ479" s="47"/>
      <c r="BK479" s="47"/>
      <c r="BL479" s="47"/>
      <c r="BM479" s="47"/>
      <c r="BN479" s="47"/>
      <c r="BO479" s="47"/>
      <c r="BP479" s="47"/>
      <c r="BQ479" s="47"/>
      <c r="BR479" s="47"/>
      <c r="BS479" s="47"/>
      <c r="BT479" s="47"/>
      <c r="BU479" s="47"/>
      <c r="BV479" s="47"/>
      <c r="BW479" s="47"/>
      <c r="BX479" s="47"/>
      <c r="BY479" s="47"/>
      <c r="BZ479" s="47"/>
      <c r="CA479" s="47"/>
      <c r="CB479" s="47"/>
      <c r="CC479" s="47"/>
      <c r="CD479" s="47"/>
      <c r="CE479" s="47"/>
      <c r="CF479" s="47"/>
      <c r="CG479" s="47"/>
      <c r="CH479" s="47"/>
      <c r="CI479" s="47"/>
      <c r="CJ479" s="47"/>
      <c r="CK479" s="47"/>
      <c r="CL479" s="47"/>
      <c r="CM479" s="47"/>
      <c r="CN479" s="47"/>
      <c r="CO479" s="47"/>
      <c r="CP479" s="47"/>
      <c r="CQ479" s="47"/>
    </row>
    <row r="480" spans="1:95" ht="12.75" customHeight="1" x14ac:dyDescent="0.15">
      <c r="A480" s="112"/>
      <c r="B480" s="112"/>
      <c r="C480" s="112"/>
      <c r="D480" s="112"/>
      <c r="E480" s="112"/>
      <c r="F480" s="112"/>
      <c r="G480" s="47"/>
      <c r="H480" s="115"/>
      <c r="I480" s="47"/>
      <c r="J480" s="47"/>
      <c r="K480" s="47"/>
      <c r="L480" s="47"/>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c r="AM480" s="47"/>
      <c r="AN480" s="47"/>
      <c r="AO480" s="47"/>
      <c r="AP480" s="47"/>
      <c r="AQ480" s="47"/>
      <c r="AR480" s="47"/>
      <c r="AS480" s="47"/>
      <c r="AT480" s="47"/>
      <c r="AU480" s="47"/>
      <c r="AV480" s="47"/>
      <c r="AW480" s="47"/>
      <c r="AX480" s="47"/>
      <c r="AY480" s="47"/>
      <c r="AZ480" s="47"/>
      <c r="BA480" s="47"/>
      <c r="BB480" s="47"/>
      <c r="BC480" s="47"/>
      <c r="BD480" s="47"/>
      <c r="BE480" s="47"/>
      <c r="BF480" s="47"/>
      <c r="BG480" s="47"/>
      <c r="BH480" s="47"/>
      <c r="BI480" s="47"/>
      <c r="BJ480" s="47"/>
      <c r="BK480" s="47"/>
      <c r="BL480" s="47"/>
      <c r="BM480" s="47"/>
      <c r="BN480" s="47"/>
      <c r="BO480" s="47"/>
      <c r="BP480" s="47"/>
      <c r="BQ480" s="47"/>
      <c r="BR480" s="47"/>
      <c r="BS480" s="47"/>
      <c r="BT480" s="47"/>
      <c r="BU480" s="47"/>
      <c r="BV480" s="47"/>
      <c r="BW480" s="47"/>
      <c r="BX480" s="47"/>
      <c r="BY480" s="47"/>
      <c r="BZ480" s="47"/>
      <c r="CA480" s="47"/>
      <c r="CB480" s="47"/>
      <c r="CC480" s="47"/>
      <c r="CD480" s="47"/>
      <c r="CE480" s="47"/>
      <c r="CF480" s="47"/>
      <c r="CG480" s="47"/>
      <c r="CH480" s="47"/>
      <c r="CI480" s="47"/>
      <c r="CJ480" s="47"/>
      <c r="CK480" s="47"/>
      <c r="CL480" s="47"/>
      <c r="CM480" s="47"/>
      <c r="CN480" s="47"/>
      <c r="CO480" s="47"/>
      <c r="CP480" s="47"/>
      <c r="CQ480" s="47"/>
    </row>
    <row r="481" spans="1:95" ht="12.75" customHeight="1" x14ac:dyDescent="0.15">
      <c r="A481" s="112"/>
      <c r="B481" s="112"/>
      <c r="C481" s="112"/>
      <c r="D481" s="112"/>
      <c r="E481" s="112"/>
      <c r="F481" s="112"/>
      <c r="G481" s="47"/>
      <c r="H481" s="115"/>
      <c r="I481" s="47"/>
      <c r="J481" s="47"/>
      <c r="K481" s="47"/>
      <c r="L481" s="47"/>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c r="AM481" s="47"/>
      <c r="AN481" s="47"/>
      <c r="AO481" s="47"/>
      <c r="AP481" s="47"/>
      <c r="AQ481" s="47"/>
      <c r="AR481" s="47"/>
      <c r="AS481" s="47"/>
      <c r="AT481" s="47"/>
      <c r="AU481" s="47"/>
      <c r="AV481" s="47"/>
      <c r="AW481" s="47"/>
      <c r="AX481" s="47"/>
      <c r="AY481" s="47"/>
      <c r="AZ481" s="47"/>
      <c r="BA481" s="47"/>
      <c r="BB481" s="47"/>
      <c r="BC481" s="47"/>
      <c r="BD481" s="47"/>
      <c r="BE481" s="47"/>
      <c r="BF481" s="47"/>
      <c r="BG481" s="47"/>
      <c r="BH481" s="47"/>
      <c r="BI481" s="47"/>
      <c r="BJ481" s="47"/>
      <c r="BK481" s="47"/>
      <c r="BL481" s="47"/>
      <c r="BM481" s="47"/>
      <c r="BN481" s="47"/>
      <c r="BO481" s="47"/>
      <c r="BP481" s="47"/>
      <c r="BQ481" s="47"/>
      <c r="BR481" s="47"/>
      <c r="BS481" s="47"/>
      <c r="BT481" s="47"/>
      <c r="BU481" s="47"/>
      <c r="BV481" s="47"/>
      <c r="BW481" s="47"/>
      <c r="BX481" s="47"/>
      <c r="BY481" s="47"/>
      <c r="BZ481" s="47"/>
      <c r="CA481" s="47"/>
      <c r="CB481" s="47"/>
      <c r="CC481" s="47"/>
      <c r="CD481" s="47"/>
      <c r="CE481" s="47"/>
      <c r="CF481" s="47"/>
      <c r="CG481" s="47"/>
      <c r="CH481" s="47"/>
      <c r="CI481" s="47"/>
      <c r="CJ481" s="47"/>
      <c r="CK481" s="47"/>
      <c r="CL481" s="47"/>
      <c r="CM481" s="47"/>
      <c r="CN481" s="47"/>
      <c r="CO481" s="47"/>
      <c r="CP481" s="47"/>
      <c r="CQ481" s="47"/>
    </row>
    <row r="482" spans="1:95" ht="12.75" customHeight="1" x14ac:dyDescent="0.15">
      <c r="A482" s="112"/>
      <c r="B482" s="112"/>
      <c r="C482" s="112"/>
      <c r="D482" s="112"/>
      <c r="E482" s="112"/>
      <c r="F482" s="112"/>
      <c r="G482" s="47"/>
      <c r="H482" s="115"/>
      <c r="I482" s="47"/>
      <c r="J482" s="47"/>
      <c r="K482" s="47"/>
      <c r="L482" s="47"/>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c r="AM482" s="47"/>
      <c r="AN482" s="47"/>
      <c r="AO482" s="47"/>
      <c r="AP482" s="47"/>
      <c r="AQ482" s="47"/>
      <c r="AR482" s="47"/>
      <c r="AS482" s="47"/>
      <c r="AT482" s="47"/>
      <c r="AU482" s="47"/>
      <c r="AV482" s="47"/>
      <c r="AW482" s="47"/>
      <c r="AX482" s="47"/>
      <c r="AY482" s="47"/>
      <c r="AZ482" s="47"/>
      <c r="BA482" s="47"/>
      <c r="BB482" s="47"/>
      <c r="BC482" s="47"/>
      <c r="BD482" s="47"/>
      <c r="BE482" s="47"/>
      <c r="BF482" s="47"/>
      <c r="BG482" s="47"/>
      <c r="BH482" s="47"/>
      <c r="BI482" s="47"/>
      <c r="BJ482" s="47"/>
      <c r="BK482" s="47"/>
      <c r="BL482" s="47"/>
      <c r="BM482" s="47"/>
      <c r="BN482" s="47"/>
      <c r="BO482" s="47"/>
      <c r="BP482" s="47"/>
      <c r="BQ482" s="47"/>
      <c r="BR482" s="47"/>
      <c r="BS482" s="47"/>
      <c r="BT482" s="47"/>
      <c r="BU482" s="47"/>
      <c r="BV482" s="47"/>
      <c r="BW482" s="47"/>
      <c r="BX482" s="47"/>
      <c r="BY482" s="47"/>
      <c r="BZ482" s="47"/>
      <c r="CA482" s="47"/>
      <c r="CB482" s="47"/>
      <c r="CC482" s="47"/>
      <c r="CD482" s="47"/>
      <c r="CE482" s="47"/>
      <c r="CF482" s="47"/>
      <c r="CG482" s="47"/>
      <c r="CH482" s="47"/>
      <c r="CI482" s="47"/>
      <c r="CJ482" s="47"/>
      <c r="CK482" s="47"/>
      <c r="CL482" s="47"/>
      <c r="CM482" s="47"/>
      <c r="CN482" s="47"/>
      <c r="CO482" s="47"/>
      <c r="CP482" s="47"/>
      <c r="CQ482" s="47"/>
    </row>
    <row r="483" spans="1:95" ht="12.75" customHeight="1" x14ac:dyDescent="0.15">
      <c r="A483" s="112"/>
      <c r="B483" s="112"/>
      <c r="C483" s="112"/>
      <c r="D483" s="112"/>
      <c r="E483" s="112"/>
      <c r="F483" s="112"/>
      <c r="G483" s="47"/>
      <c r="H483" s="115"/>
      <c r="I483" s="47"/>
      <c r="J483" s="47"/>
      <c r="K483" s="47"/>
      <c r="L483" s="47"/>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c r="AM483" s="47"/>
      <c r="AN483" s="47"/>
      <c r="AO483" s="47"/>
      <c r="AP483" s="47"/>
      <c r="AQ483" s="47"/>
      <c r="AR483" s="47"/>
      <c r="AS483" s="47"/>
      <c r="AT483" s="47"/>
      <c r="AU483" s="47"/>
      <c r="AV483" s="47"/>
      <c r="AW483" s="47"/>
      <c r="AX483" s="47"/>
      <c r="AY483" s="47"/>
      <c r="AZ483" s="47"/>
      <c r="BA483" s="47"/>
      <c r="BB483" s="47"/>
      <c r="BC483" s="47"/>
      <c r="BD483" s="47"/>
      <c r="BE483" s="47"/>
      <c r="BF483" s="47"/>
      <c r="BG483" s="47"/>
      <c r="BH483" s="47"/>
      <c r="BI483" s="47"/>
      <c r="BJ483" s="47"/>
      <c r="BK483" s="47"/>
      <c r="BL483" s="47"/>
      <c r="BM483" s="47"/>
      <c r="BN483" s="47"/>
      <c r="BO483" s="47"/>
      <c r="BP483" s="47"/>
      <c r="BQ483" s="47"/>
      <c r="BR483" s="47"/>
      <c r="BS483" s="47"/>
      <c r="BT483" s="47"/>
      <c r="BU483" s="47"/>
      <c r="BV483" s="47"/>
      <c r="BW483" s="47"/>
      <c r="BX483" s="47"/>
      <c r="BY483" s="47"/>
      <c r="BZ483" s="47"/>
      <c r="CA483" s="47"/>
      <c r="CB483" s="47"/>
      <c r="CC483" s="47"/>
      <c r="CD483" s="47"/>
      <c r="CE483" s="47"/>
      <c r="CF483" s="47"/>
      <c r="CG483" s="47"/>
      <c r="CH483" s="47"/>
      <c r="CI483" s="47"/>
      <c r="CJ483" s="47"/>
      <c r="CK483" s="47"/>
      <c r="CL483" s="47"/>
      <c r="CM483" s="47"/>
      <c r="CN483" s="47"/>
      <c r="CO483" s="47"/>
      <c r="CP483" s="47"/>
      <c r="CQ483" s="47"/>
    </row>
    <row r="484" spans="1:95" ht="12.75" customHeight="1" x14ac:dyDescent="0.15">
      <c r="A484" s="112"/>
      <c r="B484" s="112"/>
      <c r="C484" s="112"/>
      <c r="D484" s="112"/>
      <c r="E484" s="112"/>
      <c r="F484" s="112"/>
      <c r="G484" s="47"/>
      <c r="H484" s="115"/>
      <c r="I484" s="47"/>
      <c r="J484" s="47"/>
      <c r="K484" s="47"/>
      <c r="L484" s="47"/>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c r="AM484" s="47"/>
      <c r="AN484" s="47"/>
      <c r="AO484" s="47"/>
      <c r="AP484" s="47"/>
      <c r="AQ484" s="47"/>
      <c r="AR484" s="47"/>
      <c r="AS484" s="47"/>
      <c r="AT484" s="47"/>
      <c r="AU484" s="47"/>
      <c r="AV484" s="47"/>
      <c r="AW484" s="47"/>
      <c r="AX484" s="47"/>
      <c r="AY484" s="47"/>
      <c r="AZ484" s="47"/>
      <c r="BA484" s="47"/>
      <c r="BB484" s="47"/>
      <c r="BC484" s="47"/>
      <c r="BD484" s="47"/>
      <c r="BE484" s="47"/>
      <c r="BF484" s="47"/>
      <c r="BG484" s="47"/>
      <c r="BH484" s="47"/>
      <c r="BI484" s="47"/>
      <c r="BJ484" s="47"/>
      <c r="BK484" s="47"/>
      <c r="BL484" s="47"/>
      <c r="BM484" s="47"/>
      <c r="BN484" s="47"/>
      <c r="BO484" s="47"/>
      <c r="BP484" s="47"/>
      <c r="BQ484" s="47"/>
      <c r="BR484" s="47"/>
      <c r="BS484" s="47"/>
      <c r="BT484" s="47"/>
      <c r="BU484" s="47"/>
      <c r="BV484" s="47"/>
      <c r="BW484" s="47"/>
      <c r="BX484" s="47"/>
      <c r="BY484" s="47"/>
      <c r="BZ484" s="47"/>
      <c r="CA484" s="47"/>
      <c r="CB484" s="47"/>
      <c r="CC484" s="47"/>
      <c r="CD484" s="47"/>
      <c r="CE484" s="47"/>
      <c r="CF484" s="47"/>
      <c r="CG484" s="47"/>
      <c r="CH484" s="47"/>
      <c r="CI484" s="47"/>
      <c r="CJ484" s="47"/>
      <c r="CK484" s="47"/>
      <c r="CL484" s="47"/>
      <c r="CM484" s="47"/>
      <c r="CN484" s="47"/>
      <c r="CO484" s="47"/>
      <c r="CP484" s="47"/>
      <c r="CQ484" s="47"/>
    </row>
    <row r="485" spans="1:95" ht="12.75" customHeight="1" x14ac:dyDescent="0.15">
      <c r="A485" s="112"/>
      <c r="B485" s="112"/>
      <c r="C485" s="112"/>
      <c r="D485" s="112"/>
      <c r="E485" s="112"/>
      <c r="F485" s="112"/>
      <c r="G485" s="47"/>
      <c r="H485" s="115"/>
      <c r="I485" s="47"/>
      <c r="J485" s="47"/>
      <c r="K485" s="47"/>
      <c r="L485" s="47"/>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c r="AM485" s="47"/>
      <c r="AN485" s="47"/>
      <c r="AO485" s="47"/>
      <c r="AP485" s="47"/>
      <c r="AQ485" s="47"/>
      <c r="AR485" s="47"/>
      <c r="AS485" s="47"/>
      <c r="AT485" s="47"/>
      <c r="AU485" s="47"/>
      <c r="AV485" s="47"/>
      <c r="AW485" s="47"/>
      <c r="AX485" s="47"/>
      <c r="AY485" s="47"/>
      <c r="AZ485" s="47"/>
      <c r="BA485" s="47"/>
      <c r="BB485" s="47"/>
      <c r="BC485" s="47"/>
      <c r="BD485" s="47"/>
      <c r="BE485" s="47"/>
      <c r="BF485" s="47"/>
      <c r="BG485" s="47"/>
      <c r="BH485" s="47"/>
      <c r="BI485" s="47"/>
      <c r="BJ485" s="47"/>
      <c r="BK485" s="47"/>
      <c r="BL485" s="47"/>
      <c r="BM485" s="47"/>
      <c r="BN485" s="47"/>
      <c r="BO485" s="47"/>
      <c r="BP485" s="47"/>
      <c r="BQ485" s="47"/>
      <c r="BR485" s="47"/>
      <c r="BS485" s="47"/>
      <c r="BT485" s="47"/>
      <c r="BU485" s="47"/>
      <c r="BV485" s="47"/>
      <c r="BW485" s="47"/>
      <c r="BX485" s="47"/>
      <c r="BY485" s="47"/>
      <c r="BZ485" s="47"/>
      <c r="CA485" s="47"/>
      <c r="CB485" s="47"/>
      <c r="CC485" s="47"/>
      <c r="CD485" s="47"/>
      <c r="CE485" s="47"/>
      <c r="CF485" s="47"/>
      <c r="CG485" s="47"/>
      <c r="CH485" s="47"/>
      <c r="CI485" s="47"/>
      <c r="CJ485" s="47"/>
      <c r="CK485" s="47"/>
      <c r="CL485" s="47"/>
      <c r="CM485" s="47"/>
      <c r="CN485" s="47"/>
      <c r="CO485" s="47"/>
      <c r="CP485" s="47"/>
      <c r="CQ485" s="47"/>
    </row>
    <row r="486" spans="1:95" ht="12.75" customHeight="1" x14ac:dyDescent="0.15">
      <c r="A486" s="112"/>
      <c r="B486" s="112"/>
      <c r="C486" s="112"/>
      <c r="D486" s="112"/>
      <c r="E486" s="112"/>
      <c r="F486" s="112"/>
      <c r="G486" s="47"/>
      <c r="H486" s="115"/>
      <c r="I486" s="47"/>
      <c r="J486" s="47"/>
      <c r="K486" s="47"/>
      <c r="L486" s="47"/>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c r="AM486" s="47"/>
      <c r="AN486" s="47"/>
      <c r="AO486" s="47"/>
      <c r="AP486" s="47"/>
      <c r="AQ486" s="47"/>
      <c r="AR486" s="47"/>
      <c r="AS486" s="47"/>
      <c r="AT486" s="47"/>
      <c r="AU486" s="47"/>
      <c r="AV486" s="47"/>
      <c r="AW486" s="47"/>
      <c r="AX486" s="47"/>
      <c r="AY486" s="47"/>
      <c r="AZ486" s="47"/>
      <c r="BA486" s="47"/>
      <c r="BB486" s="47"/>
      <c r="BC486" s="47"/>
      <c r="BD486" s="47"/>
      <c r="BE486" s="47"/>
      <c r="BF486" s="47"/>
      <c r="BG486" s="47"/>
      <c r="BH486" s="47"/>
      <c r="BI486" s="47"/>
      <c r="BJ486" s="47"/>
      <c r="BK486" s="47"/>
      <c r="BL486" s="47"/>
      <c r="BM486" s="47"/>
      <c r="BN486" s="47"/>
      <c r="BO486" s="47"/>
      <c r="BP486" s="47"/>
      <c r="BQ486" s="47"/>
      <c r="BR486" s="47"/>
      <c r="BS486" s="47"/>
      <c r="BT486" s="47"/>
      <c r="BU486" s="47"/>
      <c r="BV486" s="47"/>
      <c r="BW486" s="47"/>
      <c r="BX486" s="47"/>
      <c r="BY486" s="47"/>
      <c r="BZ486" s="47"/>
      <c r="CA486" s="47"/>
      <c r="CB486" s="47"/>
      <c r="CC486" s="47"/>
      <c r="CD486" s="47"/>
      <c r="CE486" s="47"/>
      <c r="CF486" s="47"/>
      <c r="CG486" s="47"/>
      <c r="CH486" s="47"/>
      <c r="CI486" s="47"/>
      <c r="CJ486" s="47"/>
      <c r="CK486" s="47"/>
      <c r="CL486" s="47"/>
      <c r="CM486" s="47"/>
      <c r="CN486" s="47"/>
      <c r="CO486" s="47"/>
      <c r="CP486" s="47"/>
      <c r="CQ486" s="47"/>
    </row>
    <row r="487" spans="1:95" ht="12.75" customHeight="1" x14ac:dyDescent="0.15">
      <c r="A487" s="112"/>
      <c r="B487" s="112"/>
      <c r="C487" s="112"/>
      <c r="D487" s="112"/>
      <c r="E487" s="112"/>
      <c r="F487" s="112"/>
      <c r="G487" s="47"/>
      <c r="H487" s="115"/>
      <c r="I487" s="47"/>
      <c r="J487" s="47"/>
      <c r="K487" s="47"/>
      <c r="L487" s="47"/>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c r="AM487" s="47"/>
      <c r="AN487" s="47"/>
      <c r="AO487" s="47"/>
      <c r="AP487" s="47"/>
      <c r="AQ487" s="47"/>
      <c r="AR487" s="47"/>
      <c r="AS487" s="47"/>
      <c r="AT487" s="47"/>
      <c r="AU487" s="47"/>
      <c r="AV487" s="47"/>
      <c r="AW487" s="47"/>
      <c r="AX487" s="47"/>
      <c r="AY487" s="47"/>
      <c r="AZ487" s="47"/>
      <c r="BA487" s="47"/>
      <c r="BB487" s="47"/>
      <c r="BC487" s="47"/>
      <c r="BD487" s="47"/>
      <c r="BE487" s="47"/>
      <c r="BF487" s="47"/>
      <c r="BG487" s="47"/>
      <c r="BH487" s="47"/>
      <c r="BI487" s="47"/>
      <c r="BJ487" s="47"/>
      <c r="BK487" s="47"/>
      <c r="BL487" s="47"/>
      <c r="BM487" s="47"/>
      <c r="BN487" s="47"/>
      <c r="BO487" s="47"/>
      <c r="BP487" s="47"/>
      <c r="BQ487" s="47"/>
      <c r="BR487" s="47"/>
      <c r="BS487" s="47"/>
      <c r="BT487" s="47"/>
      <c r="BU487" s="47"/>
      <c r="BV487" s="47"/>
      <c r="BW487" s="47"/>
      <c r="BX487" s="47"/>
      <c r="BY487" s="47"/>
      <c r="BZ487" s="47"/>
      <c r="CA487" s="47"/>
      <c r="CB487" s="47"/>
      <c r="CC487" s="47"/>
      <c r="CD487" s="47"/>
      <c r="CE487" s="47"/>
      <c r="CF487" s="47"/>
      <c r="CG487" s="47"/>
      <c r="CH487" s="47"/>
      <c r="CI487" s="47"/>
      <c r="CJ487" s="47"/>
      <c r="CK487" s="47"/>
      <c r="CL487" s="47"/>
      <c r="CM487" s="47"/>
      <c r="CN487" s="47"/>
      <c r="CO487" s="47"/>
      <c r="CP487" s="47"/>
      <c r="CQ487" s="47"/>
    </row>
    <row r="488" spans="1:95" ht="12.75" customHeight="1" x14ac:dyDescent="0.15">
      <c r="A488" s="112"/>
      <c r="B488" s="112"/>
      <c r="C488" s="112"/>
      <c r="D488" s="112"/>
      <c r="E488" s="112"/>
      <c r="F488" s="112"/>
      <c r="G488" s="47"/>
      <c r="H488" s="115"/>
      <c r="I488" s="47"/>
      <c r="J488" s="47"/>
      <c r="K488" s="47"/>
      <c r="L488" s="47"/>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c r="AM488" s="47"/>
      <c r="AN488" s="47"/>
      <c r="AO488" s="47"/>
      <c r="AP488" s="47"/>
      <c r="AQ488" s="47"/>
      <c r="AR488" s="47"/>
      <c r="AS488" s="47"/>
      <c r="AT488" s="47"/>
      <c r="AU488" s="47"/>
      <c r="AV488" s="47"/>
      <c r="AW488" s="47"/>
      <c r="AX488" s="47"/>
      <c r="AY488" s="47"/>
      <c r="AZ488" s="47"/>
      <c r="BA488" s="47"/>
      <c r="BB488" s="47"/>
      <c r="BC488" s="47"/>
      <c r="BD488" s="47"/>
      <c r="BE488" s="47"/>
      <c r="BF488" s="47"/>
      <c r="BG488" s="47"/>
      <c r="BH488" s="47"/>
      <c r="BI488" s="47"/>
      <c r="BJ488" s="47"/>
      <c r="BK488" s="47"/>
      <c r="BL488" s="47"/>
      <c r="BM488" s="47"/>
      <c r="BN488" s="47"/>
      <c r="BO488" s="47"/>
      <c r="BP488" s="47"/>
      <c r="BQ488" s="47"/>
      <c r="BR488" s="47"/>
      <c r="BS488" s="47"/>
      <c r="BT488" s="47"/>
      <c r="BU488" s="47"/>
      <c r="BV488" s="47"/>
      <c r="BW488" s="47"/>
      <c r="BX488" s="47"/>
      <c r="BY488" s="47"/>
      <c r="BZ488" s="47"/>
      <c r="CA488" s="47"/>
      <c r="CB488" s="47"/>
      <c r="CC488" s="47"/>
      <c r="CD488" s="47"/>
      <c r="CE488" s="47"/>
      <c r="CF488" s="47"/>
      <c r="CG488" s="47"/>
      <c r="CH488" s="47"/>
      <c r="CI488" s="47"/>
      <c r="CJ488" s="47"/>
      <c r="CK488" s="47"/>
      <c r="CL488" s="47"/>
      <c r="CM488" s="47"/>
      <c r="CN488" s="47"/>
      <c r="CO488" s="47"/>
      <c r="CP488" s="47"/>
      <c r="CQ488" s="47"/>
    </row>
    <row r="489" spans="1:95" ht="12.75" customHeight="1" x14ac:dyDescent="0.15">
      <c r="A489" s="112"/>
      <c r="B489" s="112"/>
      <c r="C489" s="112"/>
      <c r="D489" s="112"/>
      <c r="E489" s="112"/>
      <c r="F489" s="112"/>
      <c r="G489" s="47"/>
      <c r="H489" s="115"/>
      <c r="I489" s="47"/>
      <c r="J489" s="47"/>
      <c r="K489" s="47"/>
      <c r="L489" s="47"/>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c r="AM489" s="47"/>
      <c r="AN489" s="47"/>
      <c r="AO489" s="47"/>
      <c r="AP489" s="47"/>
      <c r="AQ489" s="47"/>
      <c r="AR489" s="47"/>
      <c r="AS489" s="47"/>
      <c r="AT489" s="47"/>
      <c r="AU489" s="47"/>
      <c r="AV489" s="47"/>
      <c r="AW489" s="47"/>
      <c r="AX489" s="47"/>
      <c r="AY489" s="47"/>
      <c r="AZ489" s="47"/>
      <c r="BA489" s="47"/>
      <c r="BB489" s="47"/>
      <c r="BC489" s="47"/>
      <c r="BD489" s="47"/>
      <c r="BE489" s="47"/>
      <c r="BF489" s="47"/>
      <c r="BG489" s="47"/>
      <c r="BH489" s="47"/>
      <c r="BI489" s="47"/>
      <c r="BJ489" s="47"/>
      <c r="BK489" s="47"/>
      <c r="BL489" s="47"/>
      <c r="BM489" s="47"/>
      <c r="BN489" s="47"/>
      <c r="BO489" s="47"/>
      <c r="BP489" s="47"/>
      <c r="BQ489" s="47"/>
      <c r="BR489" s="47"/>
      <c r="BS489" s="47"/>
      <c r="BT489" s="47"/>
      <c r="BU489" s="47"/>
      <c r="BV489" s="47"/>
      <c r="BW489" s="47"/>
      <c r="BX489" s="47"/>
      <c r="BY489" s="47"/>
      <c r="BZ489" s="47"/>
      <c r="CA489" s="47"/>
      <c r="CB489" s="47"/>
      <c r="CC489" s="47"/>
      <c r="CD489" s="47"/>
      <c r="CE489" s="47"/>
      <c r="CF489" s="47"/>
      <c r="CG489" s="47"/>
      <c r="CH489" s="47"/>
      <c r="CI489" s="47"/>
      <c r="CJ489" s="47"/>
      <c r="CK489" s="47"/>
      <c r="CL489" s="47"/>
      <c r="CM489" s="47"/>
      <c r="CN489" s="47"/>
      <c r="CO489" s="47"/>
      <c r="CP489" s="47"/>
      <c r="CQ489" s="47"/>
    </row>
    <row r="490" spans="1:95" ht="12.75" customHeight="1" x14ac:dyDescent="0.15">
      <c r="A490" s="112"/>
      <c r="B490" s="112"/>
      <c r="C490" s="112"/>
      <c r="D490" s="112"/>
      <c r="E490" s="112"/>
      <c r="F490" s="112"/>
      <c r="G490" s="47"/>
      <c r="H490" s="115"/>
      <c r="I490" s="47"/>
      <c r="J490" s="47"/>
      <c r="K490" s="47"/>
      <c r="L490" s="47"/>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c r="AM490" s="47"/>
      <c r="AN490" s="47"/>
      <c r="AO490" s="47"/>
      <c r="AP490" s="47"/>
      <c r="AQ490" s="47"/>
      <c r="AR490" s="47"/>
      <c r="AS490" s="47"/>
      <c r="AT490" s="47"/>
      <c r="AU490" s="47"/>
      <c r="AV490" s="47"/>
      <c r="AW490" s="47"/>
      <c r="AX490" s="47"/>
      <c r="AY490" s="47"/>
      <c r="AZ490" s="47"/>
      <c r="BA490" s="47"/>
      <c r="BB490" s="47"/>
      <c r="BC490" s="47"/>
      <c r="BD490" s="47"/>
      <c r="BE490" s="47"/>
      <c r="BF490" s="47"/>
      <c r="BG490" s="47"/>
      <c r="BH490" s="47"/>
      <c r="BI490" s="47"/>
      <c r="BJ490" s="47"/>
      <c r="BK490" s="47"/>
      <c r="BL490" s="47"/>
      <c r="BM490" s="47"/>
      <c r="BN490" s="47"/>
      <c r="BO490" s="47"/>
      <c r="BP490" s="47"/>
      <c r="BQ490" s="47"/>
      <c r="BR490" s="47"/>
      <c r="BS490" s="47"/>
      <c r="BT490" s="47"/>
      <c r="BU490" s="47"/>
      <c r="BV490" s="47"/>
      <c r="BW490" s="47"/>
      <c r="BX490" s="47"/>
      <c r="BY490" s="47"/>
      <c r="BZ490" s="47"/>
      <c r="CA490" s="47"/>
      <c r="CB490" s="47"/>
      <c r="CC490" s="47"/>
      <c r="CD490" s="47"/>
      <c r="CE490" s="47"/>
      <c r="CF490" s="47"/>
      <c r="CG490" s="47"/>
      <c r="CH490" s="47"/>
      <c r="CI490" s="47"/>
      <c r="CJ490" s="47"/>
      <c r="CK490" s="47"/>
      <c r="CL490" s="47"/>
      <c r="CM490" s="47"/>
      <c r="CN490" s="47"/>
      <c r="CO490" s="47"/>
      <c r="CP490" s="47"/>
      <c r="CQ490" s="47"/>
    </row>
    <row r="491" spans="1:95" ht="12.75" customHeight="1" x14ac:dyDescent="0.15">
      <c r="A491" s="112"/>
      <c r="B491" s="112"/>
      <c r="C491" s="112"/>
      <c r="D491" s="112"/>
      <c r="E491" s="112"/>
      <c r="F491" s="112"/>
      <c r="G491" s="47"/>
      <c r="H491" s="115"/>
      <c r="I491" s="47"/>
      <c r="J491" s="47"/>
      <c r="K491" s="47"/>
      <c r="L491" s="47"/>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c r="AM491" s="47"/>
      <c r="AN491" s="47"/>
      <c r="AO491" s="47"/>
      <c r="AP491" s="47"/>
      <c r="AQ491" s="47"/>
      <c r="AR491" s="47"/>
      <c r="AS491" s="47"/>
      <c r="AT491" s="47"/>
      <c r="AU491" s="47"/>
      <c r="AV491" s="47"/>
      <c r="AW491" s="47"/>
      <c r="AX491" s="47"/>
      <c r="AY491" s="47"/>
      <c r="AZ491" s="47"/>
      <c r="BA491" s="47"/>
      <c r="BB491" s="47"/>
      <c r="BC491" s="47"/>
      <c r="BD491" s="47"/>
      <c r="BE491" s="47"/>
      <c r="BF491" s="47"/>
      <c r="BG491" s="47"/>
      <c r="BH491" s="47"/>
      <c r="BI491" s="47"/>
      <c r="BJ491" s="47"/>
      <c r="BK491" s="47"/>
      <c r="BL491" s="47"/>
      <c r="BM491" s="47"/>
      <c r="BN491" s="47"/>
      <c r="BO491" s="47"/>
      <c r="BP491" s="47"/>
      <c r="BQ491" s="47"/>
      <c r="BR491" s="47"/>
      <c r="BS491" s="47"/>
      <c r="BT491" s="47"/>
      <c r="BU491" s="47"/>
      <c r="BV491" s="47"/>
      <c r="BW491" s="47"/>
      <c r="BX491" s="47"/>
      <c r="BY491" s="47"/>
      <c r="BZ491" s="47"/>
      <c r="CA491" s="47"/>
      <c r="CB491" s="47"/>
      <c r="CC491" s="47"/>
      <c r="CD491" s="47"/>
      <c r="CE491" s="47"/>
      <c r="CF491" s="47"/>
      <c r="CG491" s="47"/>
      <c r="CH491" s="47"/>
      <c r="CI491" s="47"/>
      <c r="CJ491" s="47"/>
      <c r="CK491" s="47"/>
      <c r="CL491" s="47"/>
      <c r="CM491" s="47"/>
      <c r="CN491" s="47"/>
      <c r="CO491" s="47"/>
      <c r="CP491" s="47"/>
      <c r="CQ491" s="47"/>
    </row>
    <row r="492" spans="1:95" ht="12.75" customHeight="1" x14ac:dyDescent="0.15">
      <c r="A492" s="112"/>
      <c r="B492" s="112"/>
      <c r="C492" s="112"/>
      <c r="D492" s="112"/>
      <c r="E492" s="112"/>
      <c r="F492" s="112"/>
      <c r="G492" s="47"/>
      <c r="H492" s="115"/>
      <c r="I492" s="47"/>
      <c r="J492" s="47"/>
      <c r="K492" s="47"/>
      <c r="L492" s="47"/>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c r="AM492" s="47"/>
      <c r="AN492" s="47"/>
      <c r="AO492" s="47"/>
      <c r="AP492" s="47"/>
      <c r="AQ492" s="47"/>
      <c r="AR492" s="47"/>
      <c r="AS492" s="47"/>
      <c r="AT492" s="47"/>
      <c r="AU492" s="47"/>
      <c r="AV492" s="47"/>
      <c r="AW492" s="47"/>
      <c r="AX492" s="47"/>
      <c r="AY492" s="47"/>
      <c r="AZ492" s="47"/>
      <c r="BA492" s="47"/>
      <c r="BB492" s="47"/>
      <c r="BC492" s="47"/>
      <c r="BD492" s="47"/>
      <c r="BE492" s="47"/>
      <c r="BF492" s="47"/>
      <c r="BG492" s="47"/>
      <c r="BH492" s="47"/>
      <c r="BI492" s="47"/>
      <c r="BJ492" s="47"/>
      <c r="BK492" s="47"/>
      <c r="BL492" s="47"/>
      <c r="BM492" s="47"/>
      <c r="BN492" s="47"/>
      <c r="BO492" s="47"/>
      <c r="BP492" s="47"/>
      <c r="BQ492" s="47"/>
      <c r="BR492" s="47"/>
      <c r="BS492" s="47"/>
      <c r="BT492" s="47"/>
      <c r="BU492" s="47"/>
      <c r="BV492" s="47"/>
      <c r="BW492" s="47"/>
      <c r="BX492" s="47"/>
      <c r="BY492" s="47"/>
      <c r="BZ492" s="47"/>
      <c r="CA492" s="47"/>
      <c r="CB492" s="47"/>
      <c r="CC492" s="47"/>
      <c r="CD492" s="47"/>
      <c r="CE492" s="47"/>
      <c r="CF492" s="47"/>
      <c r="CG492" s="47"/>
      <c r="CH492" s="47"/>
      <c r="CI492" s="47"/>
      <c r="CJ492" s="47"/>
      <c r="CK492" s="47"/>
      <c r="CL492" s="47"/>
      <c r="CM492" s="47"/>
      <c r="CN492" s="47"/>
      <c r="CO492" s="47"/>
      <c r="CP492" s="47"/>
      <c r="CQ492" s="47"/>
    </row>
    <row r="493" spans="1:95" ht="12.75" customHeight="1" x14ac:dyDescent="0.15">
      <c r="A493" s="112"/>
      <c r="B493" s="112"/>
      <c r="C493" s="112"/>
      <c r="D493" s="112"/>
      <c r="E493" s="112"/>
      <c r="F493" s="112"/>
      <c r="G493" s="47"/>
      <c r="H493" s="115"/>
      <c r="I493" s="47"/>
      <c r="J493" s="47"/>
      <c r="K493" s="47"/>
      <c r="L493" s="47"/>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c r="AM493" s="47"/>
      <c r="AN493" s="47"/>
      <c r="AO493" s="47"/>
      <c r="AP493" s="47"/>
      <c r="AQ493" s="47"/>
      <c r="AR493" s="47"/>
      <c r="AS493" s="47"/>
      <c r="AT493" s="47"/>
      <c r="AU493" s="47"/>
      <c r="AV493" s="47"/>
      <c r="AW493" s="47"/>
      <c r="AX493" s="47"/>
      <c r="AY493" s="47"/>
      <c r="AZ493" s="47"/>
      <c r="BA493" s="47"/>
      <c r="BB493" s="47"/>
      <c r="BC493" s="47"/>
      <c r="BD493" s="47"/>
      <c r="BE493" s="47"/>
      <c r="BF493" s="47"/>
      <c r="BG493" s="47"/>
      <c r="BH493" s="47"/>
      <c r="BI493" s="47"/>
      <c r="BJ493" s="47"/>
      <c r="BK493" s="47"/>
      <c r="BL493" s="47"/>
      <c r="BM493" s="47"/>
      <c r="BN493" s="47"/>
      <c r="BO493" s="47"/>
      <c r="BP493" s="47"/>
      <c r="BQ493" s="47"/>
      <c r="BR493" s="47"/>
      <c r="BS493" s="47"/>
      <c r="BT493" s="47"/>
      <c r="BU493" s="47"/>
      <c r="BV493" s="47"/>
      <c r="BW493" s="47"/>
      <c r="BX493" s="47"/>
      <c r="BY493" s="47"/>
      <c r="BZ493" s="47"/>
      <c r="CA493" s="47"/>
      <c r="CB493" s="47"/>
      <c r="CC493" s="47"/>
      <c r="CD493" s="47"/>
      <c r="CE493" s="47"/>
      <c r="CF493" s="47"/>
      <c r="CG493" s="47"/>
      <c r="CH493" s="47"/>
      <c r="CI493" s="47"/>
      <c r="CJ493" s="47"/>
      <c r="CK493" s="47"/>
      <c r="CL493" s="47"/>
      <c r="CM493" s="47"/>
      <c r="CN493" s="47"/>
      <c r="CO493" s="47"/>
      <c r="CP493" s="47"/>
      <c r="CQ493" s="47"/>
    </row>
    <row r="494" spans="1:95" ht="12.75" customHeight="1" x14ac:dyDescent="0.15">
      <c r="A494" s="112"/>
      <c r="B494" s="112"/>
      <c r="C494" s="112"/>
      <c r="D494" s="112"/>
      <c r="E494" s="112"/>
      <c r="F494" s="112"/>
      <c r="G494" s="47"/>
      <c r="H494" s="115"/>
      <c r="I494" s="47"/>
      <c r="J494" s="47"/>
      <c r="K494" s="47"/>
      <c r="L494" s="47"/>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c r="AM494" s="47"/>
      <c r="AN494" s="47"/>
      <c r="AO494" s="47"/>
      <c r="AP494" s="47"/>
      <c r="AQ494" s="47"/>
      <c r="AR494" s="47"/>
      <c r="AS494" s="47"/>
      <c r="AT494" s="47"/>
      <c r="AU494" s="47"/>
      <c r="AV494" s="47"/>
      <c r="AW494" s="47"/>
      <c r="AX494" s="47"/>
      <c r="AY494" s="47"/>
      <c r="AZ494" s="47"/>
      <c r="BA494" s="47"/>
      <c r="BB494" s="47"/>
      <c r="BC494" s="47"/>
      <c r="BD494" s="47"/>
      <c r="BE494" s="47"/>
      <c r="BF494" s="47"/>
      <c r="BG494" s="47"/>
      <c r="BH494" s="47"/>
      <c r="BI494" s="47"/>
      <c r="BJ494" s="47"/>
      <c r="BK494" s="47"/>
      <c r="BL494" s="47"/>
      <c r="BM494" s="47"/>
      <c r="BN494" s="47"/>
      <c r="BO494" s="47"/>
      <c r="BP494" s="47"/>
      <c r="BQ494" s="47"/>
      <c r="BR494" s="47"/>
      <c r="BS494" s="47"/>
      <c r="BT494" s="47"/>
      <c r="BU494" s="47"/>
      <c r="BV494" s="47"/>
      <c r="BW494" s="47"/>
      <c r="BX494" s="47"/>
      <c r="BY494" s="47"/>
      <c r="BZ494" s="47"/>
      <c r="CA494" s="47"/>
      <c r="CB494" s="47"/>
      <c r="CC494" s="47"/>
      <c r="CD494" s="47"/>
      <c r="CE494" s="47"/>
      <c r="CF494" s="47"/>
      <c r="CG494" s="47"/>
      <c r="CH494" s="47"/>
      <c r="CI494" s="47"/>
      <c r="CJ494" s="47"/>
      <c r="CK494" s="47"/>
      <c r="CL494" s="47"/>
      <c r="CM494" s="47"/>
      <c r="CN494" s="47"/>
      <c r="CO494" s="47"/>
      <c r="CP494" s="47"/>
      <c r="CQ494" s="47"/>
    </row>
    <row r="495" spans="1:95" ht="12.75" customHeight="1" x14ac:dyDescent="0.15">
      <c r="A495" s="112"/>
      <c r="B495" s="112"/>
      <c r="C495" s="112"/>
      <c r="D495" s="112"/>
      <c r="E495" s="112"/>
      <c r="F495" s="112"/>
      <c r="G495" s="47"/>
      <c r="H495" s="115"/>
      <c r="I495" s="47"/>
      <c r="J495" s="47"/>
      <c r="K495" s="47"/>
      <c r="L495" s="47"/>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c r="AM495" s="47"/>
      <c r="AN495" s="47"/>
      <c r="AO495" s="47"/>
      <c r="AP495" s="47"/>
      <c r="AQ495" s="47"/>
      <c r="AR495" s="47"/>
      <c r="AS495" s="47"/>
      <c r="AT495" s="47"/>
      <c r="AU495" s="47"/>
      <c r="AV495" s="47"/>
      <c r="AW495" s="47"/>
      <c r="AX495" s="47"/>
      <c r="AY495" s="47"/>
      <c r="AZ495" s="47"/>
      <c r="BA495" s="47"/>
      <c r="BB495" s="47"/>
      <c r="BC495" s="47"/>
      <c r="BD495" s="47"/>
      <c r="BE495" s="47"/>
      <c r="BF495" s="47"/>
      <c r="BG495" s="47"/>
      <c r="BH495" s="47"/>
      <c r="BI495" s="47"/>
      <c r="BJ495" s="47"/>
      <c r="BK495" s="47"/>
      <c r="BL495" s="47"/>
      <c r="BM495" s="47"/>
      <c r="BN495" s="47"/>
      <c r="BO495" s="47"/>
      <c r="BP495" s="47"/>
      <c r="BQ495" s="47"/>
      <c r="BR495" s="47"/>
      <c r="BS495" s="47"/>
      <c r="BT495" s="47"/>
      <c r="BU495" s="47"/>
      <c r="BV495" s="47"/>
      <c r="BW495" s="47"/>
      <c r="BX495" s="47"/>
      <c r="BY495" s="47"/>
      <c r="BZ495" s="47"/>
      <c r="CA495" s="47"/>
      <c r="CB495" s="47"/>
      <c r="CC495" s="47"/>
      <c r="CD495" s="47"/>
      <c r="CE495" s="47"/>
      <c r="CF495" s="47"/>
      <c r="CG495" s="47"/>
      <c r="CH495" s="47"/>
      <c r="CI495" s="47"/>
      <c r="CJ495" s="47"/>
      <c r="CK495" s="47"/>
      <c r="CL495" s="47"/>
      <c r="CM495" s="47"/>
      <c r="CN495" s="47"/>
      <c r="CO495" s="47"/>
      <c r="CP495" s="47"/>
      <c r="CQ495" s="47"/>
    </row>
    <row r="496" spans="1:95" ht="12.75" customHeight="1" x14ac:dyDescent="0.15">
      <c r="A496" s="112"/>
      <c r="B496" s="112"/>
      <c r="C496" s="112"/>
      <c r="D496" s="112"/>
      <c r="E496" s="112"/>
      <c r="F496" s="112"/>
      <c r="G496" s="47"/>
      <c r="H496" s="115"/>
      <c r="I496" s="47"/>
      <c r="J496" s="47"/>
      <c r="K496" s="47"/>
      <c r="L496" s="47"/>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c r="AM496" s="47"/>
      <c r="AN496" s="47"/>
      <c r="AO496" s="47"/>
      <c r="AP496" s="47"/>
      <c r="AQ496" s="47"/>
      <c r="AR496" s="47"/>
      <c r="AS496" s="47"/>
      <c r="AT496" s="47"/>
      <c r="AU496" s="47"/>
      <c r="AV496" s="47"/>
      <c r="AW496" s="47"/>
      <c r="AX496" s="47"/>
      <c r="AY496" s="47"/>
      <c r="AZ496" s="47"/>
      <c r="BA496" s="47"/>
      <c r="BB496" s="47"/>
      <c r="BC496" s="47"/>
      <c r="BD496" s="47"/>
      <c r="BE496" s="47"/>
      <c r="BF496" s="47"/>
      <c r="BG496" s="47"/>
      <c r="BH496" s="47"/>
      <c r="BI496" s="47"/>
      <c r="BJ496" s="47"/>
      <c r="BK496" s="47"/>
      <c r="BL496" s="47"/>
      <c r="BM496" s="47"/>
      <c r="BN496" s="47"/>
      <c r="BO496" s="47"/>
      <c r="BP496" s="47"/>
      <c r="BQ496" s="47"/>
      <c r="BR496" s="47"/>
      <c r="BS496" s="47"/>
      <c r="BT496" s="47"/>
      <c r="BU496" s="47"/>
      <c r="BV496" s="47"/>
      <c r="BW496" s="47"/>
      <c r="BX496" s="47"/>
      <c r="BY496" s="47"/>
      <c r="BZ496" s="47"/>
      <c r="CA496" s="47"/>
      <c r="CB496" s="47"/>
      <c r="CC496" s="47"/>
      <c r="CD496" s="47"/>
      <c r="CE496" s="47"/>
      <c r="CF496" s="47"/>
      <c r="CG496" s="47"/>
      <c r="CH496" s="47"/>
      <c r="CI496" s="47"/>
      <c r="CJ496" s="47"/>
      <c r="CK496" s="47"/>
      <c r="CL496" s="47"/>
      <c r="CM496" s="47"/>
      <c r="CN496" s="47"/>
      <c r="CO496" s="47"/>
      <c r="CP496" s="47"/>
      <c r="CQ496" s="47"/>
    </row>
    <row r="497" spans="1:95" ht="12.75" customHeight="1" x14ac:dyDescent="0.15">
      <c r="A497" s="112"/>
      <c r="B497" s="112"/>
      <c r="C497" s="112"/>
      <c r="D497" s="112"/>
      <c r="E497" s="112"/>
      <c r="F497" s="112"/>
      <c r="G497" s="47"/>
      <c r="H497" s="115"/>
      <c r="I497" s="47"/>
      <c r="J497" s="47"/>
      <c r="K497" s="47"/>
      <c r="L497" s="47"/>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c r="AM497" s="47"/>
      <c r="AN497" s="47"/>
      <c r="AO497" s="47"/>
      <c r="AP497" s="47"/>
      <c r="AQ497" s="47"/>
      <c r="AR497" s="47"/>
      <c r="AS497" s="47"/>
      <c r="AT497" s="47"/>
      <c r="AU497" s="47"/>
      <c r="AV497" s="47"/>
      <c r="AW497" s="47"/>
      <c r="AX497" s="47"/>
      <c r="AY497" s="47"/>
      <c r="AZ497" s="47"/>
      <c r="BA497" s="47"/>
      <c r="BB497" s="47"/>
      <c r="BC497" s="47"/>
      <c r="BD497" s="47"/>
      <c r="BE497" s="47"/>
      <c r="BF497" s="47"/>
      <c r="BG497" s="47"/>
      <c r="BH497" s="47"/>
      <c r="BI497" s="47"/>
      <c r="BJ497" s="47"/>
      <c r="BK497" s="47"/>
      <c r="BL497" s="47"/>
      <c r="BM497" s="47"/>
      <c r="BN497" s="47"/>
      <c r="BO497" s="47"/>
      <c r="BP497" s="47"/>
      <c r="BQ497" s="47"/>
      <c r="BR497" s="47"/>
      <c r="BS497" s="47"/>
      <c r="BT497" s="47"/>
      <c r="BU497" s="47"/>
      <c r="BV497" s="47"/>
      <c r="BW497" s="47"/>
      <c r="BX497" s="47"/>
      <c r="BY497" s="47"/>
      <c r="BZ497" s="47"/>
      <c r="CA497" s="47"/>
      <c r="CB497" s="47"/>
      <c r="CC497" s="47"/>
      <c r="CD497" s="47"/>
      <c r="CE497" s="47"/>
      <c r="CF497" s="47"/>
      <c r="CG497" s="47"/>
      <c r="CH497" s="47"/>
      <c r="CI497" s="47"/>
      <c r="CJ497" s="47"/>
      <c r="CK497" s="47"/>
      <c r="CL497" s="47"/>
      <c r="CM497" s="47"/>
      <c r="CN497" s="47"/>
      <c r="CO497" s="47"/>
      <c r="CP497" s="47"/>
      <c r="CQ497" s="47"/>
    </row>
    <row r="498" spans="1:95" ht="12.75" customHeight="1" x14ac:dyDescent="0.15">
      <c r="A498" s="112"/>
      <c r="B498" s="112"/>
      <c r="C498" s="112"/>
      <c r="D498" s="112"/>
      <c r="E498" s="112"/>
      <c r="F498" s="112"/>
      <c r="G498" s="47"/>
      <c r="H498" s="115"/>
      <c r="I498" s="47"/>
      <c r="J498" s="47"/>
      <c r="K498" s="47"/>
      <c r="L498" s="47"/>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c r="AM498" s="47"/>
      <c r="AN498" s="47"/>
      <c r="AO498" s="47"/>
      <c r="AP498" s="47"/>
      <c r="AQ498" s="47"/>
      <c r="AR498" s="47"/>
      <c r="AS498" s="47"/>
      <c r="AT498" s="47"/>
      <c r="AU498" s="47"/>
      <c r="AV498" s="47"/>
      <c r="AW498" s="47"/>
      <c r="AX498" s="47"/>
      <c r="AY498" s="47"/>
      <c r="AZ498" s="47"/>
      <c r="BA498" s="47"/>
      <c r="BB498" s="47"/>
      <c r="BC498" s="47"/>
      <c r="BD498" s="47"/>
      <c r="BE498" s="47"/>
      <c r="BF498" s="47"/>
      <c r="BG498" s="47"/>
      <c r="BH498" s="47"/>
      <c r="BI498" s="47"/>
      <c r="BJ498" s="47"/>
      <c r="BK498" s="47"/>
      <c r="BL498" s="47"/>
      <c r="BM498" s="47"/>
      <c r="BN498" s="47"/>
      <c r="BO498" s="47"/>
      <c r="BP498" s="47"/>
      <c r="BQ498" s="47"/>
      <c r="BR498" s="47"/>
      <c r="BS498" s="47"/>
      <c r="BT498" s="47"/>
      <c r="BU498" s="47"/>
      <c r="BV498" s="47"/>
      <c r="BW498" s="47"/>
      <c r="BX498" s="47"/>
      <c r="BY498" s="47"/>
      <c r="BZ498" s="47"/>
      <c r="CA498" s="47"/>
      <c r="CB498" s="47"/>
      <c r="CC498" s="47"/>
      <c r="CD498" s="47"/>
      <c r="CE498" s="47"/>
      <c r="CF498" s="47"/>
      <c r="CG498" s="47"/>
      <c r="CH498" s="47"/>
      <c r="CI498" s="47"/>
      <c r="CJ498" s="47"/>
      <c r="CK498" s="47"/>
      <c r="CL498" s="47"/>
      <c r="CM498" s="47"/>
      <c r="CN498" s="47"/>
      <c r="CO498" s="47"/>
      <c r="CP498" s="47"/>
      <c r="CQ498" s="47"/>
    </row>
    <row r="499" spans="1:95" ht="12.75" customHeight="1" x14ac:dyDescent="0.15">
      <c r="A499" s="112"/>
      <c r="B499" s="112"/>
      <c r="C499" s="112"/>
      <c r="D499" s="112"/>
      <c r="E499" s="112"/>
      <c r="F499" s="112"/>
      <c r="G499" s="47"/>
      <c r="H499" s="115"/>
      <c r="I499" s="47"/>
      <c r="J499" s="47"/>
      <c r="K499" s="47"/>
      <c r="L499" s="47"/>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c r="AM499" s="47"/>
      <c r="AN499" s="47"/>
      <c r="AO499" s="47"/>
      <c r="AP499" s="47"/>
      <c r="AQ499" s="47"/>
      <c r="AR499" s="47"/>
      <c r="AS499" s="47"/>
      <c r="AT499" s="47"/>
      <c r="AU499" s="47"/>
      <c r="AV499" s="47"/>
      <c r="AW499" s="47"/>
      <c r="AX499" s="47"/>
      <c r="AY499" s="47"/>
      <c r="AZ499" s="47"/>
      <c r="BA499" s="47"/>
      <c r="BB499" s="47"/>
      <c r="BC499" s="47"/>
      <c r="BD499" s="47"/>
      <c r="BE499" s="47"/>
      <c r="BF499" s="47"/>
      <c r="BG499" s="47"/>
      <c r="BH499" s="47"/>
      <c r="BI499" s="47"/>
      <c r="BJ499" s="47"/>
      <c r="BK499" s="47"/>
      <c r="BL499" s="47"/>
      <c r="BM499" s="47"/>
      <c r="BN499" s="47"/>
      <c r="BO499" s="47"/>
      <c r="BP499" s="47"/>
      <c r="BQ499" s="47"/>
      <c r="BR499" s="47"/>
      <c r="BS499" s="47"/>
      <c r="BT499" s="47"/>
      <c r="BU499" s="47"/>
      <c r="BV499" s="47"/>
      <c r="BW499" s="47"/>
      <c r="BX499" s="47"/>
      <c r="BY499" s="47"/>
      <c r="BZ499" s="47"/>
      <c r="CA499" s="47"/>
      <c r="CB499" s="47"/>
      <c r="CC499" s="47"/>
      <c r="CD499" s="47"/>
      <c r="CE499" s="47"/>
      <c r="CF499" s="47"/>
      <c r="CG499" s="47"/>
      <c r="CH499" s="47"/>
      <c r="CI499" s="47"/>
      <c r="CJ499" s="47"/>
      <c r="CK499" s="47"/>
      <c r="CL499" s="47"/>
      <c r="CM499" s="47"/>
      <c r="CN499" s="47"/>
      <c r="CO499" s="47"/>
      <c r="CP499" s="47"/>
      <c r="CQ499" s="47"/>
    </row>
    <row r="500" spans="1:95" ht="12.75" customHeight="1" x14ac:dyDescent="0.15">
      <c r="A500" s="112"/>
      <c r="B500" s="112"/>
      <c r="C500" s="112"/>
      <c r="D500" s="112"/>
      <c r="E500" s="112"/>
      <c r="F500" s="112"/>
      <c r="G500" s="47"/>
      <c r="H500" s="115"/>
      <c r="I500" s="47"/>
      <c r="J500" s="47"/>
      <c r="K500" s="47"/>
      <c r="L500" s="47"/>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c r="AM500" s="47"/>
      <c r="AN500" s="47"/>
      <c r="AO500" s="47"/>
      <c r="AP500" s="47"/>
      <c r="AQ500" s="47"/>
      <c r="AR500" s="47"/>
      <c r="AS500" s="47"/>
      <c r="AT500" s="47"/>
      <c r="AU500" s="47"/>
      <c r="AV500" s="47"/>
      <c r="AW500" s="47"/>
      <c r="AX500" s="47"/>
      <c r="AY500" s="47"/>
      <c r="AZ500" s="47"/>
      <c r="BA500" s="47"/>
      <c r="BB500" s="47"/>
      <c r="BC500" s="47"/>
      <c r="BD500" s="47"/>
      <c r="BE500" s="47"/>
      <c r="BF500" s="47"/>
      <c r="BG500" s="47"/>
      <c r="BH500" s="47"/>
      <c r="BI500" s="47"/>
      <c r="BJ500" s="47"/>
      <c r="BK500" s="47"/>
      <c r="BL500" s="47"/>
      <c r="BM500" s="47"/>
      <c r="BN500" s="47"/>
      <c r="BO500" s="47"/>
      <c r="BP500" s="47"/>
      <c r="BQ500" s="47"/>
      <c r="BR500" s="47"/>
      <c r="BS500" s="47"/>
      <c r="BT500" s="47"/>
      <c r="BU500" s="47"/>
      <c r="BV500" s="47"/>
      <c r="BW500" s="47"/>
      <c r="BX500" s="47"/>
      <c r="BY500" s="47"/>
      <c r="BZ500" s="47"/>
      <c r="CA500" s="47"/>
      <c r="CB500" s="47"/>
      <c r="CC500" s="47"/>
      <c r="CD500" s="47"/>
      <c r="CE500" s="47"/>
      <c r="CF500" s="47"/>
      <c r="CG500" s="47"/>
      <c r="CH500" s="47"/>
      <c r="CI500" s="47"/>
      <c r="CJ500" s="47"/>
      <c r="CK500" s="47"/>
      <c r="CL500" s="47"/>
      <c r="CM500" s="47"/>
      <c r="CN500" s="47"/>
      <c r="CO500" s="47"/>
      <c r="CP500" s="47"/>
      <c r="CQ500" s="47"/>
    </row>
    <row r="501" spans="1:95" ht="12.75" customHeight="1" x14ac:dyDescent="0.15">
      <c r="A501" s="112"/>
      <c r="B501" s="112"/>
      <c r="C501" s="112"/>
      <c r="D501" s="112"/>
      <c r="E501" s="112"/>
      <c r="F501" s="112"/>
      <c r="G501" s="47"/>
      <c r="H501" s="115"/>
      <c r="I501" s="47"/>
      <c r="J501" s="47"/>
      <c r="K501" s="47"/>
      <c r="L501" s="47"/>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c r="AM501" s="47"/>
      <c r="AN501" s="47"/>
      <c r="AO501" s="47"/>
      <c r="AP501" s="47"/>
      <c r="AQ501" s="47"/>
      <c r="AR501" s="47"/>
      <c r="AS501" s="47"/>
      <c r="AT501" s="47"/>
      <c r="AU501" s="47"/>
      <c r="AV501" s="47"/>
      <c r="AW501" s="47"/>
      <c r="AX501" s="47"/>
      <c r="AY501" s="47"/>
      <c r="AZ501" s="47"/>
      <c r="BA501" s="47"/>
      <c r="BB501" s="47"/>
      <c r="BC501" s="47"/>
      <c r="BD501" s="47"/>
      <c r="BE501" s="47"/>
      <c r="BF501" s="47"/>
      <c r="BG501" s="47"/>
      <c r="BH501" s="47"/>
      <c r="BI501" s="47"/>
      <c r="BJ501" s="47"/>
      <c r="BK501" s="47"/>
      <c r="BL501" s="47"/>
      <c r="BM501" s="47"/>
      <c r="BN501" s="47"/>
      <c r="BO501" s="47"/>
      <c r="BP501" s="47"/>
      <c r="BQ501" s="47"/>
      <c r="BR501" s="47"/>
      <c r="BS501" s="47"/>
      <c r="BT501" s="47"/>
      <c r="BU501" s="47"/>
      <c r="BV501" s="47"/>
      <c r="BW501" s="47"/>
      <c r="BX501" s="47"/>
      <c r="BY501" s="47"/>
      <c r="BZ501" s="47"/>
      <c r="CA501" s="47"/>
      <c r="CB501" s="47"/>
      <c r="CC501" s="47"/>
      <c r="CD501" s="47"/>
      <c r="CE501" s="47"/>
      <c r="CF501" s="47"/>
      <c r="CG501" s="47"/>
      <c r="CH501" s="47"/>
      <c r="CI501" s="47"/>
      <c r="CJ501" s="47"/>
      <c r="CK501" s="47"/>
      <c r="CL501" s="47"/>
      <c r="CM501" s="47"/>
      <c r="CN501" s="47"/>
      <c r="CO501" s="47"/>
      <c r="CP501" s="47"/>
      <c r="CQ501" s="47"/>
    </row>
    <row r="502" spans="1:95" ht="12.75" customHeight="1" x14ac:dyDescent="0.15">
      <c r="A502" s="112"/>
      <c r="B502" s="112"/>
      <c r="C502" s="112"/>
      <c r="D502" s="112"/>
      <c r="E502" s="112"/>
      <c r="F502" s="112"/>
      <c r="G502" s="47"/>
      <c r="H502" s="115"/>
      <c r="I502" s="47"/>
      <c r="J502" s="47"/>
      <c r="K502" s="47"/>
      <c r="L502" s="47"/>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c r="AR502" s="47"/>
      <c r="AS502" s="47"/>
      <c r="AT502" s="47"/>
      <c r="AU502" s="47"/>
      <c r="AV502" s="47"/>
      <c r="AW502" s="47"/>
      <c r="AX502" s="47"/>
      <c r="AY502" s="47"/>
      <c r="AZ502" s="47"/>
      <c r="BA502" s="47"/>
      <c r="BB502" s="47"/>
      <c r="BC502" s="47"/>
      <c r="BD502" s="47"/>
      <c r="BE502" s="47"/>
      <c r="BF502" s="47"/>
      <c r="BG502" s="47"/>
      <c r="BH502" s="47"/>
      <c r="BI502" s="47"/>
      <c r="BJ502" s="47"/>
      <c r="BK502" s="47"/>
      <c r="BL502" s="47"/>
      <c r="BM502" s="47"/>
      <c r="BN502" s="47"/>
      <c r="BO502" s="47"/>
      <c r="BP502" s="47"/>
      <c r="BQ502" s="47"/>
      <c r="BR502" s="47"/>
      <c r="BS502" s="47"/>
      <c r="BT502" s="47"/>
      <c r="BU502" s="47"/>
      <c r="BV502" s="47"/>
      <c r="BW502" s="47"/>
      <c r="BX502" s="47"/>
      <c r="BY502" s="47"/>
      <c r="BZ502" s="47"/>
      <c r="CA502" s="47"/>
      <c r="CB502" s="47"/>
      <c r="CC502" s="47"/>
      <c r="CD502" s="47"/>
      <c r="CE502" s="47"/>
      <c r="CF502" s="47"/>
      <c r="CG502" s="47"/>
      <c r="CH502" s="47"/>
      <c r="CI502" s="47"/>
      <c r="CJ502" s="47"/>
      <c r="CK502" s="47"/>
      <c r="CL502" s="47"/>
      <c r="CM502" s="47"/>
      <c r="CN502" s="47"/>
      <c r="CO502" s="47"/>
      <c r="CP502" s="47"/>
      <c r="CQ502" s="47"/>
    </row>
    <row r="503" spans="1:95" ht="12.75" customHeight="1" x14ac:dyDescent="0.15">
      <c r="A503" s="112"/>
      <c r="B503" s="112"/>
      <c r="C503" s="112"/>
      <c r="D503" s="112"/>
      <c r="E503" s="112"/>
      <c r="F503" s="112"/>
      <c r="G503" s="47"/>
      <c r="H503" s="115"/>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c r="AM503" s="47"/>
      <c r="AN503" s="47"/>
      <c r="AO503" s="47"/>
      <c r="AP503" s="47"/>
      <c r="AQ503" s="47"/>
      <c r="AR503" s="47"/>
      <c r="AS503" s="47"/>
      <c r="AT503" s="47"/>
      <c r="AU503" s="47"/>
      <c r="AV503" s="47"/>
      <c r="AW503" s="47"/>
      <c r="AX503" s="47"/>
      <c r="AY503" s="47"/>
      <c r="AZ503" s="47"/>
      <c r="BA503" s="47"/>
      <c r="BB503" s="47"/>
      <c r="BC503" s="47"/>
      <c r="BD503" s="47"/>
      <c r="BE503" s="47"/>
      <c r="BF503" s="47"/>
      <c r="BG503" s="47"/>
      <c r="BH503" s="47"/>
      <c r="BI503" s="47"/>
      <c r="BJ503" s="47"/>
      <c r="BK503" s="47"/>
      <c r="BL503" s="47"/>
      <c r="BM503" s="47"/>
      <c r="BN503" s="47"/>
      <c r="BO503" s="47"/>
      <c r="BP503" s="47"/>
      <c r="BQ503" s="47"/>
      <c r="BR503" s="47"/>
      <c r="BS503" s="47"/>
      <c r="BT503" s="47"/>
      <c r="BU503" s="47"/>
      <c r="BV503" s="47"/>
      <c r="BW503" s="47"/>
      <c r="BX503" s="47"/>
      <c r="BY503" s="47"/>
      <c r="BZ503" s="47"/>
      <c r="CA503" s="47"/>
      <c r="CB503" s="47"/>
      <c r="CC503" s="47"/>
      <c r="CD503" s="47"/>
      <c r="CE503" s="47"/>
      <c r="CF503" s="47"/>
      <c r="CG503" s="47"/>
      <c r="CH503" s="47"/>
      <c r="CI503" s="47"/>
      <c r="CJ503" s="47"/>
      <c r="CK503" s="47"/>
      <c r="CL503" s="47"/>
      <c r="CM503" s="47"/>
      <c r="CN503" s="47"/>
      <c r="CO503" s="47"/>
      <c r="CP503" s="47"/>
      <c r="CQ503" s="47"/>
    </row>
    <row r="504" spans="1:95" ht="12.75" customHeight="1" x14ac:dyDescent="0.15">
      <c r="A504" s="112"/>
      <c r="B504" s="112"/>
      <c r="C504" s="112"/>
      <c r="D504" s="112"/>
      <c r="E504" s="112"/>
      <c r="F504" s="112"/>
      <c r="G504" s="47"/>
      <c r="H504" s="115"/>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c r="AM504" s="47"/>
      <c r="AN504" s="47"/>
      <c r="AO504" s="47"/>
      <c r="AP504" s="47"/>
      <c r="AQ504" s="47"/>
      <c r="AR504" s="47"/>
      <c r="AS504" s="47"/>
      <c r="AT504" s="47"/>
      <c r="AU504" s="47"/>
      <c r="AV504" s="47"/>
      <c r="AW504" s="47"/>
      <c r="AX504" s="47"/>
      <c r="AY504" s="47"/>
      <c r="AZ504" s="47"/>
      <c r="BA504" s="47"/>
      <c r="BB504" s="47"/>
      <c r="BC504" s="47"/>
      <c r="BD504" s="47"/>
      <c r="BE504" s="47"/>
      <c r="BF504" s="47"/>
      <c r="BG504" s="47"/>
      <c r="BH504" s="47"/>
      <c r="BI504" s="47"/>
      <c r="BJ504" s="47"/>
      <c r="BK504" s="47"/>
      <c r="BL504" s="47"/>
      <c r="BM504" s="47"/>
      <c r="BN504" s="47"/>
      <c r="BO504" s="47"/>
      <c r="BP504" s="47"/>
      <c r="BQ504" s="47"/>
      <c r="BR504" s="47"/>
      <c r="BS504" s="47"/>
      <c r="BT504" s="47"/>
      <c r="BU504" s="47"/>
      <c r="BV504" s="47"/>
      <c r="BW504" s="47"/>
      <c r="BX504" s="47"/>
      <c r="BY504" s="47"/>
      <c r="BZ504" s="47"/>
      <c r="CA504" s="47"/>
      <c r="CB504" s="47"/>
      <c r="CC504" s="47"/>
      <c r="CD504" s="47"/>
      <c r="CE504" s="47"/>
      <c r="CF504" s="47"/>
      <c r="CG504" s="47"/>
      <c r="CH504" s="47"/>
      <c r="CI504" s="47"/>
      <c r="CJ504" s="47"/>
      <c r="CK504" s="47"/>
      <c r="CL504" s="47"/>
      <c r="CM504" s="47"/>
      <c r="CN504" s="47"/>
      <c r="CO504" s="47"/>
      <c r="CP504" s="47"/>
      <c r="CQ504" s="47"/>
    </row>
    <row r="505" spans="1:95" ht="12.75" customHeight="1" x14ac:dyDescent="0.15">
      <c r="A505" s="112"/>
      <c r="B505" s="112"/>
      <c r="C505" s="112"/>
      <c r="D505" s="112"/>
      <c r="E505" s="112"/>
      <c r="F505" s="112"/>
      <c r="G505" s="47"/>
      <c r="H505" s="115"/>
      <c r="I505" s="47"/>
      <c r="J505" s="47"/>
      <c r="K505" s="47"/>
      <c r="L505" s="47"/>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c r="AM505" s="47"/>
      <c r="AN505" s="47"/>
      <c r="AO505" s="47"/>
      <c r="AP505" s="47"/>
      <c r="AQ505" s="47"/>
      <c r="AR505" s="47"/>
      <c r="AS505" s="47"/>
      <c r="AT505" s="47"/>
      <c r="AU505" s="47"/>
      <c r="AV505" s="47"/>
      <c r="AW505" s="47"/>
      <c r="AX505" s="47"/>
      <c r="AY505" s="47"/>
      <c r="AZ505" s="47"/>
      <c r="BA505" s="47"/>
      <c r="BB505" s="47"/>
      <c r="BC505" s="47"/>
      <c r="BD505" s="47"/>
      <c r="BE505" s="47"/>
      <c r="BF505" s="47"/>
      <c r="BG505" s="47"/>
      <c r="BH505" s="47"/>
      <c r="BI505" s="47"/>
      <c r="BJ505" s="47"/>
      <c r="BK505" s="47"/>
      <c r="BL505" s="47"/>
      <c r="BM505" s="47"/>
      <c r="BN505" s="47"/>
      <c r="BO505" s="47"/>
      <c r="BP505" s="47"/>
      <c r="BQ505" s="47"/>
      <c r="BR505" s="47"/>
      <c r="BS505" s="47"/>
      <c r="BT505" s="47"/>
      <c r="BU505" s="47"/>
      <c r="BV505" s="47"/>
      <c r="BW505" s="47"/>
      <c r="BX505" s="47"/>
      <c r="BY505" s="47"/>
      <c r="BZ505" s="47"/>
      <c r="CA505" s="47"/>
      <c r="CB505" s="47"/>
      <c r="CC505" s="47"/>
      <c r="CD505" s="47"/>
      <c r="CE505" s="47"/>
      <c r="CF505" s="47"/>
      <c r="CG505" s="47"/>
      <c r="CH505" s="47"/>
      <c r="CI505" s="47"/>
      <c r="CJ505" s="47"/>
      <c r="CK505" s="47"/>
      <c r="CL505" s="47"/>
      <c r="CM505" s="47"/>
      <c r="CN505" s="47"/>
      <c r="CO505" s="47"/>
      <c r="CP505" s="47"/>
      <c r="CQ505" s="47"/>
    </row>
    <row r="506" spans="1:95" ht="12.75" customHeight="1" x14ac:dyDescent="0.15">
      <c r="A506" s="112"/>
      <c r="B506" s="112"/>
      <c r="C506" s="112"/>
      <c r="D506" s="112"/>
      <c r="E506" s="112"/>
      <c r="F506" s="112"/>
      <c r="G506" s="47"/>
      <c r="H506" s="115"/>
      <c r="I506" s="47"/>
      <c r="J506" s="47"/>
      <c r="K506" s="47"/>
      <c r="L506" s="47"/>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c r="AM506" s="47"/>
      <c r="AN506" s="47"/>
      <c r="AO506" s="47"/>
      <c r="AP506" s="47"/>
      <c r="AQ506" s="47"/>
      <c r="AR506" s="47"/>
      <c r="AS506" s="47"/>
      <c r="AT506" s="47"/>
      <c r="AU506" s="47"/>
      <c r="AV506" s="47"/>
      <c r="AW506" s="47"/>
      <c r="AX506" s="47"/>
      <c r="AY506" s="47"/>
      <c r="AZ506" s="47"/>
      <c r="BA506" s="47"/>
      <c r="BB506" s="47"/>
      <c r="BC506" s="47"/>
      <c r="BD506" s="47"/>
      <c r="BE506" s="47"/>
      <c r="BF506" s="47"/>
      <c r="BG506" s="47"/>
      <c r="BH506" s="47"/>
      <c r="BI506" s="47"/>
      <c r="BJ506" s="47"/>
      <c r="BK506" s="47"/>
      <c r="BL506" s="47"/>
      <c r="BM506" s="47"/>
      <c r="BN506" s="47"/>
      <c r="BO506" s="47"/>
      <c r="BP506" s="47"/>
      <c r="BQ506" s="47"/>
      <c r="BR506" s="47"/>
      <c r="BS506" s="47"/>
      <c r="BT506" s="47"/>
      <c r="BU506" s="47"/>
      <c r="BV506" s="47"/>
      <c r="BW506" s="47"/>
      <c r="BX506" s="47"/>
      <c r="BY506" s="47"/>
      <c r="BZ506" s="47"/>
      <c r="CA506" s="47"/>
      <c r="CB506" s="47"/>
      <c r="CC506" s="47"/>
      <c r="CD506" s="47"/>
      <c r="CE506" s="47"/>
      <c r="CF506" s="47"/>
      <c r="CG506" s="47"/>
      <c r="CH506" s="47"/>
      <c r="CI506" s="47"/>
      <c r="CJ506" s="47"/>
      <c r="CK506" s="47"/>
      <c r="CL506" s="47"/>
      <c r="CM506" s="47"/>
      <c r="CN506" s="47"/>
      <c r="CO506" s="47"/>
      <c r="CP506" s="47"/>
      <c r="CQ506" s="47"/>
    </row>
    <row r="507" spans="1:95" ht="12.75" customHeight="1" x14ac:dyDescent="0.15">
      <c r="A507" s="112"/>
      <c r="B507" s="112"/>
      <c r="C507" s="112"/>
      <c r="D507" s="112"/>
      <c r="E507" s="112"/>
      <c r="F507" s="112"/>
      <c r="G507" s="47"/>
      <c r="H507" s="115"/>
      <c r="I507" s="47"/>
      <c r="J507" s="47"/>
      <c r="K507" s="47"/>
      <c r="L507" s="47"/>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c r="AM507" s="47"/>
      <c r="AN507" s="47"/>
      <c r="AO507" s="47"/>
      <c r="AP507" s="47"/>
      <c r="AQ507" s="47"/>
      <c r="AR507" s="47"/>
      <c r="AS507" s="47"/>
      <c r="AT507" s="47"/>
      <c r="AU507" s="47"/>
      <c r="AV507" s="47"/>
      <c r="AW507" s="47"/>
      <c r="AX507" s="47"/>
      <c r="AY507" s="47"/>
      <c r="AZ507" s="47"/>
      <c r="BA507" s="47"/>
      <c r="BB507" s="47"/>
      <c r="BC507" s="47"/>
      <c r="BD507" s="47"/>
      <c r="BE507" s="47"/>
      <c r="BF507" s="47"/>
      <c r="BG507" s="47"/>
      <c r="BH507" s="47"/>
      <c r="BI507" s="47"/>
      <c r="BJ507" s="47"/>
      <c r="BK507" s="47"/>
      <c r="BL507" s="47"/>
      <c r="BM507" s="47"/>
      <c r="BN507" s="47"/>
      <c r="BO507" s="47"/>
      <c r="BP507" s="47"/>
      <c r="BQ507" s="47"/>
      <c r="BR507" s="47"/>
      <c r="BS507" s="47"/>
      <c r="BT507" s="47"/>
      <c r="BU507" s="47"/>
      <c r="BV507" s="47"/>
      <c r="BW507" s="47"/>
      <c r="BX507" s="47"/>
      <c r="BY507" s="47"/>
      <c r="BZ507" s="47"/>
      <c r="CA507" s="47"/>
      <c r="CB507" s="47"/>
      <c r="CC507" s="47"/>
      <c r="CD507" s="47"/>
      <c r="CE507" s="47"/>
      <c r="CF507" s="47"/>
      <c r="CG507" s="47"/>
      <c r="CH507" s="47"/>
      <c r="CI507" s="47"/>
      <c r="CJ507" s="47"/>
      <c r="CK507" s="47"/>
      <c r="CL507" s="47"/>
      <c r="CM507" s="47"/>
      <c r="CN507" s="47"/>
      <c r="CO507" s="47"/>
      <c r="CP507" s="47"/>
      <c r="CQ507" s="47"/>
    </row>
    <row r="508" spans="1:95" ht="12.75" customHeight="1" x14ac:dyDescent="0.15">
      <c r="A508" s="112"/>
      <c r="B508" s="112"/>
      <c r="C508" s="112"/>
      <c r="D508" s="112"/>
      <c r="E508" s="112"/>
      <c r="F508" s="112"/>
      <c r="G508" s="47"/>
      <c r="H508" s="115"/>
      <c r="I508" s="47"/>
      <c r="J508" s="47"/>
      <c r="K508" s="47"/>
      <c r="L508" s="47"/>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c r="AM508" s="47"/>
      <c r="AN508" s="47"/>
      <c r="AO508" s="47"/>
      <c r="AP508" s="47"/>
      <c r="AQ508" s="47"/>
      <c r="AR508" s="47"/>
      <c r="AS508" s="47"/>
      <c r="AT508" s="47"/>
      <c r="AU508" s="47"/>
      <c r="AV508" s="47"/>
      <c r="AW508" s="47"/>
      <c r="AX508" s="47"/>
      <c r="AY508" s="47"/>
      <c r="AZ508" s="47"/>
      <c r="BA508" s="47"/>
      <c r="BB508" s="47"/>
      <c r="BC508" s="47"/>
      <c r="BD508" s="47"/>
      <c r="BE508" s="47"/>
      <c r="BF508" s="47"/>
      <c r="BG508" s="47"/>
      <c r="BH508" s="47"/>
      <c r="BI508" s="47"/>
      <c r="BJ508" s="47"/>
      <c r="BK508" s="47"/>
      <c r="BL508" s="47"/>
      <c r="BM508" s="47"/>
      <c r="BN508" s="47"/>
      <c r="BO508" s="47"/>
      <c r="BP508" s="47"/>
      <c r="BQ508" s="47"/>
      <c r="BR508" s="47"/>
      <c r="BS508" s="47"/>
      <c r="BT508" s="47"/>
      <c r="BU508" s="47"/>
      <c r="BV508" s="47"/>
      <c r="BW508" s="47"/>
      <c r="BX508" s="47"/>
      <c r="BY508" s="47"/>
      <c r="BZ508" s="47"/>
      <c r="CA508" s="47"/>
      <c r="CB508" s="47"/>
      <c r="CC508" s="47"/>
      <c r="CD508" s="47"/>
      <c r="CE508" s="47"/>
      <c r="CF508" s="47"/>
      <c r="CG508" s="47"/>
      <c r="CH508" s="47"/>
      <c r="CI508" s="47"/>
      <c r="CJ508" s="47"/>
      <c r="CK508" s="47"/>
      <c r="CL508" s="47"/>
      <c r="CM508" s="47"/>
      <c r="CN508" s="47"/>
      <c r="CO508" s="47"/>
      <c r="CP508" s="47"/>
      <c r="CQ508" s="47"/>
    </row>
    <row r="509" spans="1:95" ht="12.75" customHeight="1" x14ac:dyDescent="0.15">
      <c r="A509" s="112"/>
      <c r="B509" s="112"/>
      <c r="C509" s="112"/>
      <c r="D509" s="112"/>
      <c r="E509" s="112"/>
      <c r="F509" s="112"/>
      <c r="G509" s="47"/>
      <c r="H509" s="115"/>
      <c r="I509" s="47"/>
      <c r="J509" s="47"/>
      <c r="K509" s="47"/>
      <c r="L509" s="47"/>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c r="AM509" s="47"/>
      <c r="AN509" s="47"/>
      <c r="AO509" s="47"/>
      <c r="AP509" s="47"/>
      <c r="AQ509" s="47"/>
      <c r="AR509" s="47"/>
      <c r="AS509" s="47"/>
      <c r="AT509" s="47"/>
      <c r="AU509" s="47"/>
      <c r="AV509" s="47"/>
      <c r="AW509" s="47"/>
      <c r="AX509" s="47"/>
      <c r="AY509" s="47"/>
      <c r="AZ509" s="47"/>
      <c r="BA509" s="47"/>
      <c r="BB509" s="47"/>
      <c r="BC509" s="47"/>
      <c r="BD509" s="47"/>
      <c r="BE509" s="47"/>
      <c r="BF509" s="47"/>
      <c r="BG509" s="47"/>
      <c r="BH509" s="47"/>
      <c r="BI509" s="47"/>
      <c r="BJ509" s="47"/>
      <c r="BK509" s="47"/>
      <c r="BL509" s="47"/>
      <c r="BM509" s="47"/>
      <c r="BN509" s="47"/>
      <c r="BO509" s="47"/>
      <c r="BP509" s="47"/>
      <c r="BQ509" s="47"/>
      <c r="BR509" s="47"/>
      <c r="BS509" s="47"/>
      <c r="BT509" s="47"/>
      <c r="BU509" s="47"/>
      <c r="BV509" s="47"/>
      <c r="BW509" s="47"/>
      <c r="BX509" s="47"/>
      <c r="BY509" s="47"/>
      <c r="BZ509" s="47"/>
      <c r="CA509" s="47"/>
      <c r="CB509" s="47"/>
      <c r="CC509" s="47"/>
      <c r="CD509" s="47"/>
      <c r="CE509" s="47"/>
      <c r="CF509" s="47"/>
      <c r="CG509" s="47"/>
      <c r="CH509" s="47"/>
      <c r="CI509" s="47"/>
      <c r="CJ509" s="47"/>
      <c r="CK509" s="47"/>
      <c r="CL509" s="47"/>
      <c r="CM509" s="47"/>
      <c r="CN509" s="47"/>
      <c r="CO509" s="47"/>
      <c r="CP509" s="47"/>
      <c r="CQ509" s="47"/>
    </row>
    <row r="510" spans="1:95" ht="12.75" customHeight="1" x14ac:dyDescent="0.15">
      <c r="A510" s="112"/>
      <c r="B510" s="112"/>
      <c r="C510" s="112"/>
      <c r="D510" s="112"/>
      <c r="E510" s="112"/>
      <c r="F510" s="112"/>
      <c r="G510" s="47"/>
      <c r="H510" s="115"/>
      <c r="I510" s="47"/>
      <c r="J510" s="47"/>
      <c r="K510" s="47"/>
      <c r="L510" s="47"/>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c r="AM510" s="47"/>
      <c r="AN510" s="47"/>
      <c r="AO510" s="47"/>
      <c r="AP510" s="47"/>
      <c r="AQ510" s="47"/>
      <c r="AR510" s="47"/>
      <c r="AS510" s="47"/>
      <c r="AT510" s="47"/>
      <c r="AU510" s="47"/>
      <c r="AV510" s="47"/>
      <c r="AW510" s="47"/>
      <c r="AX510" s="47"/>
      <c r="AY510" s="47"/>
      <c r="AZ510" s="47"/>
      <c r="BA510" s="47"/>
      <c r="BB510" s="47"/>
      <c r="BC510" s="47"/>
      <c r="BD510" s="47"/>
      <c r="BE510" s="47"/>
      <c r="BF510" s="47"/>
      <c r="BG510" s="47"/>
      <c r="BH510" s="47"/>
      <c r="BI510" s="47"/>
      <c r="BJ510" s="47"/>
      <c r="BK510" s="47"/>
      <c r="BL510" s="47"/>
      <c r="BM510" s="47"/>
      <c r="BN510" s="47"/>
      <c r="BO510" s="47"/>
      <c r="BP510" s="47"/>
      <c r="BQ510" s="47"/>
      <c r="BR510" s="47"/>
      <c r="BS510" s="47"/>
      <c r="BT510" s="47"/>
      <c r="BU510" s="47"/>
      <c r="BV510" s="47"/>
      <c r="BW510" s="47"/>
      <c r="BX510" s="47"/>
      <c r="BY510" s="47"/>
      <c r="BZ510" s="47"/>
      <c r="CA510" s="47"/>
      <c r="CB510" s="47"/>
      <c r="CC510" s="47"/>
      <c r="CD510" s="47"/>
      <c r="CE510" s="47"/>
      <c r="CF510" s="47"/>
      <c r="CG510" s="47"/>
      <c r="CH510" s="47"/>
      <c r="CI510" s="47"/>
      <c r="CJ510" s="47"/>
      <c r="CK510" s="47"/>
      <c r="CL510" s="47"/>
      <c r="CM510" s="47"/>
      <c r="CN510" s="47"/>
      <c r="CO510" s="47"/>
      <c r="CP510" s="47"/>
      <c r="CQ510" s="47"/>
    </row>
    <row r="511" spans="1:95" ht="12.75" customHeight="1" x14ac:dyDescent="0.15">
      <c r="A511" s="112"/>
      <c r="B511" s="112"/>
      <c r="C511" s="112"/>
      <c r="D511" s="112"/>
      <c r="E511" s="112"/>
      <c r="F511" s="112"/>
      <c r="G511" s="47"/>
      <c r="H511" s="115"/>
      <c r="I511" s="47"/>
      <c r="J511" s="47"/>
      <c r="K511" s="47"/>
      <c r="L511" s="47"/>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c r="AR511" s="47"/>
      <c r="AS511" s="47"/>
      <c r="AT511" s="47"/>
      <c r="AU511" s="47"/>
      <c r="AV511" s="47"/>
      <c r="AW511" s="47"/>
      <c r="AX511" s="47"/>
      <c r="AY511" s="47"/>
      <c r="AZ511" s="47"/>
      <c r="BA511" s="47"/>
      <c r="BB511" s="47"/>
      <c r="BC511" s="47"/>
      <c r="BD511" s="47"/>
      <c r="BE511" s="47"/>
      <c r="BF511" s="47"/>
      <c r="BG511" s="47"/>
      <c r="BH511" s="47"/>
      <c r="BI511" s="47"/>
      <c r="BJ511" s="47"/>
      <c r="BK511" s="47"/>
      <c r="BL511" s="47"/>
      <c r="BM511" s="47"/>
      <c r="BN511" s="47"/>
      <c r="BO511" s="47"/>
      <c r="BP511" s="47"/>
      <c r="BQ511" s="47"/>
      <c r="BR511" s="47"/>
      <c r="BS511" s="47"/>
      <c r="BT511" s="47"/>
      <c r="BU511" s="47"/>
      <c r="BV511" s="47"/>
      <c r="BW511" s="47"/>
      <c r="BX511" s="47"/>
      <c r="BY511" s="47"/>
      <c r="BZ511" s="47"/>
      <c r="CA511" s="47"/>
      <c r="CB511" s="47"/>
      <c r="CC511" s="47"/>
      <c r="CD511" s="47"/>
      <c r="CE511" s="47"/>
      <c r="CF511" s="47"/>
      <c r="CG511" s="47"/>
      <c r="CH511" s="47"/>
      <c r="CI511" s="47"/>
      <c r="CJ511" s="47"/>
      <c r="CK511" s="47"/>
      <c r="CL511" s="47"/>
      <c r="CM511" s="47"/>
      <c r="CN511" s="47"/>
      <c r="CO511" s="47"/>
      <c r="CP511" s="47"/>
      <c r="CQ511" s="47"/>
    </row>
    <row r="512" spans="1:95" ht="12.75" customHeight="1" x14ac:dyDescent="0.15">
      <c r="A512" s="112"/>
      <c r="B512" s="112"/>
      <c r="C512" s="112"/>
      <c r="D512" s="112"/>
      <c r="E512" s="112"/>
      <c r="F512" s="112"/>
      <c r="G512" s="47"/>
      <c r="H512" s="115"/>
      <c r="I512" s="47"/>
      <c r="J512" s="47"/>
      <c r="K512" s="47"/>
      <c r="L512" s="47"/>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c r="AM512" s="47"/>
      <c r="AN512" s="47"/>
      <c r="AO512" s="47"/>
      <c r="AP512" s="47"/>
      <c r="AQ512" s="47"/>
      <c r="AR512" s="47"/>
      <c r="AS512" s="47"/>
      <c r="AT512" s="47"/>
      <c r="AU512" s="47"/>
      <c r="AV512" s="47"/>
      <c r="AW512" s="47"/>
      <c r="AX512" s="47"/>
      <c r="AY512" s="47"/>
      <c r="AZ512" s="47"/>
      <c r="BA512" s="47"/>
      <c r="BB512" s="47"/>
      <c r="BC512" s="47"/>
      <c r="BD512" s="47"/>
      <c r="BE512" s="47"/>
      <c r="BF512" s="47"/>
      <c r="BG512" s="47"/>
      <c r="BH512" s="47"/>
      <c r="BI512" s="47"/>
      <c r="BJ512" s="47"/>
      <c r="BK512" s="47"/>
      <c r="BL512" s="47"/>
      <c r="BM512" s="47"/>
      <c r="BN512" s="47"/>
      <c r="BO512" s="47"/>
      <c r="BP512" s="47"/>
      <c r="BQ512" s="47"/>
      <c r="BR512" s="47"/>
      <c r="BS512" s="47"/>
      <c r="BT512" s="47"/>
      <c r="BU512" s="47"/>
      <c r="BV512" s="47"/>
      <c r="BW512" s="47"/>
      <c r="BX512" s="47"/>
      <c r="BY512" s="47"/>
      <c r="BZ512" s="47"/>
      <c r="CA512" s="47"/>
      <c r="CB512" s="47"/>
      <c r="CC512" s="47"/>
      <c r="CD512" s="47"/>
      <c r="CE512" s="47"/>
      <c r="CF512" s="47"/>
      <c r="CG512" s="47"/>
      <c r="CH512" s="47"/>
      <c r="CI512" s="47"/>
      <c r="CJ512" s="47"/>
      <c r="CK512" s="47"/>
      <c r="CL512" s="47"/>
      <c r="CM512" s="47"/>
      <c r="CN512" s="47"/>
      <c r="CO512" s="47"/>
      <c r="CP512" s="47"/>
      <c r="CQ512" s="47"/>
    </row>
    <row r="513" spans="1:95" ht="12.75" customHeight="1" x14ac:dyDescent="0.15">
      <c r="A513" s="112"/>
      <c r="B513" s="112"/>
      <c r="C513" s="112"/>
      <c r="D513" s="112"/>
      <c r="E513" s="112"/>
      <c r="F513" s="112"/>
      <c r="G513" s="47"/>
      <c r="H513" s="115"/>
      <c r="I513" s="47"/>
      <c r="J513" s="47"/>
      <c r="K513" s="47"/>
      <c r="L513" s="47"/>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c r="AM513" s="47"/>
      <c r="AN513" s="47"/>
      <c r="AO513" s="47"/>
      <c r="AP513" s="47"/>
      <c r="AQ513" s="47"/>
      <c r="AR513" s="47"/>
      <c r="AS513" s="47"/>
      <c r="AT513" s="47"/>
      <c r="AU513" s="47"/>
      <c r="AV513" s="47"/>
      <c r="AW513" s="47"/>
      <c r="AX513" s="47"/>
      <c r="AY513" s="47"/>
      <c r="AZ513" s="47"/>
      <c r="BA513" s="47"/>
      <c r="BB513" s="47"/>
      <c r="BC513" s="47"/>
      <c r="BD513" s="47"/>
      <c r="BE513" s="47"/>
      <c r="BF513" s="47"/>
      <c r="BG513" s="47"/>
      <c r="BH513" s="47"/>
      <c r="BI513" s="47"/>
      <c r="BJ513" s="47"/>
      <c r="BK513" s="47"/>
      <c r="BL513" s="47"/>
      <c r="BM513" s="47"/>
      <c r="BN513" s="47"/>
      <c r="BO513" s="47"/>
      <c r="BP513" s="47"/>
      <c r="BQ513" s="47"/>
      <c r="BR513" s="47"/>
      <c r="BS513" s="47"/>
      <c r="BT513" s="47"/>
      <c r="BU513" s="47"/>
      <c r="BV513" s="47"/>
      <c r="BW513" s="47"/>
      <c r="BX513" s="47"/>
      <c r="BY513" s="47"/>
      <c r="BZ513" s="47"/>
      <c r="CA513" s="47"/>
      <c r="CB513" s="47"/>
      <c r="CC513" s="47"/>
      <c r="CD513" s="47"/>
      <c r="CE513" s="47"/>
      <c r="CF513" s="47"/>
      <c r="CG513" s="47"/>
      <c r="CH513" s="47"/>
      <c r="CI513" s="47"/>
      <c r="CJ513" s="47"/>
      <c r="CK513" s="47"/>
      <c r="CL513" s="47"/>
      <c r="CM513" s="47"/>
      <c r="CN513" s="47"/>
      <c r="CO513" s="47"/>
      <c r="CP513" s="47"/>
      <c r="CQ513" s="47"/>
    </row>
    <row r="514" spans="1:95" ht="12.75" customHeight="1" x14ac:dyDescent="0.15">
      <c r="A514" s="112"/>
      <c r="B514" s="112"/>
      <c r="C514" s="112"/>
      <c r="D514" s="112"/>
      <c r="E514" s="112"/>
      <c r="F514" s="112"/>
      <c r="G514" s="47"/>
      <c r="H514" s="115"/>
      <c r="I514" s="47"/>
      <c r="J514" s="47"/>
      <c r="K514" s="47"/>
      <c r="L514" s="47"/>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c r="AM514" s="47"/>
      <c r="AN514" s="47"/>
      <c r="AO514" s="47"/>
      <c r="AP514" s="47"/>
      <c r="AQ514" s="47"/>
      <c r="AR514" s="47"/>
      <c r="AS514" s="47"/>
      <c r="AT514" s="47"/>
      <c r="AU514" s="47"/>
      <c r="AV514" s="47"/>
      <c r="AW514" s="47"/>
      <c r="AX514" s="47"/>
      <c r="AY514" s="47"/>
      <c r="AZ514" s="47"/>
      <c r="BA514" s="47"/>
      <c r="BB514" s="47"/>
      <c r="BC514" s="47"/>
      <c r="BD514" s="47"/>
      <c r="BE514" s="47"/>
      <c r="BF514" s="47"/>
      <c r="BG514" s="47"/>
      <c r="BH514" s="47"/>
      <c r="BI514" s="47"/>
      <c r="BJ514" s="47"/>
      <c r="BK514" s="47"/>
      <c r="BL514" s="47"/>
      <c r="BM514" s="47"/>
      <c r="BN514" s="47"/>
      <c r="BO514" s="47"/>
      <c r="BP514" s="47"/>
      <c r="BQ514" s="47"/>
      <c r="BR514" s="47"/>
      <c r="BS514" s="47"/>
      <c r="BT514" s="47"/>
      <c r="BU514" s="47"/>
      <c r="BV514" s="47"/>
      <c r="BW514" s="47"/>
      <c r="BX514" s="47"/>
      <c r="BY514" s="47"/>
      <c r="BZ514" s="47"/>
      <c r="CA514" s="47"/>
      <c r="CB514" s="47"/>
      <c r="CC514" s="47"/>
      <c r="CD514" s="47"/>
      <c r="CE514" s="47"/>
      <c r="CF514" s="47"/>
      <c r="CG514" s="47"/>
      <c r="CH514" s="47"/>
      <c r="CI514" s="47"/>
      <c r="CJ514" s="47"/>
      <c r="CK514" s="47"/>
      <c r="CL514" s="47"/>
      <c r="CM514" s="47"/>
      <c r="CN514" s="47"/>
      <c r="CO514" s="47"/>
      <c r="CP514" s="47"/>
      <c r="CQ514" s="47"/>
    </row>
    <row r="515" spans="1:95" ht="12.75" customHeight="1" x14ac:dyDescent="0.15">
      <c r="A515" s="112"/>
      <c r="B515" s="112"/>
      <c r="C515" s="112"/>
      <c r="D515" s="112"/>
      <c r="E515" s="112"/>
      <c r="F515" s="112"/>
      <c r="G515" s="47"/>
      <c r="H515" s="115"/>
      <c r="I515" s="47"/>
      <c r="J515" s="47"/>
      <c r="K515" s="47"/>
      <c r="L515" s="47"/>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c r="AM515" s="47"/>
      <c r="AN515" s="47"/>
      <c r="AO515" s="47"/>
      <c r="AP515" s="47"/>
      <c r="AQ515" s="47"/>
      <c r="AR515" s="47"/>
      <c r="AS515" s="47"/>
      <c r="AT515" s="47"/>
      <c r="AU515" s="47"/>
      <c r="AV515" s="47"/>
      <c r="AW515" s="47"/>
      <c r="AX515" s="47"/>
      <c r="AY515" s="47"/>
      <c r="AZ515" s="47"/>
      <c r="BA515" s="47"/>
      <c r="BB515" s="47"/>
      <c r="BC515" s="47"/>
      <c r="BD515" s="47"/>
      <c r="BE515" s="47"/>
      <c r="BF515" s="47"/>
      <c r="BG515" s="47"/>
      <c r="BH515" s="47"/>
      <c r="BI515" s="47"/>
      <c r="BJ515" s="47"/>
      <c r="BK515" s="47"/>
      <c r="BL515" s="47"/>
      <c r="BM515" s="47"/>
      <c r="BN515" s="47"/>
      <c r="BO515" s="47"/>
      <c r="BP515" s="47"/>
      <c r="BQ515" s="47"/>
      <c r="BR515" s="47"/>
      <c r="BS515" s="47"/>
      <c r="BT515" s="47"/>
      <c r="BU515" s="47"/>
      <c r="BV515" s="47"/>
      <c r="BW515" s="47"/>
      <c r="BX515" s="47"/>
      <c r="BY515" s="47"/>
      <c r="BZ515" s="47"/>
      <c r="CA515" s="47"/>
      <c r="CB515" s="47"/>
      <c r="CC515" s="47"/>
      <c r="CD515" s="47"/>
      <c r="CE515" s="47"/>
      <c r="CF515" s="47"/>
      <c r="CG515" s="47"/>
      <c r="CH515" s="47"/>
      <c r="CI515" s="47"/>
      <c r="CJ515" s="47"/>
      <c r="CK515" s="47"/>
      <c r="CL515" s="47"/>
      <c r="CM515" s="47"/>
      <c r="CN515" s="47"/>
      <c r="CO515" s="47"/>
      <c r="CP515" s="47"/>
      <c r="CQ515" s="47"/>
    </row>
    <row r="516" spans="1:95" ht="12.75" customHeight="1" x14ac:dyDescent="0.15">
      <c r="A516" s="112"/>
      <c r="B516" s="112"/>
      <c r="C516" s="112"/>
      <c r="D516" s="112"/>
      <c r="E516" s="112"/>
      <c r="F516" s="112"/>
      <c r="G516" s="47"/>
      <c r="H516" s="115"/>
      <c r="I516" s="47"/>
      <c r="J516" s="47"/>
      <c r="K516" s="47"/>
      <c r="L516" s="47"/>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c r="AM516" s="47"/>
      <c r="AN516" s="47"/>
      <c r="AO516" s="47"/>
      <c r="AP516" s="47"/>
      <c r="AQ516" s="47"/>
      <c r="AR516" s="47"/>
      <c r="AS516" s="47"/>
      <c r="AT516" s="47"/>
      <c r="AU516" s="47"/>
      <c r="AV516" s="47"/>
      <c r="AW516" s="47"/>
      <c r="AX516" s="47"/>
      <c r="AY516" s="47"/>
      <c r="AZ516" s="47"/>
      <c r="BA516" s="47"/>
      <c r="BB516" s="47"/>
      <c r="BC516" s="47"/>
      <c r="BD516" s="47"/>
      <c r="BE516" s="47"/>
      <c r="BF516" s="47"/>
      <c r="BG516" s="47"/>
      <c r="BH516" s="47"/>
      <c r="BI516" s="47"/>
      <c r="BJ516" s="47"/>
      <c r="BK516" s="47"/>
      <c r="BL516" s="47"/>
      <c r="BM516" s="47"/>
      <c r="BN516" s="47"/>
      <c r="BO516" s="47"/>
      <c r="BP516" s="47"/>
      <c r="BQ516" s="47"/>
      <c r="BR516" s="47"/>
      <c r="BS516" s="47"/>
      <c r="BT516" s="47"/>
      <c r="BU516" s="47"/>
      <c r="BV516" s="47"/>
      <c r="BW516" s="47"/>
      <c r="BX516" s="47"/>
      <c r="BY516" s="47"/>
      <c r="BZ516" s="47"/>
      <c r="CA516" s="47"/>
      <c r="CB516" s="47"/>
      <c r="CC516" s="47"/>
      <c r="CD516" s="47"/>
      <c r="CE516" s="47"/>
      <c r="CF516" s="47"/>
      <c r="CG516" s="47"/>
      <c r="CH516" s="47"/>
      <c r="CI516" s="47"/>
      <c r="CJ516" s="47"/>
      <c r="CK516" s="47"/>
      <c r="CL516" s="47"/>
      <c r="CM516" s="47"/>
      <c r="CN516" s="47"/>
      <c r="CO516" s="47"/>
      <c r="CP516" s="47"/>
      <c r="CQ516" s="47"/>
    </row>
    <row r="517" spans="1:95" ht="12.75" customHeight="1" x14ac:dyDescent="0.15">
      <c r="A517" s="112"/>
      <c r="B517" s="112"/>
      <c r="C517" s="112"/>
      <c r="D517" s="112"/>
      <c r="E517" s="112"/>
      <c r="F517" s="112"/>
      <c r="G517" s="47"/>
      <c r="H517" s="115"/>
      <c r="I517" s="47"/>
      <c r="J517" s="47"/>
      <c r="K517" s="47"/>
      <c r="L517" s="47"/>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c r="AM517" s="47"/>
      <c r="AN517" s="47"/>
      <c r="AO517" s="47"/>
      <c r="AP517" s="47"/>
      <c r="AQ517" s="47"/>
      <c r="AR517" s="47"/>
      <c r="AS517" s="47"/>
      <c r="AT517" s="47"/>
      <c r="AU517" s="47"/>
      <c r="AV517" s="47"/>
      <c r="AW517" s="47"/>
      <c r="AX517" s="47"/>
      <c r="AY517" s="47"/>
      <c r="AZ517" s="47"/>
      <c r="BA517" s="47"/>
      <c r="BB517" s="47"/>
      <c r="BC517" s="47"/>
      <c r="BD517" s="47"/>
      <c r="BE517" s="47"/>
      <c r="BF517" s="47"/>
      <c r="BG517" s="47"/>
      <c r="BH517" s="47"/>
      <c r="BI517" s="47"/>
      <c r="BJ517" s="47"/>
      <c r="BK517" s="47"/>
      <c r="BL517" s="47"/>
      <c r="BM517" s="47"/>
      <c r="BN517" s="47"/>
      <c r="BO517" s="47"/>
      <c r="BP517" s="47"/>
      <c r="BQ517" s="47"/>
      <c r="BR517" s="47"/>
      <c r="BS517" s="47"/>
      <c r="BT517" s="47"/>
      <c r="BU517" s="47"/>
      <c r="BV517" s="47"/>
      <c r="BW517" s="47"/>
      <c r="BX517" s="47"/>
      <c r="BY517" s="47"/>
      <c r="BZ517" s="47"/>
      <c r="CA517" s="47"/>
      <c r="CB517" s="47"/>
      <c r="CC517" s="47"/>
      <c r="CD517" s="47"/>
      <c r="CE517" s="47"/>
      <c r="CF517" s="47"/>
      <c r="CG517" s="47"/>
      <c r="CH517" s="47"/>
      <c r="CI517" s="47"/>
      <c r="CJ517" s="47"/>
      <c r="CK517" s="47"/>
      <c r="CL517" s="47"/>
      <c r="CM517" s="47"/>
      <c r="CN517" s="47"/>
      <c r="CO517" s="47"/>
      <c r="CP517" s="47"/>
      <c r="CQ517" s="47"/>
    </row>
    <row r="518" spans="1:95" ht="12.75" customHeight="1" x14ac:dyDescent="0.15">
      <c r="A518" s="112"/>
      <c r="B518" s="112"/>
      <c r="C518" s="112"/>
      <c r="D518" s="112"/>
      <c r="E518" s="112"/>
      <c r="F518" s="112"/>
      <c r="G518" s="47"/>
      <c r="H518" s="115"/>
      <c r="I518" s="47"/>
      <c r="J518" s="47"/>
      <c r="K518" s="47"/>
      <c r="L518" s="47"/>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c r="AM518" s="47"/>
      <c r="AN518" s="47"/>
      <c r="AO518" s="47"/>
      <c r="AP518" s="47"/>
      <c r="AQ518" s="47"/>
      <c r="AR518" s="47"/>
      <c r="AS518" s="47"/>
      <c r="AT518" s="47"/>
      <c r="AU518" s="47"/>
      <c r="AV518" s="47"/>
      <c r="AW518" s="47"/>
      <c r="AX518" s="47"/>
      <c r="AY518" s="47"/>
      <c r="AZ518" s="47"/>
      <c r="BA518" s="47"/>
      <c r="BB518" s="47"/>
      <c r="BC518" s="47"/>
      <c r="BD518" s="47"/>
      <c r="BE518" s="47"/>
      <c r="BF518" s="47"/>
      <c r="BG518" s="47"/>
      <c r="BH518" s="47"/>
      <c r="BI518" s="47"/>
      <c r="BJ518" s="47"/>
      <c r="BK518" s="47"/>
      <c r="BL518" s="47"/>
      <c r="BM518" s="47"/>
      <c r="BN518" s="47"/>
      <c r="BO518" s="47"/>
      <c r="BP518" s="47"/>
      <c r="BQ518" s="47"/>
      <c r="BR518" s="47"/>
      <c r="BS518" s="47"/>
      <c r="BT518" s="47"/>
      <c r="BU518" s="47"/>
      <c r="BV518" s="47"/>
      <c r="BW518" s="47"/>
      <c r="BX518" s="47"/>
      <c r="BY518" s="47"/>
      <c r="BZ518" s="47"/>
      <c r="CA518" s="47"/>
      <c r="CB518" s="47"/>
      <c r="CC518" s="47"/>
      <c r="CD518" s="47"/>
      <c r="CE518" s="47"/>
      <c r="CF518" s="47"/>
      <c r="CG518" s="47"/>
      <c r="CH518" s="47"/>
      <c r="CI518" s="47"/>
      <c r="CJ518" s="47"/>
      <c r="CK518" s="47"/>
      <c r="CL518" s="47"/>
      <c r="CM518" s="47"/>
      <c r="CN518" s="47"/>
      <c r="CO518" s="47"/>
      <c r="CP518" s="47"/>
      <c r="CQ518" s="47"/>
    </row>
    <row r="519" spans="1:95" ht="12.75" customHeight="1" x14ac:dyDescent="0.15">
      <c r="A519" s="112"/>
      <c r="B519" s="112"/>
      <c r="C519" s="112"/>
      <c r="D519" s="112"/>
      <c r="E519" s="112"/>
      <c r="F519" s="112"/>
      <c r="G519" s="47"/>
      <c r="H519" s="115"/>
      <c r="I519" s="47"/>
      <c r="J519" s="47"/>
      <c r="K519" s="47"/>
      <c r="L519" s="47"/>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c r="AM519" s="47"/>
      <c r="AN519" s="47"/>
      <c r="AO519" s="47"/>
      <c r="AP519" s="47"/>
      <c r="AQ519" s="47"/>
      <c r="AR519" s="47"/>
      <c r="AS519" s="47"/>
      <c r="AT519" s="47"/>
      <c r="AU519" s="47"/>
      <c r="AV519" s="47"/>
      <c r="AW519" s="47"/>
      <c r="AX519" s="47"/>
      <c r="AY519" s="47"/>
      <c r="AZ519" s="47"/>
      <c r="BA519" s="47"/>
      <c r="BB519" s="47"/>
      <c r="BC519" s="47"/>
      <c r="BD519" s="47"/>
      <c r="BE519" s="47"/>
      <c r="BF519" s="47"/>
      <c r="BG519" s="47"/>
      <c r="BH519" s="47"/>
      <c r="BI519" s="47"/>
      <c r="BJ519" s="47"/>
      <c r="BK519" s="47"/>
      <c r="BL519" s="47"/>
      <c r="BM519" s="47"/>
      <c r="BN519" s="47"/>
      <c r="BO519" s="47"/>
      <c r="BP519" s="47"/>
      <c r="BQ519" s="47"/>
      <c r="BR519" s="47"/>
      <c r="BS519" s="47"/>
      <c r="BT519" s="47"/>
      <c r="BU519" s="47"/>
      <c r="BV519" s="47"/>
      <c r="BW519" s="47"/>
      <c r="BX519" s="47"/>
      <c r="BY519" s="47"/>
      <c r="BZ519" s="47"/>
      <c r="CA519" s="47"/>
      <c r="CB519" s="47"/>
      <c r="CC519" s="47"/>
      <c r="CD519" s="47"/>
      <c r="CE519" s="47"/>
      <c r="CF519" s="47"/>
      <c r="CG519" s="47"/>
      <c r="CH519" s="47"/>
      <c r="CI519" s="47"/>
      <c r="CJ519" s="47"/>
      <c r="CK519" s="47"/>
      <c r="CL519" s="47"/>
      <c r="CM519" s="47"/>
      <c r="CN519" s="47"/>
      <c r="CO519" s="47"/>
      <c r="CP519" s="47"/>
      <c r="CQ519" s="47"/>
    </row>
    <row r="520" spans="1:95" ht="12.75" customHeight="1" x14ac:dyDescent="0.15">
      <c r="A520" s="112"/>
      <c r="B520" s="112"/>
      <c r="C520" s="112"/>
      <c r="D520" s="112"/>
      <c r="E520" s="112"/>
      <c r="F520" s="112"/>
      <c r="G520" s="47"/>
      <c r="H520" s="115"/>
      <c r="I520" s="47"/>
      <c r="J520" s="47"/>
      <c r="K520" s="47"/>
      <c r="L520" s="47"/>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c r="AM520" s="47"/>
      <c r="AN520" s="47"/>
      <c r="AO520" s="47"/>
      <c r="AP520" s="47"/>
      <c r="AQ520" s="47"/>
      <c r="AR520" s="47"/>
      <c r="AS520" s="47"/>
      <c r="AT520" s="47"/>
      <c r="AU520" s="47"/>
      <c r="AV520" s="47"/>
      <c r="AW520" s="47"/>
      <c r="AX520" s="47"/>
      <c r="AY520" s="47"/>
      <c r="AZ520" s="47"/>
      <c r="BA520" s="47"/>
      <c r="BB520" s="47"/>
      <c r="BC520" s="47"/>
      <c r="BD520" s="47"/>
      <c r="BE520" s="47"/>
      <c r="BF520" s="47"/>
      <c r="BG520" s="47"/>
      <c r="BH520" s="47"/>
      <c r="BI520" s="47"/>
      <c r="BJ520" s="47"/>
      <c r="BK520" s="47"/>
      <c r="BL520" s="47"/>
      <c r="BM520" s="47"/>
      <c r="BN520" s="47"/>
      <c r="BO520" s="47"/>
      <c r="BP520" s="47"/>
      <c r="BQ520" s="47"/>
      <c r="BR520" s="47"/>
      <c r="BS520" s="47"/>
      <c r="BT520" s="47"/>
      <c r="BU520" s="47"/>
      <c r="BV520" s="47"/>
      <c r="BW520" s="47"/>
      <c r="BX520" s="47"/>
      <c r="BY520" s="47"/>
      <c r="BZ520" s="47"/>
      <c r="CA520" s="47"/>
      <c r="CB520" s="47"/>
      <c r="CC520" s="47"/>
      <c r="CD520" s="47"/>
      <c r="CE520" s="47"/>
      <c r="CF520" s="47"/>
      <c r="CG520" s="47"/>
      <c r="CH520" s="47"/>
      <c r="CI520" s="47"/>
      <c r="CJ520" s="47"/>
      <c r="CK520" s="47"/>
      <c r="CL520" s="47"/>
      <c r="CM520" s="47"/>
      <c r="CN520" s="47"/>
      <c r="CO520" s="47"/>
      <c r="CP520" s="47"/>
      <c r="CQ520" s="47"/>
    </row>
    <row r="521" spans="1:95" ht="12.75" customHeight="1" x14ac:dyDescent="0.15">
      <c r="A521" s="112"/>
      <c r="B521" s="112"/>
      <c r="C521" s="112"/>
      <c r="D521" s="112"/>
      <c r="E521" s="112"/>
      <c r="F521" s="112"/>
      <c r="G521" s="47"/>
      <c r="H521" s="115"/>
      <c r="I521" s="47"/>
      <c r="J521" s="47"/>
      <c r="K521" s="47"/>
      <c r="L521" s="47"/>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c r="AM521" s="47"/>
      <c r="AN521" s="47"/>
      <c r="AO521" s="47"/>
      <c r="AP521" s="47"/>
      <c r="AQ521" s="47"/>
      <c r="AR521" s="47"/>
      <c r="AS521" s="47"/>
      <c r="AT521" s="47"/>
      <c r="AU521" s="47"/>
      <c r="AV521" s="47"/>
      <c r="AW521" s="47"/>
      <c r="AX521" s="47"/>
      <c r="AY521" s="47"/>
      <c r="AZ521" s="47"/>
      <c r="BA521" s="47"/>
      <c r="BB521" s="47"/>
      <c r="BC521" s="47"/>
      <c r="BD521" s="47"/>
      <c r="BE521" s="47"/>
      <c r="BF521" s="47"/>
      <c r="BG521" s="47"/>
      <c r="BH521" s="47"/>
      <c r="BI521" s="47"/>
      <c r="BJ521" s="47"/>
      <c r="BK521" s="47"/>
      <c r="BL521" s="47"/>
      <c r="BM521" s="47"/>
      <c r="BN521" s="47"/>
      <c r="BO521" s="47"/>
      <c r="BP521" s="47"/>
      <c r="BQ521" s="47"/>
      <c r="BR521" s="47"/>
      <c r="BS521" s="47"/>
      <c r="BT521" s="47"/>
      <c r="BU521" s="47"/>
      <c r="BV521" s="47"/>
      <c r="BW521" s="47"/>
      <c r="BX521" s="47"/>
      <c r="BY521" s="47"/>
      <c r="BZ521" s="47"/>
      <c r="CA521" s="47"/>
      <c r="CB521" s="47"/>
      <c r="CC521" s="47"/>
      <c r="CD521" s="47"/>
      <c r="CE521" s="47"/>
      <c r="CF521" s="47"/>
      <c r="CG521" s="47"/>
      <c r="CH521" s="47"/>
      <c r="CI521" s="47"/>
      <c r="CJ521" s="47"/>
      <c r="CK521" s="47"/>
      <c r="CL521" s="47"/>
      <c r="CM521" s="47"/>
      <c r="CN521" s="47"/>
      <c r="CO521" s="47"/>
      <c r="CP521" s="47"/>
      <c r="CQ521" s="47"/>
    </row>
    <row r="522" spans="1:95" ht="12.75" customHeight="1" x14ac:dyDescent="0.15">
      <c r="A522" s="112"/>
      <c r="B522" s="112"/>
      <c r="C522" s="112"/>
      <c r="D522" s="112"/>
      <c r="E522" s="112"/>
      <c r="F522" s="112"/>
      <c r="G522" s="47"/>
      <c r="H522" s="115"/>
      <c r="I522" s="47"/>
      <c r="J522" s="47"/>
      <c r="K522" s="47"/>
      <c r="L522" s="47"/>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c r="AM522" s="47"/>
      <c r="AN522" s="47"/>
      <c r="AO522" s="47"/>
      <c r="AP522" s="47"/>
      <c r="AQ522" s="47"/>
      <c r="AR522" s="47"/>
      <c r="AS522" s="47"/>
      <c r="AT522" s="47"/>
      <c r="AU522" s="47"/>
      <c r="AV522" s="47"/>
      <c r="AW522" s="47"/>
      <c r="AX522" s="47"/>
      <c r="AY522" s="47"/>
      <c r="AZ522" s="47"/>
      <c r="BA522" s="47"/>
      <c r="BB522" s="47"/>
      <c r="BC522" s="47"/>
      <c r="BD522" s="47"/>
      <c r="BE522" s="47"/>
      <c r="BF522" s="47"/>
      <c r="BG522" s="47"/>
      <c r="BH522" s="47"/>
      <c r="BI522" s="47"/>
      <c r="BJ522" s="47"/>
      <c r="BK522" s="47"/>
      <c r="BL522" s="47"/>
      <c r="BM522" s="47"/>
      <c r="BN522" s="47"/>
      <c r="BO522" s="47"/>
      <c r="BP522" s="47"/>
      <c r="BQ522" s="47"/>
      <c r="BR522" s="47"/>
      <c r="BS522" s="47"/>
      <c r="BT522" s="47"/>
      <c r="BU522" s="47"/>
      <c r="BV522" s="47"/>
      <c r="BW522" s="47"/>
      <c r="BX522" s="47"/>
      <c r="BY522" s="47"/>
      <c r="BZ522" s="47"/>
      <c r="CA522" s="47"/>
      <c r="CB522" s="47"/>
      <c r="CC522" s="47"/>
      <c r="CD522" s="47"/>
      <c r="CE522" s="47"/>
      <c r="CF522" s="47"/>
      <c r="CG522" s="47"/>
      <c r="CH522" s="47"/>
      <c r="CI522" s="47"/>
      <c r="CJ522" s="47"/>
      <c r="CK522" s="47"/>
      <c r="CL522" s="47"/>
      <c r="CM522" s="47"/>
      <c r="CN522" s="47"/>
      <c r="CO522" s="47"/>
      <c r="CP522" s="47"/>
      <c r="CQ522" s="47"/>
    </row>
    <row r="523" spans="1:95" ht="12.75" customHeight="1" x14ac:dyDescent="0.15">
      <c r="A523" s="112"/>
      <c r="B523" s="112"/>
      <c r="C523" s="112"/>
      <c r="D523" s="112"/>
      <c r="E523" s="112"/>
      <c r="F523" s="112"/>
      <c r="G523" s="47"/>
      <c r="H523" s="115"/>
      <c r="I523" s="47"/>
      <c r="J523" s="47"/>
      <c r="K523" s="47"/>
      <c r="L523" s="47"/>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c r="AM523" s="47"/>
      <c r="AN523" s="47"/>
      <c r="AO523" s="47"/>
      <c r="AP523" s="47"/>
      <c r="AQ523" s="47"/>
      <c r="AR523" s="47"/>
      <c r="AS523" s="47"/>
      <c r="AT523" s="47"/>
      <c r="AU523" s="47"/>
      <c r="AV523" s="47"/>
      <c r="AW523" s="47"/>
      <c r="AX523" s="47"/>
      <c r="AY523" s="47"/>
      <c r="AZ523" s="47"/>
      <c r="BA523" s="47"/>
      <c r="BB523" s="47"/>
      <c r="BC523" s="47"/>
      <c r="BD523" s="47"/>
      <c r="BE523" s="47"/>
      <c r="BF523" s="47"/>
      <c r="BG523" s="47"/>
      <c r="BH523" s="47"/>
      <c r="BI523" s="47"/>
      <c r="BJ523" s="47"/>
      <c r="BK523" s="47"/>
      <c r="BL523" s="47"/>
      <c r="BM523" s="47"/>
      <c r="BN523" s="47"/>
      <c r="BO523" s="47"/>
      <c r="BP523" s="47"/>
      <c r="BQ523" s="47"/>
      <c r="BR523" s="47"/>
      <c r="BS523" s="47"/>
      <c r="BT523" s="47"/>
      <c r="BU523" s="47"/>
      <c r="BV523" s="47"/>
      <c r="BW523" s="47"/>
      <c r="BX523" s="47"/>
      <c r="BY523" s="47"/>
      <c r="BZ523" s="47"/>
      <c r="CA523" s="47"/>
      <c r="CB523" s="47"/>
      <c r="CC523" s="47"/>
      <c r="CD523" s="47"/>
      <c r="CE523" s="47"/>
      <c r="CF523" s="47"/>
      <c r="CG523" s="47"/>
      <c r="CH523" s="47"/>
      <c r="CI523" s="47"/>
      <c r="CJ523" s="47"/>
      <c r="CK523" s="47"/>
      <c r="CL523" s="47"/>
      <c r="CM523" s="47"/>
      <c r="CN523" s="47"/>
      <c r="CO523" s="47"/>
      <c r="CP523" s="47"/>
      <c r="CQ523" s="47"/>
    </row>
    <row r="524" spans="1:95" ht="12.75" customHeight="1" x14ac:dyDescent="0.15">
      <c r="A524" s="112"/>
      <c r="B524" s="112"/>
      <c r="C524" s="112"/>
      <c r="D524" s="112"/>
      <c r="E524" s="112"/>
      <c r="F524" s="112"/>
      <c r="G524" s="47"/>
      <c r="H524" s="115"/>
      <c r="I524" s="47"/>
      <c r="J524" s="47"/>
      <c r="K524" s="47"/>
      <c r="L524" s="47"/>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c r="AM524" s="47"/>
      <c r="AN524" s="47"/>
      <c r="AO524" s="47"/>
      <c r="AP524" s="47"/>
      <c r="AQ524" s="47"/>
      <c r="AR524" s="47"/>
      <c r="AS524" s="47"/>
      <c r="AT524" s="47"/>
      <c r="AU524" s="47"/>
      <c r="AV524" s="47"/>
      <c r="AW524" s="47"/>
      <c r="AX524" s="47"/>
      <c r="AY524" s="47"/>
      <c r="AZ524" s="47"/>
      <c r="BA524" s="47"/>
      <c r="BB524" s="47"/>
      <c r="BC524" s="47"/>
      <c r="BD524" s="47"/>
      <c r="BE524" s="47"/>
      <c r="BF524" s="47"/>
      <c r="BG524" s="47"/>
      <c r="BH524" s="47"/>
      <c r="BI524" s="47"/>
      <c r="BJ524" s="47"/>
      <c r="BK524" s="47"/>
      <c r="BL524" s="47"/>
      <c r="BM524" s="47"/>
      <c r="BN524" s="47"/>
      <c r="BO524" s="47"/>
      <c r="BP524" s="47"/>
      <c r="BQ524" s="47"/>
      <c r="BR524" s="47"/>
      <c r="BS524" s="47"/>
      <c r="BT524" s="47"/>
      <c r="BU524" s="47"/>
      <c r="BV524" s="47"/>
      <c r="BW524" s="47"/>
      <c r="BX524" s="47"/>
      <c r="BY524" s="47"/>
      <c r="BZ524" s="47"/>
      <c r="CA524" s="47"/>
      <c r="CB524" s="47"/>
      <c r="CC524" s="47"/>
      <c r="CD524" s="47"/>
      <c r="CE524" s="47"/>
      <c r="CF524" s="47"/>
      <c r="CG524" s="47"/>
      <c r="CH524" s="47"/>
      <c r="CI524" s="47"/>
      <c r="CJ524" s="47"/>
      <c r="CK524" s="47"/>
      <c r="CL524" s="47"/>
      <c r="CM524" s="47"/>
      <c r="CN524" s="47"/>
      <c r="CO524" s="47"/>
      <c r="CP524" s="47"/>
      <c r="CQ524" s="47"/>
    </row>
    <row r="525" spans="1:95" ht="12.75" customHeight="1" x14ac:dyDescent="0.15">
      <c r="A525" s="112"/>
      <c r="B525" s="112"/>
      <c r="C525" s="112"/>
      <c r="D525" s="112"/>
      <c r="E525" s="112"/>
      <c r="F525" s="112"/>
      <c r="G525" s="47"/>
      <c r="H525" s="115"/>
      <c r="I525" s="47"/>
      <c r="J525" s="47"/>
      <c r="K525" s="47"/>
      <c r="L525" s="47"/>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c r="AM525" s="47"/>
      <c r="AN525" s="47"/>
      <c r="AO525" s="47"/>
      <c r="AP525" s="47"/>
      <c r="AQ525" s="47"/>
      <c r="AR525" s="47"/>
      <c r="AS525" s="47"/>
      <c r="AT525" s="47"/>
      <c r="AU525" s="47"/>
      <c r="AV525" s="47"/>
      <c r="AW525" s="47"/>
      <c r="AX525" s="47"/>
      <c r="AY525" s="47"/>
      <c r="AZ525" s="47"/>
      <c r="BA525" s="47"/>
      <c r="BB525" s="47"/>
      <c r="BC525" s="47"/>
      <c r="BD525" s="47"/>
      <c r="BE525" s="47"/>
      <c r="BF525" s="47"/>
      <c r="BG525" s="47"/>
      <c r="BH525" s="47"/>
      <c r="BI525" s="47"/>
      <c r="BJ525" s="47"/>
      <c r="BK525" s="47"/>
      <c r="BL525" s="47"/>
      <c r="BM525" s="47"/>
      <c r="BN525" s="47"/>
      <c r="BO525" s="47"/>
      <c r="BP525" s="47"/>
      <c r="BQ525" s="47"/>
      <c r="BR525" s="47"/>
      <c r="BS525" s="47"/>
      <c r="BT525" s="47"/>
      <c r="BU525" s="47"/>
      <c r="BV525" s="47"/>
      <c r="BW525" s="47"/>
      <c r="BX525" s="47"/>
      <c r="BY525" s="47"/>
      <c r="BZ525" s="47"/>
      <c r="CA525" s="47"/>
      <c r="CB525" s="47"/>
      <c r="CC525" s="47"/>
      <c r="CD525" s="47"/>
      <c r="CE525" s="47"/>
      <c r="CF525" s="47"/>
      <c r="CG525" s="47"/>
      <c r="CH525" s="47"/>
      <c r="CI525" s="47"/>
      <c r="CJ525" s="47"/>
      <c r="CK525" s="47"/>
      <c r="CL525" s="47"/>
      <c r="CM525" s="47"/>
      <c r="CN525" s="47"/>
      <c r="CO525" s="47"/>
      <c r="CP525" s="47"/>
      <c r="CQ525" s="47"/>
    </row>
    <row r="526" spans="1:95" ht="12.75" customHeight="1" x14ac:dyDescent="0.15">
      <c r="A526" s="112"/>
      <c r="B526" s="112"/>
      <c r="C526" s="112"/>
      <c r="D526" s="112"/>
      <c r="E526" s="112"/>
      <c r="F526" s="112"/>
      <c r="G526" s="47"/>
      <c r="H526" s="115"/>
      <c r="I526" s="47"/>
      <c r="J526" s="47"/>
      <c r="K526" s="47"/>
      <c r="L526" s="47"/>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c r="AM526" s="47"/>
      <c r="AN526" s="47"/>
      <c r="AO526" s="47"/>
      <c r="AP526" s="47"/>
      <c r="AQ526" s="47"/>
      <c r="AR526" s="47"/>
      <c r="AS526" s="47"/>
      <c r="AT526" s="47"/>
      <c r="AU526" s="47"/>
      <c r="AV526" s="47"/>
      <c r="AW526" s="47"/>
      <c r="AX526" s="47"/>
      <c r="AY526" s="47"/>
      <c r="AZ526" s="47"/>
      <c r="BA526" s="47"/>
      <c r="BB526" s="47"/>
      <c r="BC526" s="47"/>
      <c r="BD526" s="47"/>
      <c r="BE526" s="47"/>
      <c r="BF526" s="47"/>
      <c r="BG526" s="47"/>
      <c r="BH526" s="47"/>
      <c r="BI526" s="47"/>
      <c r="BJ526" s="47"/>
      <c r="BK526" s="47"/>
      <c r="BL526" s="47"/>
      <c r="BM526" s="47"/>
      <c r="BN526" s="47"/>
      <c r="BO526" s="47"/>
      <c r="BP526" s="47"/>
      <c r="BQ526" s="47"/>
      <c r="BR526" s="47"/>
      <c r="BS526" s="47"/>
      <c r="BT526" s="47"/>
      <c r="BU526" s="47"/>
      <c r="BV526" s="47"/>
      <c r="BW526" s="47"/>
      <c r="BX526" s="47"/>
      <c r="BY526" s="47"/>
      <c r="BZ526" s="47"/>
      <c r="CA526" s="47"/>
      <c r="CB526" s="47"/>
      <c r="CC526" s="47"/>
      <c r="CD526" s="47"/>
      <c r="CE526" s="47"/>
      <c r="CF526" s="47"/>
      <c r="CG526" s="47"/>
      <c r="CH526" s="47"/>
      <c r="CI526" s="47"/>
      <c r="CJ526" s="47"/>
      <c r="CK526" s="47"/>
      <c r="CL526" s="47"/>
      <c r="CM526" s="47"/>
      <c r="CN526" s="47"/>
      <c r="CO526" s="47"/>
      <c r="CP526" s="47"/>
      <c r="CQ526" s="47"/>
    </row>
    <row r="527" spans="1:95" ht="12.75" customHeight="1" x14ac:dyDescent="0.15">
      <c r="A527" s="112"/>
      <c r="B527" s="112"/>
      <c r="C527" s="112"/>
      <c r="D527" s="112"/>
      <c r="E527" s="112"/>
      <c r="F527" s="112"/>
      <c r="G527" s="47"/>
      <c r="H527" s="115"/>
      <c r="I527" s="47"/>
      <c r="J527" s="47"/>
      <c r="K527" s="47"/>
      <c r="L527" s="47"/>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c r="AM527" s="47"/>
      <c r="AN527" s="47"/>
      <c r="AO527" s="47"/>
      <c r="AP527" s="47"/>
      <c r="AQ527" s="47"/>
      <c r="AR527" s="47"/>
      <c r="AS527" s="47"/>
      <c r="AT527" s="47"/>
      <c r="AU527" s="47"/>
      <c r="AV527" s="47"/>
      <c r="AW527" s="47"/>
      <c r="AX527" s="47"/>
      <c r="AY527" s="47"/>
      <c r="AZ527" s="47"/>
      <c r="BA527" s="47"/>
      <c r="BB527" s="47"/>
      <c r="BC527" s="47"/>
      <c r="BD527" s="47"/>
      <c r="BE527" s="47"/>
      <c r="BF527" s="47"/>
      <c r="BG527" s="47"/>
      <c r="BH527" s="47"/>
      <c r="BI527" s="47"/>
      <c r="BJ527" s="47"/>
      <c r="BK527" s="47"/>
      <c r="BL527" s="47"/>
      <c r="BM527" s="47"/>
      <c r="BN527" s="47"/>
      <c r="BO527" s="47"/>
      <c r="BP527" s="47"/>
      <c r="BQ527" s="47"/>
      <c r="BR527" s="47"/>
      <c r="BS527" s="47"/>
      <c r="BT527" s="47"/>
      <c r="BU527" s="47"/>
      <c r="BV527" s="47"/>
      <c r="BW527" s="47"/>
      <c r="BX527" s="47"/>
      <c r="BY527" s="47"/>
      <c r="BZ527" s="47"/>
      <c r="CA527" s="47"/>
      <c r="CB527" s="47"/>
      <c r="CC527" s="47"/>
      <c r="CD527" s="47"/>
      <c r="CE527" s="47"/>
      <c r="CF527" s="47"/>
      <c r="CG527" s="47"/>
      <c r="CH527" s="47"/>
      <c r="CI527" s="47"/>
      <c r="CJ527" s="47"/>
      <c r="CK527" s="47"/>
      <c r="CL527" s="47"/>
      <c r="CM527" s="47"/>
      <c r="CN527" s="47"/>
      <c r="CO527" s="47"/>
      <c r="CP527" s="47"/>
      <c r="CQ527" s="47"/>
    </row>
    <row r="528" spans="1:95" ht="12.75" customHeight="1" x14ac:dyDescent="0.15">
      <c r="A528" s="112"/>
      <c r="B528" s="112"/>
      <c r="C528" s="112"/>
      <c r="D528" s="112"/>
      <c r="E528" s="112"/>
      <c r="F528" s="112"/>
      <c r="G528" s="47"/>
      <c r="H528" s="115"/>
      <c r="I528" s="47"/>
      <c r="J528" s="47"/>
      <c r="K528" s="47"/>
      <c r="L528" s="47"/>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c r="AM528" s="47"/>
      <c r="AN528" s="47"/>
      <c r="AO528" s="47"/>
      <c r="AP528" s="47"/>
      <c r="AQ528" s="47"/>
      <c r="AR528" s="47"/>
      <c r="AS528" s="47"/>
      <c r="AT528" s="47"/>
      <c r="AU528" s="47"/>
      <c r="AV528" s="47"/>
      <c r="AW528" s="47"/>
      <c r="AX528" s="47"/>
      <c r="AY528" s="47"/>
      <c r="AZ528" s="47"/>
      <c r="BA528" s="47"/>
      <c r="BB528" s="47"/>
      <c r="BC528" s="47"/>
      <c r="BD528" s="47"/>
      <c r="BE528" s="47"/>
      <c r="BF528" s="47"/>
      <c r="BG528" s="47"/>
      <c r="BH528" s="47"/>
      <c r="BI528" s="47"/>
      <c r="BJ528" s="47"/>
      <c r="BK528" s="47"/>
      <c r="BL528" s="47"/>
      <c r="BM528" s="47"/>
      <c r="BN528" s="47"/>
      <c r="BO528" s="47"/>
      <c r="BP528" s="47"/>
      <c r="BQ528" s="47"/>
      <c r="BR528" s="47"/>
      <c r="BS528" s="47"/>
      <c r="BT528" s="47"/>
      <c r="BU528" s="47"/>
      <c r="BV528" s="47"/>
      <c r="BW528" s="47"/>
      <c r="BX528" s="47"/>
      <c r="BY528" s="47"/>
      <c r="BZ528" s="47"/>
      <c r="CA528" s="47"/>
      <c r="CB528" s="47"/>
      <c r="CC528" s="47"/>
      <c r="CD528" s="47"/>
      <c r="CE528" s="47"/>
      <c r="CF528" s="47"/>
      <c r="CG528" s="47"/>
      <c r="CH528" s="47"/>
      <c r="CI528" s="47"/>
      <c r="CJ528" s="47"/>
      <c r="CK528" s="47"/>
      <c r="CL528" s="47"/>
      <c r="CM528" s="47"/>
      <c r="CN528" s="47"/>
      <c r="CO528" s="47"/>
      <c r="CP528" s="47"/>
      <c r="CQ528" s="47"/>
    </row>
    <row r="529" spans="1:95" ht="12.75" customHeight="1" x14ac:dyDescent="0.15">
      <c r="A529" s="112"/>
      <c r="B529" s="112"/>
      <c r="C529" s="112"/>
      <c r="D529" s="112"/>
      <c r="E529" s="112"/>
      <c r="F529" s="112"/>
      <c r="G529" s="47"/>
      <c r="H529" s="115"/>
      <c r="I529" s="47"/>
      <c r="J529" s="47"/>
      <c r="K529" s="47"/>
      <c r="L529" s="47"/>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c r="AM529" s="47"/>
      <c r="AN529" s="47"/>
      <c r="AO529" s="47"/>
      <c r="AP529" s="47"/>
      <c r="AQ529" s="47"/>
      <c r="AR529" s="47"/>
      <c r="AS529" s="47"/>
      <c r="AT529" s="47"/>
      <c r="AU529" s="47"/>
      <c r="AV529" s="47"/>
      <c r="AW529" s="47"/>
      <c r="AX529" s="47"/>
      <c r="AY529" s="47"/>
      <c r="AZ529" s="47"/>
      <c r="BA529" s="47"/>
      <c r="BB529" s="47"/>
      <c r="BC529" s="47"/>
      <c r="BD529" s="47"/>
      <c r="BE529" s="47"/>
      <c r="BF529" s="47"/>
      <c r="BG529" s="47"/>
      <c r="BH529" s="47"/>
      <c r="BI529" s="47"/>
      <c r="BJ529" s="47"/>
      <c r="BK529" s="47"/>
      <c r="BL529" s="47"/>
      <c r="BM529" s="47"/>
      <c r="BN529" s="47"/>
      <c r="BO529" s="47"/>
      <c r="BP529" s="47"/>
      <c r="BQ529" s="47"/>
      <c r="BR529" s="47"/>
      <c r="BS529" s="47"/>
      <c r="BT529" s="47"/>
      <c r="BU529" s="47"/>
      <c r="BV529" s="47"/>
      <c r="BW529" s="47"/>
      <c r="BX529" s="47"/>
      <c r="BY529" s="47"/>
      <c r="BZ529" s="47"/>
      <c r="CA529" s="47"/>
      <c r="CB529" s="47"/>
      <c r="CC529" s="47"/>
      <c r="CD529" s="47"/>
      <c r="CE529" s="47"/>
      <c r="CF529" s="47"/>
      <c r="CG529" s="47"/>
      <c r="CH529" s="47"/>
      <c r="CI529" s="47"/>
      <c r="CJ529" s="47"/>
      <c r="CK529" s="47"/>
      <c r="CL529" s="47"/>
      <c r="CM529" s="47"/>
      <c r="CN529" s="47"/>
      <c r="CO529" s="47"/>
      <c r="CP529" s="47"/>
      <c r="CQ529" s="47"/>
    </row>
    <row r="530" spans="1:95" ht="12.75" customHeight="1" x14ac:dyDescent="0.15">
      <c r="A530" s="112"/>
      <c r="B530" s="112"/>
      <c r="C530" s="112"/>
      <c r="D530" s="112"/>
      <c r="E530" s="112"/>
      <c r="F530" s="112"/>
      <c r="G530" s="47"/>
      <c r="H530" s="115"/>
      <c r="I530" s="47"/>
      <c r="J530" s="47"/>
      <c r="K530" s="47"/>
      <c r="L530" s="47"/>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c r="AM530" s="47"/>
      <c r="AN530" s="47"/>
      <c r="AO530" s="47"/>
      <c r="AP530" s="47"/>
      <c r="AQ530" s="47"/>
      <c r="AR530" s="47"/>
      <c r="AS530" s="47"/>
      <c r="AT530" s="47"/>
      <c r="AU530" s="47"/>
      <c r="AV530" s="47"/>
      <c r="AW530" s="47"/>
      <c r="AX530" s="47"/>
      <c r="AY530" s="47"/>
      <c r="AZ530" s="47"/>
      <c r="BA530" s="47"/>
      <c r="BB530" s="47"/>
      <c r="BC530" s="47"/>
      <c r="BD530" s="47"/>
      <c r="BE530" s="47"/>
      <c r="BF530" s="47"/>
      <c r="BG530" s="47"/>
      <c r="BH530" s="47"/>
      <c r="BI530" s="47"/>
      <c r="BJ530" s="47"/>
      <c r="BK530" s="47"/>
      <c r="BL530" s="47"/>
      <c r="BM530" s="47"/>
      <c r="BN530" s="47"/>
      <c r="BO530" s="47"/>
      <c r="BP530" s="47"/>
      <c r="BQ530" s="47"/>
      <c r="BR530" s="47"/>
      <c r="BS530" s="47"/>
      <c r="BT530" s="47"/>
      <c r="BU530" s="47"/>
      <c r="BV530" s="47"/>
      <c r="BW530" s="47"/>
      <c r="BX530" s="47"/>
      <c r="BY530" s="47"/>
      <c r="BZ530" s="47"/>
      <c r="CA530" s="47"/>
      <c r="CB530" s="47"/>
      <c r="CC530" s="47"/>
      <c r="CD530" s="47"/>
      <c r="CE530" s="47"/>
      <c r="CF530" s="47"/>
      <c r="CG530" s="47"/>
      <c r="CH530" s="47"/>
      <c r="CI530" s="47"/>
      <c r="CJ530" s="47"/>
      <c r="CK530" s="47"/>
      <c r="CL530" s="47"/>
      <c r="CM530" s="47"/>
      <c r="CN530" s="47"/>
      <c r="CO530" s="47"/>
      <c r="CP530" s="47"/>
      <c r="CQ530" s="47"/>
    </row>
    <row r="531" spans="1:95" ht="12.75" customHeight="1" x14ac:dyDescent="0.15">
      <c r="A531" s="112"/>
      <c r="B531" s="112"/>
      <c r="C531" s="112"/>
      <c r="D531" s="112"/>
      <c r="E531" s="112"/>
      <c r="F531" s="112"/>
      <c r="G531" s="47"/>
      <c r="H531" s="115"/>
      <c r="I531" s="47"/>
      <c r="J531" s="47"/>
      <c r="K531" s="47"/>
      <c r="L531" s="47"/>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c r="AM531" s="47"/>
      <c r="AN531" s="47"/>
      <c r="AO531" s="47"/>
      <c r="AP531" s="47"/>
      <c r="AQ531" s="47"/>
      <c r="AR531" s="47"/>
      <c r="AS531" s="47"/>
      <c r="AT531" s="47"/>
      <c r="AU531" s="47"/>
      <c r="AV531" s="47"/>
      <c r="AW531" s="47"/>
      <c r="AX531" s="47"/>
      <c r="AY531" s="47"/>
      <c r="AZ531" s="47"/>
      <c r="BA531" s="47"/>
      <c r="BB531" s="47"/>
      <c r="BC531" s="47"/>
      <c r="BD531" s="47"/>
      <c r="BE531" s="47"/>
      <c r="BF531" s="47"/>
      <c r="BG531" s="47"/>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7"/>
      <c r="CI531" s="47"/>
      <c r="CJ531" s="47"/>
      <c r="CK531" s="47"/>
      <c r="CL531" s="47"/>
      <c r="CM531" s="47"/>
      <c r="CN531" s="47"/>
      <c r="CO531" s="47"/>
      <c r="CP531" s="47"/>
      <c r="CQ531" s="47"/>
    </row>
    <row r="532" spans="1:95" ht="12.75" customHeight="1" x14ac:dyDescent="0.15">
      <c r="A532" s="112"/>
      <c r="B532" s="112"/>
      <c r="C532" s="112"/>
      <c r="D532" s="112"/>
      <c r="E532" s="112"/>
      <c r="F532" s="112"/>
      <c r="G532" s="47"/>
      <c r="H532" s="115"/>
      <c r="I532" s="47"/>
      <c r="J532" s="47"/>
      <c r="K532" s="47"/>
      <c r="L532" s="47"/>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c r="AM532" s="47"/>
      <c r="AN532" s="47"/>
      <c r="AO532" s="47"/>
      <c r="AP532" s="47"/>
      <c r="AQ532" s="47"/>
      <c r="AR532" s="47"/>
      <c r="AS532" s="47"/>
      <c r="AT532" s="47"/>
      <c r="AU532" s="47"/>
      <c r="AV532" s="47"/>
      <c r="AW532" s="47"/>
      <c r="AX532" s="47"/>
      <c r="AY532" s="47"/>
      <c r="AZ532" s="47"/>
      <c r="BA532" s="47"/>
      <c r="BB532" s="47"/>
      <c r="BC532" s="47"/>
      <c r="BD532" s="47"/>
      <c r="BE532" s="47"/>
      <c r="BF532" s="47"/>
      <c r="BG532" s="47"/>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7"/>
      <c r="CI532" s="47"/>
      <c r="CJ532" s="47"/>
      <c r="CK532" s="47"/>
      <c r="CL532" s="47"/>
      <c r="CM532" s="47"/>
      <c r="CN532" s="47"/>
      <c r="CO532" s="47"/>
      <c r="CP532" s="47"/>
      <c r="CQ532" s="47"/>
    </row>
    <row r="533" spans="1:95" ht="12.75" customHeight="1" x14ac:dyDescent="0.15">
      <c r="A533" s="112"/>
      <c r="B533" s="112"/>
      <c r="C533" s="112"/>
      <c r="D533" s="112"/>
      <c r="E533" s="112"/>
      <c r="F533" s="112"/>
      <c r="G533" s="47"/>
      <c r="H533" s="115"/>
      <c r="I533" s="47"/>
      <c r="J533" s="47"/>
      <c r="K533" s="47"/>
      <c r="L533" s="47"/>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c r="AM533" s="47"/>
      <c r="AN533" s="47"/>
      <c r="AO533" s="47"/>
      <c r="AP533" s="47"/>
      <c r="AQ533" s="47"/>
      <c r="AR533" s="47"/>
      <c r="AS533" s="47"/>
      <c r="AT533" s="47"/>
      <c r="AU533" s="47"/>
      <c r="AV533" s="47"/>
      <c r="AW533" s="47"/>
      <c r="AX533" s="47"/>
      <c r="AY533" s="47"/>
      <c r="AZ533" s="47"/>
      <c r="BA533" s="47"/>
      <c r="BB533" s="47"/>
      <c r="BC533" s="47"/>
      <c r="BD533" s="47"/>
      <c r="BE533" s="47"/>
      <c r="BF533" s="47"/>
      <c r="BG533" s="47"/>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7"/>
      <c r="CI533" s="47"/>
      <c r="CJ533" s="47"/>
      <c r="CK533" s="47"/>
      <c r="CL533" s="47"/>
      <c r="CM533" s="47"/>
      <c r="CN533" s="47"/>
      <c r="CO533" s="47"/>
      <c r="CP533" s="47"/>
      <c r="CQ533" s="47"/>
    </row>
    <row r="534" spans="1:95" ht="12.75" customHeight="1" x14ac:dyDescent="0.15">
      <c r="A534" s="112"/>
      <c r="B534" s="112"/>
      <c r="C534" s="112"/>
      <c r="D534" s="112"/>
      <c r="E534" s="112"/>
      <c r="F534" s="112"/>
      <c r="G534" s="47"/>
      <c r="H534" s="115"/>
      <c r="I534" s="47"/>
      <c r="J534" s="47"/>
      <c r="K534" s="47"/>
      <c r="L534" s="47"/>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c r="AM534" s="47"/>
      <c r="AN534" s="47"/>
      <c r="AO534" s="47"/>
      <c r="AP534" s="47"/>
      <c r="AQ534" s="47"/>
      <c r="AR534" s="47"/>
      <c r="AS534" s="47"/>
      <c r="AT534" s="47"/>
      <c r="AU534" s="47"/>
      <c r="AV534" s="47"/>
      <c r="AW534" s="47"/>
      <c r="AX534" s="47"/>
      <c r="AY534" s="47"/>
      <c r="AZ534" s="47"/>
      <c r="BA534" s="47"/>
      <c r="BB534" s="47"/>
      <c r="BC534" s="47"/>
      <c r="BD534" s="47"/>
      <c r="BE534" s="47"/>
      <c r="BF534" s="47"/>
      <c r="BG534" s="47"/>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7"/>
      <c r="CI534" s="47"/>
      <c r="CJ534" s="47"/>
      <c r="CK534" s="47"/>
      <c r="CL534" s="47"/>
      <c r="CM534" s="47"/>
      <c r="CN534" s="47"/>
      <c r="CO534" s="47"/>
      <c r="CP534" s="47"/>
      <c r="CQ534" s="47"/>
    </row>
    <row r="535" spans="1:95" ht="12.75" customHeight="1" x14ac:dyDescent="0.15">
      <c r="A535" s="112"/>
      <c r="B535" s="112"/>
      <c r="C535" s="112"/>
      <c r="D535" s="112"/>
      <c r="E535" s="112"/>
      <c r="F535" s="112"/>
      <c r="G535" s="47"/>
      <c r="H535" s="115"/>
      <c r="I535" s="47"/>
      <c r="J535" s="47"/>
      <c r="K535" s="47"/>
      <c r="L535" s="47"/>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c r="AM535" s="47"/>
      <c r="AN535" s="47"/>
      <c r="AO535" s="47"/>
      <c r="AP535" s="47"/>
      <c r="AQ535" s="47"/>
      <c r="AR535" s="47"/>
      <c r="AS535" s="47"/>
      <c r="AT535" s="47"/>
      <c r="AU535" s="47"/>
      <c r="AV535" s="47"/>
      <c r="AW535" s="47"/>
      <c r="AX535" s="47"/>
      <c r="AY535" s="47"/>
      <c r="AZ535" s="47"/>
      <c r="BA535" s="47"/>
      <c r="BB535" s="47"/>
      <c r="BC535" s="47"/>
      <c r="BD535" s="47"/>
      <c r="BE535" s="47"/>
      <c r="BF535" s="47"/>
      <c r="BG535" s="47"/>
      <c r="BH535" s="47"/>
      <c r="BI535" s="47"/>
      <c r="BJ535" s="47"/>
      <c r="BK535" s="47"/>
      <c r="BL535" s="47"/>
      <c r="BM535" s="47"/>
      <c r="BN535" s="47"/>
      <c r="BO535" s="47"/>
      <c r="BP535" s="47"/>
      <c r="BQ535" s="47"/>
      <c r="BR535" s="47"/>
      <c r="BS535" s="47"/>
      <c r="BT535" s="47"/>
      <c r="BU535" s="47"/>
      <c r="BV535" s="47"/>
      <c r="BW535" s="47"/>
      <c r="BX535" s="47"/>
      <c r="BY535" s="47"/>
      <c r="BZ535" s="47"/>
      <c r="CA535" s="47"/>
      <c r="CB535" s="47"/>
      <c r="CC535" s="47"/>
      <c r="CD535" s="47"/>
      <c r="CE535" s="47"/>
      <c r="CF535" s="47"/>
      <c r="CG535" s="47"/>
      <c r="CH535" s="47"/>
      <c r="CI535" s="47"/>
      <c r="CJ535" s="47"/>
      <c r="CK535" s="47"/>
      <c r="CL535" s="47"/>
      <c r="CM535" s="47"/>
      <c r="CN535" s="47"/>
      <c r="CO535" s="47"/>
      <c r="CP535" s="47"/>
      <c r="CQ535" s="47"/>
    </row>
    <row r="536" spans="1:95" ht="12.75" customHeight="1" x14ac:dyDescent="0.15">
      <c r="A536" s="112"/>
      <c r="B536" s="112"/>
      <c r="C536" s="112"/>
      <c r="D536" s="112"/>
      <c r="E536" s="112"/>
      <c r="F536" s="112"/>
      <c r="G536" s="47"/>
      <c r="H536" s="115"/>
      <c r="I536" s="47"/>
      <c r="J536" s="47"/>
      <c r="K536" s="47"/>
      <c r="L536" s="47"/>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c r="AM536" s="47"/>
      <c r="AN536" s="47"/>
      <c r="AO536" s="47"/>
      <c r="AP536" s="47"/>
      <c r="AQ536" s="47"/>
      <c r="AR536" s="47"/>
      <c r="AS536" s="47"/>
      <c r="AT536" s="47"/>
      <c r="AU536" s="47"/>
      <c r="AV536" s="47"/>
      <c r="AW536" s="47"/>
      <c r="AX536" s="47"/>
      <c r="AY536" s="47"/>
      <c r="AZ536" s="47"/>
      <c r="BA536" s="47"/>
      <c r="BB536" s="47"/>
      <c r="BC536" s="47"/>
      <c r="BD536" s="47"/>
      <c r="BE536" s="47"/>
      <c r="BF536" s="47"/>
      <c r="BG536" s="47"/>
      <c r="BH536" s="47"/>
      <c r="BI536" s="47"/>
      <c r="BJ536" s="47"/>
      <c r="BK536" s="47"/>
      <c r="BL536" s="47"/>
      <c r="BM536" s="47"/>
      <c r="BN536" s="47"/>
      <c r="BO536" s="47"/>
      <c r="BP536" s="47"/>
      <c r="BQ536" s="47"/>
      <c r="BR536" s="47"/>
      <c r="BS536" s="47"/>
      <c r="BT536" s="47"/>
      <c r="BU536" s="47"/>
      <c r="BV536" s="47"/>
      <c r="BW536" s="47"/>
      <c r="BX536" s="47"/>
      <c r="BY536" s="47"/>
      <c r="BZ536" s="47"/>
      <c r="CA536" s="47"/>
      <c r="CB536" s="47"/>
      <c r="CC536" s="47"/>
      <c r="CD536" s="47"/>
      <c r="CE536" s="47"/>
      <c r="CF536" s="47"/>
      <c r="CG536" s="47"/>
      <c r="CH536" s="47"/>
      <c r="CI536" s="47"/>
      <c r="CJ536" s="47"/>
      <c r="CK536" s="47"/>
      <c r="CL536" s="47"/>
      <c r="CM536" s="47"/>
      <c r="CN536" s="47"/>
      <c r="CO536" s="47"/>
      <c r="CP536" s="47"/>
      <c r="CQ536" s="47"/>
    </row>
    <row r="537" spans="1:95" ht="12.75" customHeight="1" x14ac:dyDescent="0.15">
      <c r="A537" s="112"/>
      <c r="B537" s="112"/>
      <c r="C537" s="112"/>
      <c r="D537" s="112"/>
      <c r="E537" s="112"/>
      <c r="F537" s="112"/>
      <c r="G537" s="47"/>
      <c r="H537" s="115"/>
      <c r="I537" s="47"/>
      <c r="J537" s="47"/>
      <c r="K537" s="47"/>
      <c r="L537" s="47"/>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c r="AR537" s="47"/>
      <c r="AS537" s="47"/>
      <c r="AT537" s="47"/>
      <c r="AU537" s="47"/>
      <c r="AV537" s="47"/>
      <c r="AW537" s="47"/>
      <c r="AX537" s="47"/>
      <c r="AY537" s="47"/>
      <c r="AZ537" s="47"/>
      <c r="BA537" s="47"/>
      <c r="BB537" s="47"/>
      <c r="BC537" s="47"/>
      <c r="BD537" s="47"/>
      <c r="BE537" s="47"/>
      <c r="BF537" s="47"/>
      <c r="BG537" s="47"/>
      <c r="BH537" s="47"/>
      <c r="BI537" s="47"/>
      <c r="BJ537" s="47"/>
      <c r="BK537" s="47"/>
      <c r="BL537" s="47"/>
      <c r="BM537" s="47"/>
      <c r="BN537" s="47"/>
      <c r="BO537" s="47"/>
      <c r="BP537" s="47"/>
      <c r="BQ537" s="47"/>
      <c r="BR537" s="47"/>
      <c r="BS537" s="47"/>
      <c r="BT537" s="47"/>
      <c r="BU537" s="47"/>
      <c r="BV537" s="47"/>
      <c r="BW537" s="47"/>
      <c r="BX537" s="47"/>
      <c r="BY537" s="47"/>
      <c r="BZ537" s="47"/>
      <c r="CA537" s="47"/>
      <c r="CB537" s="47"/>
      <c r="CC537" s="47"/>
      <c r="CD537" s="47"/>
      <c r="CE537" s="47"/>
      <c r="CF537" s="47"/>
      <c r="CG537" s="47"/>
      <c r="CH537" s="47"/>
      <c r="CI537" s="47"/>
      <c r="CJ537" s="47"/>
      <c r="CK537" s="47"/>
      <c r="CL537" s="47"/>
      <c r="CM537" s="47"/>
      <c r="CN537" s="47"/>
      <c r="CO537" s="47"/>
      <c r="CP537" s="47"/>
      <c r="CQ537" s="47"/>
    </row>
    <row r="538" spans="1:95" ht="12.75" customHeight="1" x14ac:dyDescent="0.15">
      <c r="A538" s="112"/>
      <c r="B538" s="112"/>
      <c r="C538" s="112"/>
      <c r="D538" s="112"/>
      <c r="E538" s="112"/>
      <c r="F538" s="112"/>
      <c r="G538" s="47"/>
      <c r="H538" s="115"/>
      <c r="I538" s="47"/>
      <c r="J538" s="47"/>
      <c r="K538" s="47"/>
      <c r="L538" s="47"/>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c r="AM538" s="47"/>
      <c r="AN538" s="47"/>
      <c r="AO538" s="47"/>
      <c r="AP538" s="47"/>
      <c r="AQ538" s="47"/>
      <c r="AR538" s="47"/>
      <c r="AS538" s="47"/>
      <c r="AT538" s="47"/>
      <c r="AU538" s="47"/>
      <c r="AV538" s="47"/>
      <c r="AW538" s="47"/>
      <c r="AX538" s="47"/>
      <c r="AY538" s="47"/>
      <c r="AZ538" s="47"/>
      <c r="BA538" s="47"/>
      <c r="BB538" s="47"/>
      <c r="BC538" s="47"/>
      <c r="BD538" s="47"/>
      <c r="BE538" s="47"/>
      <c r="BF538" s="47"/>
      <c r="BG538" s="47"/>
      <c r="BH538" s="47"/>
      <c r="BI538" s="47"/>
      <c r="BJ538" s="47"/>
      <c r="BK538" s="47"/>
      <c r="BL538" s="47"/>
      <c r="BM538" s="47"/>
      <c r="BN538" s="47"/>
      <c r="BO538" s="47"/>
      <c r="BP538" s="47"/>
      <c r="BQ538" s="47"/>
      <c r="BR538" s="47"/>
      <c r="BS538" s="47"/>
      <c r="BT538" s="47"/>
      <c r="BU538" s="47"/>
      <c r="BV538" s="47"/>
      <c r="BW538" s="47"/>
      <c r="BX538" s="47"/>
      <c r="BY538" s="47"/>
      <c r="BZ538" s="47"/>
      <c r="CA538" s="47"/>
      <c r="CB538" s="47"/>
      <c r="CC538" s="47"/>
      <c r="CD538" s="47"/>
      <c r="CE538" s="47"/>
      <c r="CF538" s="47"/>
      <c r="CG538" s="47"/>
      <c r="CH538" s="47"/>
      <c r="CI538" s="47"/>
      <c r="CJ538" s="47"/>
      <c r="CK538" s="47"/>
      <c r="CL538" s="47"/>
      <c r="CM538" s="47"/>
      <c r="CN538" s="47"/>
      <c r="CO538" s="47"/>
      <c r="CP538" s="47"/>
      <c r="CQ538" s="47"/>
    </row>
    <row r="539" spans="1:95" ht="12.75" customHeight="1" x14ac:dyDescent="0.15">
      <c r="A539" s="112"/>
      <c r="B539" s="112"/>
      <c r="C539" s="112"/>
      <c r="D539" s="112"/>
      <c r="E539" s="112"/>
      <c r="F539" s="112"/>
      <c r="G539" s="47"/>
      <c r="H539" s="115"/>
      <c r="I539" s="47"/>
      <c r="J539" s="47"/>
      <c r="K539" s="47"/>
      <c r="L539" s="47"/>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c r="AM539" s="47"/>
      <c r="AN539" s="47"/>
      <c r="AO539" s="47"/>
      <c r="AP539" s="47"/>
      <c r="AQ539" s="47"/>
      <c r="AR539" s="47"/>
      <c r="AS539" s="47"/>
      <c r="AT539" s="47"/>
      <c r="AU539" s="47"/>
      <c r="AV539" s="47"/>
      <c r="AW539" s="47"/>
      <c r="AX539" s="47"/>
      <c r="AY539" s="47"/>
      <c r="AZ539" s="47"/>
      <c r="BA539" s="47"/>
      <c r="BB539" s="47"/>
      <c r="BC539" s="47"/>
      <c r="BD539" s="47"/>
      <c r="BE539" s="47"/>
      <c r="BF539" s="47"/>
      <c r="BG539" s="47"/>
      <c r="BH539" s="47"/>
      <c r="BI539" s="47"/>
      <c r="BJ539" s="47"/>
      <c r="BK539" s="47"/>
      <c r="BL539" s="47"/>
      <c r="BM539" s="47"/>
      <c r="BN539" s="47"/>
      <c r="BO539" s="47"/>
      <c r="BP539" s="47"/>
      <c r="BQ539" s="47"/>
      <c r="BR539" s="47"/>
      <c r="BS539" s="47"/>
      <c r="BT539" s="47"/>
      <c r="BU539" s="47"/>
      <c r="BV539" s="47"/>
      <c r="BW539" s="47"/>
      <c r="BX539" s="47"/>
      <c r="BY539" s="47"/>
      <c r="BZ539" s="47"/>
      <c r="CA539" s="47"/>
      <c r="CB539" s="47"/>
      <c r="CC539" s="47"/>
      <c r="CD539" s="47"/>
      <c r="CE539" s="47"/>
      <c r="CF539" s="47"/>
      <c r="CG539" s="47"/>
      <c r="CH539" s="47"/>
      <c r="CI539" s="47"/>
      <c r="CJ539" s="47"/>
      <c r="CK539" s="47"/>
      <c r="CL539" s="47"/>
      <c r="CM539" s="47"/>
      <c r="CN539" s="47"/>
      <c r="CO539" s="47"/>
      <c r="CP539" s="47"/>
      <c r="CQ539" s="47"/>
    </row>
    <row r="540" spans="1:95" ht="12.75" customHeight="1" x14ac:dyDescent="0.15">
      <c r="A540" s="112"/>
      <c r="B540" s="112"/>
      <c r="C540" s="112"/>
      <c r="D540" s="112"/>
      <c r="E540" s="112"/>
      <c r="F540" s="112"/>
      <c r="G540" s="47"/>
      <c r="H540" s="115"/>
      <c r="I540" s="47"/>
      <c r="J540" s="47"/>
      <c r="K540" s="47"/>
      <c r="L540" s="47"/>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c r="AM540" s="47"/>
      <c r="AN540" s="47"/>
      <c r="AO540" s="47"/>
      <c r="AP540" s="47"/>
      <c r="AQ540" s="47"/>
      <c r="AR540" s="47"/>
      <c r="AS540" s="47"/>
      <c r="AT540" s="47"/>
      <c r="AU540" s="47"/>
      <c r="AV540" s="47"/>
      <c r="AW540" s="47"/>
      <c r="AX540" s="47"/>
      <c r="AY540" s="47"/>
      <c r="AZ540" s="47"/>
      <c r="BA540" s="47"/>
      <c r="BB540" s="47"/>
      <c r="BC540" s="47"/>
      <c r="BD540" s="47"/>
      <c r="BE540" s="47"/>
      <c r="BF540" s="47"/>
      <c r="BG540" s="47"/>
      <c r="BH540" s="47"/>
      <c r="BI540" s="47"/>
      <c r="BJ540" s="47"/>
      <c r="BK540" s="47"/>
      <c r="BL540" s="47"/>
      <c r="BM540" s="47"/>
      <c r="BN540" s="47"/>
      <c r="BO540" s="47"/>
      <c r="BP540" s="47"/>
      <c r="BQ540" s="47"/>
      <c r="BR540" s="47"/>
      <c r="BS540" s="47"/>
      <c r="BT540" s="47"/>
      <c r="BU540" s="47"/>
      <c r="BV540" s="47"/>
      <c r="BW540" s="47"/>
      <c r="BX540" s="47"/>
      <c r="BY540" s="47"/>
      <c r="BZ540" s="47"/>
      <c r="CA540" s="47"/>
      <c r="CB540" s="47"/>
      <c r="CC540" s="47"/>
      <c r="CD540" s="47"/>
      <c r="CE540" s="47"/>
      <c r="CF540" s="47"/>
      <c r="CG540" s="47"/>
      <c r="CH540" s="47"/>
      <c r="CI540" s="47"/>
      <c r="CJ540" s="47"/>
      <c r="CK540" s="47"/>
      <c r="CL540" s="47"/>
      <c r="CM540" s="47"/>
      <c r="CN540" s="47"/>
      <c r="CO540" s="47"/>
      <c r="CP540" s="47"/>
      <c r="CQ540" s="47"/>
    </row>
    <row r="541" spans="1:95" ht="12.75" customHeight="1" x14ac:dyDescent="0.15">
      <c r="A541" s="112"/>
      <c r="B541" s="112"/>
      <c r="C541" s="112"/>
      <c r="D541" s="112"/>
      <c r="E541" s="112"/>
      <c r="F541" s="112"/>
      <c r="G541" s="47"/>
      <c r="H541" s="115"/>
      <c r="I541" s="47"/>
      <c r="J541" s="47"/>
      <c r="K541" s="47"/>
      <c r="L541" s="47"/>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c r="AM541" s="47"/>
      <c r="AN541" s="47"/>
      <c r="AO541" s="47"/>
      <c r="AP541" s="47"/>
      <c r="AQ541" s="47"/>
      <c r="AR541" s="47"/>
      <c r="AS541" s="47"/>
      <c r="AT541" s="47"/>
      <c r="AU541" s="47"/>
      <c r="AV541" s="47"/>
      <c r="AW541" s="47"/>
      <c r="AX541" s="47"/>
      <c r="AY541" s="47"/>
      <c r="AZ541" s="47"/>
      <c r="BA541" s="47"/>
      <c r="BB541" s="47"/>
      <c r="BC541" s="47"/>
      <c r="BD541" s="47"/>
      <c r="BE541" s="47"/>
      <c r="BF541" s="47"/>
      <c r="BG541" s="47"/>
      <c r="BH541" s="47"/>
      <c r="BI541" s="47"/>
      <c r="BJ541" s="47"/>
      <c r="BK541" s="47"/>
      <c r="BL541" s="47"/>
      <c r="BM541" s="47"/>
      <c r="BN541" s="47"/>
      <c r="BO541" s="47"/>
      <c r="BP541" s="47"/>
      <c r="BQ541" s="47"/>
      <c r="BR541" s="47"/>
      <c r="BS541" s="47"/>
      <c r="BT541" s="47"/>
      <c r="BU541" s="47"/>
      <c r="BV541" s="47"/>
      <c r="BW541" s="47"/>
      <c r="BX541" s="47"/>
      <c r="BY541" s="47"/>
      <c r="BZ541" s="47"/>
      <c r="CA541" s="47"/>
      <c r="CB541" s="47"/>
      <c r="CC541" s="47"/>
      <c r="CD541" s="47"/>
      <c r="CE541" s="47"/>
      <c r="CF541" s="47"/>
      <c r="CG541" s="47"/>
      <c r="CH541" s="47"/>
      <c r="CI541" s="47"/>
      <c r="CJ541" s="47"/>
      <c r="CK541" s="47"/>
      <c r="CL541" s="47"/>
      <c r="CM541" s="47"/>
      <c r="CN541" s="47"/>
      <c r="CO541" s="47"/>
      <c r="CP541" s="47"/>
      <c r="CQ541" s="47"/>
    </row>
    <row r="542" spans="1:95" ht="12.75" customHeight="1" x14ac:dyDescent="0.15">
      <c r="A542" s="112"/>
      <c r="B542" s="112"/>
      <c r="C542" s="112"/>
      <c r="D542" s="112"/>
      <c r="E542" s="112"/>
      <c r="F542" s="112"/>
      <c r="G542" s="47"/>
      <c r="H542" s="115"/>
      <c r="I542" s="47"/>
      <c r="J542" s="47"/>
      <c r="K542" s="47"/>
      <c r="L542" s="47"/>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c r="AM542" s="47"/>
      <c r="AN542" s="47"/>
      <c r="AO542" s="47"/>
      <c r="AP542" s="47"/>
      <c r="AQ542" s="47"/>
      <c r="AR542" s="47"/>
      <c r="AS542" s="47"/>
      <c r="AT542" s="47"/>
      <c r="AU542" s="47"/>
      <c r="AV542" s="47"/>
      <c r="AW542" s="47"/>
      <c r="AX542" s="47"/>
      <c r="AY542" s="47"/>
      <c r="AZ542" s="47"/>
      <c r="BA542" s="47"/>
      <c r="BB542" s="47"/>
      <c r="BC542" s="47"/>
      <c r="BD542" s="47"/>
      <c r="BE542" s="47"/>
      <c r="BF542" s="47"/>
      <c r="BG542" s="47"/>
      <c r="BH542" s="47"/>
      <c r="BI542" s="47"/>
      <c r="BJ542" s="47"/>
      <c r="BK542" s="47"/>
      <c r="BL542" s="47"/>
      <c r="BM542" s="47"/>
      <c r="BN542" s="47"/>
      <c r="BO542" s="47"/>
      <c r="BP542" s="47"/>
      <c r="BQ542" s="47"/>
      <c r="BR542" s="47"/>
      <c r="BS542" s="47"/>
      <c r="BT542" s="47"/>
      <c r="BU542" s="47"/>
      <c r="BV542" s="47"/>
      <c r="BW542" s="47"/>
      <c r="BX542" s="47"/>
      <c r="BY542" s="47"/>
      <c r="BZ542" s="47"/>
      <c r="CA542" s="47"/>
      <c r="CB542" s="47"/>
      <c r="CC542" s="47"/>
      <c r="CD542" s="47"/>
      <c r="CE542" s="47"/>
      <c r="CF542" s="47"/>
      <c r="CG542" s="47"/>
      <c r="CH542" s="47"/>
      <c r="CI542" s="47"/>
      <c r="CJ542" s="47"/>
      <c r="CK542" s="47"/>
      <c r="CL542" s="47"/>
      <c r="CM542" s="47"/>
      <c r="CN542" s="47"/>
      <c r="CO542" s="47"/>
      <c r="CP542" s="47"/>
      <c r="CQ542" s="47"/>
    </row>
    <row r="543" spans="1:95" ht="12.75" customHeight="1" x14ac:dyDescent="0.15">
      <c r="A543" s="112"/>
      <c r="B543" s="112"/>
      <c r="C543" s="112"/>
      <c r="D543" s="112"/>
      <c r="E543" s="112"/>
      <c r="F543" s="112"/>
      <c r="G543" s="47"/>
      <c r="H543" s="115"/>
      <c r="I543" s="47"/>
      <c r="J543" s="47"/>
      <c r="K543" s="47"/>
      <c r="L543" s="47"/>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c r="AM543" s="47"/>
      <c r="AN543" s="47"/>
      <c r="AO543" s="47"/>
      <c r="AP543" s="47"/>
      <c r="AQ543" s="47"/>
      <c r="AR543" s="47"/>
      <c r="AS543" s="47"/>
      <c r="AT543" s="47"/>
      <c r="AU543" s="47"/>
      <c r="AV543" s="47"/>
      <c r="AW543" s="47"/>
      <c r="AX543" s="47"/>
      <c r="AY543" s="47"/>
      <c r="AZ543" s="47"/>
      <c r="BA543" s="47"/>
      <c r="BB543" s="47"/>
      <c r="BC543" s="47"/>
      <c r="BD543" s="47"/>
      <c r="BE543" s="47"/>
      <c r="BF543" s="47"/>
      <c r="BG543" s="47"/>
      <c r="BH543" s="47"/>
      <c r="BI543" s="47"/>
      <c r="BJ543" s="47"/>
      <c r="BK543" s="47"/>
      <c r="BL543" s="47"/>
      <c r="BM543" s="47"/>
      <c r="BN543" s="47"/>
      <c r="BO543" s="47"/>
      <c r="BP543" s="47"/>
      <c r="BQ543" s="47"/>
      <c r="BR543" s="47"/>
      <c r="BS543" s="47"/>
      <c r="BT543" s="47"/>
      <c r="BU543" s="47"/>
      <c r="BV543" s="47"/>
      <c r="BW543" s="47"/>
      <c r="BX543" s="47"/>
      <c r="BY543" s="47"/>
      <c r="BZ543" s="47"/>
      <c r="CA543" s="47"/>
      <c r="CB543" s="47"/>
      <c r="CC543" s="47"/>
      <c r="CD543" s="47"/>
      <c r="CE543" s="47"/>
      <c r="CF543" s="47"/>
      <c r="CG543" s="47"/>
      <c r="CH543" s="47"/>
      <c r="CI543" s="47"/>
      <c r="CJ543" s="47"/>
      <c r="CK543" s="47"/>
      <c r="CL543" s="47"/>
      <c r="CM543" s="47"/>
      <c r="CN543" s="47"/>
      <c r="CO543" s="47"/>
      <c r="CP543" s="47"/>
      <c r="CQ543" s="47"/>
    </row>
    <row r="544" spans="1:95" ht="12.75" customHeight="1" x14ac:dyDescent="0.15">
      <c r="A544" s="112"/>
      <c r="B544" s="112"/>
      <c r="C544" s="112"/>
      <c r="D544" s="112"/>
      <c r="E544" s="112"/>
      <c r="F544" s="112"/>
      <c r="G544" s="47"/>
      <c r="H544" s="115"/>
      <c r="I544" s="47"/>
      <c r="J544" s="47"/>
      <c r="K544" s="47"/>
      <c r="L544" s="47"/>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c r="AM544" s="47"/>
      <c r="AN544" s="47"/>
      <c r="AO544" s="47"/>
      <c r="AP544" s="47"/>
      <c r="AQ544" s="47"/>
      <c r="AR544" s="47"/>
      <c r="AS544" s="47"/>
      <c r="AT544" s="47"/>
      <c r="AU544" s="47"/>
      <c r="AV544" s="47"/>
      <c r="AW544" s="47"/>
      <c r="AX544" s="47"/>
      <c r="AY544" s="47"/>
      <c r="AZ544" s="47"/>
      <c r="BA544" s="47"/>
      <c r="BB544" s="47"/>
      <c r="BC544" s="47"/>
      <c r="BD544" s="47"/>
      <c r="BE544" s="47"/>
      <c r="BF544" s="47"/>
      <c r="BG544" s="47"/>
      <c r="BH544" s="47"/>
      <c r="BI544" s="47"/>
      <c r="BJ544" s="47"/>
      <c r="BK544" s="47"/>
      <c r="BL544" s="47"/>
      <c r="BM544" s="47"/>
      <c r="BN544" s="47"/>
      <c r="BO544" s="47"/>
      <c r="BP544" s="47"/>
      <c r="BQ544" s="47"/>
      <c r="BR544" s="47"/>
      <c r="BS544" s="47"/>
      <c r="BT544" s="47"/>
      <c r="BU544" s="47"/>
      <c r="BV544" s="47"/>
      <c r="BW544" s="47"/>
      <c r="BX544" s="47"/>
      <c r="BY544" s="47"/>
      <c r="BZ544" s="47"/>
      <c r="CA544" s="47"/>
      <c r="CB544" s="47"/>
      <c r="CC544" s="47"/>
      <c r="CD544" s="47"/>
      <c r="CE544" s="47"/>
      <c r="CF544" s="47"/>
      <c r="CG544" s="47"/>
      <c r="CH544" s="47"/>
      <c r="CI544" s="47"/>
      <c r="CJ544" s="47"/>
      <c r="CK544" s="47"/>
      <c r="CL544" s="47"/>
      <c r="CM544" s="47"/>
      <c r="CN544" s="47"/>
      <c r="CO544" s="47"/>
      <c r="CP544" s="47"/>
      <c r="CQ544" s="47"/>
    </row>
    <row r="545" spans="1:95" ht="12.75" customHeight="1" x14ac:dyDescent="0.15">
      <c r="A545" s="112"/>
      <c r="B545" s="112"/>
      <c r="C545" s="112"/>
      <c r="D545" s="112"/>
      <c r="E545" s="112"/>
      <c r="F545" s="112"/>
      <c r="G545" s="47"/>
      <c r="H545" s="115"/>
      <c r="I545" s="47"/>
      <c r="J545" s="47"/>
      <c r="K545" s="47"/>
      <c r="L545" s="47"/>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c r="AM545" s="47"/>
      <c r="AN545" s="47"/>
      <c r="AO545" s="47"/>
      <c r="AP545" s="47"/>
      <c r="AQ545" s="47"/>
      <c r="AR545" s="47"/>
      <c r="AS545" s="47"/>
      <c r="AT545" s="47"/>
      <c r="AU545" s="47"/>
      <c r="AV545" s="47"/>
      <c r="AW545" s="47"/>
      <c r="AX545" s="47"/>
      <c r="AY545" s="47"/>
      <c r="AZ545" s="47"/>
      <c r="BA545" s="47"/>
      <c r="BB545" s="47"/>
      <c r="BC545" s="47"/>
      <c r="BD545" s="47"/>
      <c r="BE545" s="47"/>
      <c r="BF545" s="47"/>
      <c r="BG545" s="47"/>
      <c r="BH545" s="47"/>
      <c r="BI545" s="47"/>
      <c r="BJ545" s="47"/>
      <c r="BK545" s="47"/>
      <c r="BL545" s="47"/>
      <c r="BM545" s="47"/>
      <c r="BN545" s="47"/>
      <c r="BO545" s="47"/>
      <c r="BP545" s="47"/>
      <c r="BQ545" s="47"/>
      <c r="BR545" s="47"/>
      <c r="BS545" s="47"/>
      <c r="BT545" s="47"/>
      <c r="BU545" s="47"/>
      <c r="BV545" s="47"/>
      <c r="BW545" s="47"/>
      <c r="BX545" s="47"/>
      <c r="BY545" s="47"/>
      <c r="BZ545" s="47"/>
      <c r="CA545" s="47"/>
      <c r="CB545" s="47"/>
      <c r="CC545" s="47"/>
      <c r="CD545" s="47"/>
      <c r="CE545" s="47"/>
      <c r="CF545" s="47"/>
      <c r="CG545" s="47"/>
      <c r="CH545" s="47"/>
      <c r="CI545" s="47"/>
      <c r="CJ545" s="47"/>
      <c r="CK545" s="47"/>
      <c r="CL545" s="47"/>
      <c r="CM545" s="47"/>
      <c r="CN545" s="47"/>
      <c r="CO545" s="47"/>
      <c r="CP545" s="47"/>
      <c r="CQ545" s="47"/>
    </row>
    <row r="546" spans="1:95" ht="12.75" customHeight="1" x14ac:dyDescent="0.15">
      <c r="A546" s="112"/>
      <c r="B546" s="112"/>
      <c r="C546" s="112"/>
      <c r="D546" s="112"/>
      <c r="E546" s="112"/>
      <c r="F546" s="112"/>
      <c r="G546" s="47"/>
      <c r="H546" s="115"/>
      <c r="I546" s="47"/>
      <c r="J546" s="47"/>
      <c r="K546" s="47"/>
      <c r="L546" s="47"/>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c r="AR546" s="47"/>
      <c r="AS546" s="47"/>
      <c r="AT546" s="47"/>
      <c r="AU546" s="47"/>
      <c r="AV546" s="47"/>
      <c r="AW546" s="47"/>
      <c r="AX546" s="47"/>
      <c r="AY546" s="47"/>
      <c r="AZ546" s="47"/>
      <c r="BA546" s="47"/>
      <c r="BB546" s="47"/>
      <c r="BC546" s="47"/>
      <c r="BD546" s="47"/>
      <c r="BE546" s="47"/>
      <c r="BF546" s="47"/>
      <c r="BG546" s="47"/>
      <c r="BH546" s="47"/>
      <c r="BI546" s="47"/>
      <c r="BJ546" s="47"/>
      <c r="BK546" s="47"/>
      <c r="BL546" s="47"/>
      <c r="BM546" s="47"/>
      <c r="BN546" s="47"/>
      <c r="BO546" s="47"/>
      <c r="BP546" s="47"/>
      <c r="BQ546" s="47"/>
      <c r="BR546" s="47"/>
      <c r="BS546" s="47"/>
      <c r="BT546" s="47"/>
      <c r="BU546" s="47"/>
      <c r="BV546" s="47"/>
      <c r="BW546" s="47"/>
      <c r="BX546" s="47"/>
      <c r="BY546" s="47"/>
      <c r="BZ546" s="47"/>
      <c r="CA546" s="47"/>
      <c r="CB546" s="47"/>
      <c r="CC546" s="47"/>
      <c r="CD546" s="47"/>
      <c r="CE546" s="47"/>
      <c r="CF546" s="47"/>
      <c r="CG546" s="47"/>
      <c r="CH546" s="47"/>
      <c r="CI546" s="47"/>
      <c r="CJ546" s="47"/>
      <c r="CK546" s="47"/>
      <c r="CL546" s="47"/>
      <c r="CM546" s="47"/>
      <c r="CN546" s="47"/>
      <c r="CO546" s="47"/>
      <c r="CP546" s="47"/>
      <c r="CQ546" s="47"/>
    </row>
    <row r="547" spans="1:95" ht="12.75" customHeight="1" x14ac:dyDescent="0.15">
      <c r="A547" s="112"/>
      <c r="B547" s="112"/>
      <c r="C547" s="112"/>
      <c r="D547" s="112"/>
      <c r="E547" s="112"/>
      <c r="F547" s="112"/>
      <c r="G547" s="47"/>
      <c r="H547" s="115"/>
      <c r="I547" s="47"/>
      <c r="J547" s="47"/>
      <c r="K547" s="47"/>
      <c r="L547" s="47"/>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c r="AM547" s="47"/>
      <c r="AN547" s="47"/>
      <c r="AO547" s="47"/>
      <c r="AP547" s="47"/>
      <c r="AQ547" s="47"/>
      <c r="AR547" s="47"/>
      <c r="AS547" s="47"/>
      <c r="AT547" s="47"/>
      <c r="AU547" s="47"/>
      <c r="AV547" s="47"/>
      <c r="AW547" s="47"/>
      <c r="AX547" s="47"/>
      <c r="AY547" s="47"/>
      <c r="AZ547" s="47"/>
      <c r="BA547" s="47"/>
      <c r="BB547" s="47"/>
      <c r="BC547" s="47"/>
      <c r="BD547" s="47"/>
      <c r="BE547" s="47"/>
      <c r="BF547" s="47"/>
      <c r="BG547" s="47"/>
      <c r="BH547" s="47"/>
      <c r="BI547" s="47"/>
      <c r="BJ547" s="47"/>
      <c r="BK547" s="47"/>
      <c r="BL547" s="47"/>
      <c r="BM547" s="47"/>
      <c r="BN547" s="47"/>
      <c r="BO547" s="47"/>
      <c r="BP547" s="47"/>
      <c r="BQ547" s="47"/>
      <c r="BR547" s="47"/>
      <c r="BS547" s="47"/>
      <c r="BT547" s="47"/>
      <c r="BU547" s="47"/>
      <c r="BV547" s="47"/>
      <c r="BW547" s="47"/>
      <c r="BX547" s="47"/>
      <c r="BY547" s="47"/>
      <c r="BZ547" s="47"/>
      <c r="CA547" s="47"/>
      <c r="CB547" s="47"/>
      <c r="CC547" s="47"/>
      <c r="CD547" s="47"/>
      <c r="CE547" s="47"/>
      <c r="CF547" s="47"/>
      <c r="CG547" s="47"/>
      <c r="CH547" s="47"/>
      <c r="CI547" s="47"/>
      <c r="CJ547" s="47"/>
      <c r="CK547" s="47"/>
      <c r="CL547" s="47"/>
      <c r="CM547" s="47"/>
      <c r="CN547" s="47"/>
      <c r="CO547" s="47"/>
      <c r="CP547" s="47"/>
      <c r="CQ547" s="47"/>
    </row>
    <row r="548" spans="1:95" ht="12.75" customHeight="1" x14ac:dyDescent="0.15">
      <c r="A548" s="112"/>
      <c r="B548" s="112"/>
      <c r="C548" s="112"/>
      <c r="D548" s="112"/>
      <c r="E548" s="112"/>
      <c r="F548" s="112"/>
      <c r="G548" s="47"/>
      <c r="H548" s="115"/>
      <c r="I548" s="47"/>
      <c r="J548" s="47"/>
      <c r="K548" s="47"/>
      <c r="L548" s="47"/>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c r="AM548" s="47"/>
      <c r="AN548" s="47"/>
      <c r="AO548" s="47"/>
      <c r="AP548" s="47"/>
      <c r="AQ548" s="47"/>
      <c r="AR548" s="47"/>
      <c r="AS548" s="47"/>
      <c r="AT548" s="47"/>
      <c r="AU548" s="47"/>
      <c r="AV548" s="47"/>
      <c r="AW548" s="47"/>
      <c r="AX548" s="47"/>
      <c r="AY548" s="47"/>
      <c r="AZ548" s="47"/>
      <c r="BA548" s="47"/>
      <c r="BB548" s="47"/>
      <c r="BC548" s="47"/>
      <c r="BD548" s="47"/>
      <c r="BE548" s="47"/>
      <c r="BF548" s="47"/>
      <c r="BG548" s="47"/>
      <c r="BH548" s="47"/>
      <c r="BI548" s="47"/>
      <c r="BJ548" s="47"/>
      <c r="BK548" s="47"/>
      <c r="BL548" s="47"/>
      <c r="BM548" s="47"/>
      <c r="BN548" s="47"/>
      <c r="BO548" s="47"/>
      <c r="BP548" s="47"/>
      <c r="BQ548" s="47"/>
      <c r="BR548" s="47"/>
      <c r="BS548" s="47"/>
      <c r="BT548" s="47"/>
      <c r="BU548" s="47"/>
      <c r="BV548" s="47"/>
      <c r="BW548" s="47"/>
      <c r="BX548" s="47"/>
      <c r="BY548" s="47"/>
      <c r="BZ548" s="47"/>
      <c r="CA548" s="47"/>
      <c r="CB548" s="47"/>
      <c r="CC548" s="47"/>
      <c r="CD548" s="47"/>
      <c r="CE548" s="47"/>
      <c r="CF548" s="47"/>
      <c r="CG548" s="47"/>
      <c r="CH548" s="47"/>
      <c r="CI548" s="47"/>
      <c r="CJ548" s="47"/>
      <c r="CK548" s="47"/>
      <c r="CL548" s="47"/>
      <c r="CM548" s="47"/>
      <c r="CN548" s="47"/>
      <c r="CO548" s="47"/>
      <c r="CP548" s="47"/>
      <c r="CQ548" s="47"/>
    </row>
    <row r="549" spans="1:95" ht="12.75" customHeight="1" x14ac:dyDescent="0.15">
      <c r="A549" s="112"/>
      <c r="B549" s="112"/>
      <c r="C549" s="112"/>
      <c r="D549" s="112"/>
      <c r="E549" s="112"/>
      <c r="F549" s="112"/>
      <c r="G549" s="47"/>
      <c r="H549" s="115"/>
      <c r="I549" s="47"/>
      <c r="J549" s="47"/>
      <c r="K549" s="47"/>
      <c r="L549" s="47"/>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c r="AM549" s="47"/>
      <c r="AN549" s="47"/>
      <c r="AO549" s="47"/>
      <c r="AP549" s="47"/>
      <c r="AQ549" s="47"/>
      <c r="AR549" s="47"/>
      <c r="AS549" s="47"/>
      <c r="AT549" s="47"/>
      <c r="AU549" s="47"/>
      <c r="AV549" s="47"/>
      <c r="AW549" s="47"/>
      <c r="AX549" s="47"/>
      <c r="AY549" s="47"/>
      <c r="AZ549" s="47"/>
      <c r="BA549" s="47"/>
      <c r="BB549" s="47"/>
      <c r="BC549" s="47"/>
      <c r="BD549" s="47"/>
      <c r="BE549" s="47"/>
      <c r="BF549" s="47"/>
      <c r="BG549" s="47"/>
      <c r="BH549" s="47"/>
      <c r="BI549" s="47"/>
      <c r="BJ549" s="47"/>
      <c r="BK549" s="47"/>
      <c r="BL549" s="47"/>
      <c r="BM549" s="47"/>
      <c r="BN549" s="47"/>
      <c r="BO549" s="47"/>
      <c r="BP549" s="47"/>
      <c r="BQ549" s="47"/>
      <c r="BR549" s="47"/>
      <c r="BS549" s="47"/>
      <c r="BT549" s="47"/>
      <c r="BU549" s="47"/>
      <c r="BV549" s="47"/>
      <c r="BW549" s="47"/>
      <c r="BX549" s="47"/>
      <c r="BY549" s="47"/>
      <c r="BZ549" s="47"/>
      <c r="CA549" s="47"/>
      <c r="CB549" s="47"/>
      <c r="CC549" s="47"/>
      <c r="CD549" s="47"/>
      <c r="CE549" s="47"/>
      <c r="CF549" s="47"/>
      <c r="CG549" s="47"/>
      <c r="CH549" s="47"/>
      <c r="CI549" s="47"/>
      <c r="CJ549" s="47"/>
      <c r="CK549" s="47"/>
      <c r="CL549" s="47"/>
      <c r="CM549" s="47"/>
      <c r="CN549" s="47"/>
      <c r="CO549" s="47"/>
      <c r="CP549" s="47"/>
      <c r="CQ549" s="47"/>
    </row>
    <row r="550" spans="1:95" ht="12.75" customHeight="1" x14ac:dyDescent="0.15">
      <c r="A550" s="112"/>
      <c r="B550" s="112"/>
      <c r="C550" s="112"/>
      <c r="D550" s="112"/>
      <c r="E550" s="112"/>
      <c r="F550" s="112"/>
      <c r="G550" s="47"/>
      <c r="H550" s="115"/>
      <c r="I550" s="47"/>
      <c r="J550" s="47"/>
      <c r="K550" s="47"/>
      <c r="L550" s="47"/>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c r="AM550" s="47"/>
      <c r="AN550" s="47"/>
      <c r="AO550" s="47"/>
      <c r="AP550" s="47"/>
      <c r="AQ550" s="47"/>
      <c r="AR550" s="47"/>
      <c r="AS550" s="47"/>
      <c r="AT550" s="47"/>
      <c r="AU550" s="47"/>
      <c r="AV550" s="47"/>
      <c r="AW550" s="47"/>
      <c r="AX550" s="47"/>
      <c r="AY550" s="47"/>
      <c r="AZ550" s="47"/>
      <c r="BA550" s="47"/>
      <c r="BB550" s="47"/>
      <c r="BC550" s="47"/>
      <c r="BD550" s="47"/>
      <c r="BE550" s="47"/>
      <c r="BF550" s="47"/>
      <c r="BG550" s="47"/>
      <c r="BH550" s="47"/>
      <c r="BI550" s="47"/>
      <c r="BJ550" s="47"/>
      <c r="BK550" s="47"/>
      <c r="BL550" s="47"/>
      <c r="BM550" s="47"/>
      <c r="BN550" s="47"/>
      <c r="BO550" s="47"/>
      <c r="BP550" s="47"/>
      <c r="BQ550" s="47"/>
      <c r="BR550" s="47"/>
      <c r="BS550" s="47"/>
      <c r="BT550" s="47"/>
      <c r="BU550" s="47"/>
      <c r="BV550" s="47"/>
      <c r="BW550" s="47"/>
      <c r="BX550" s="47"/>
      <c r="BY550" s="47"/>
      <c r="BZ550" s="47"/>
      <c r="CA550" s="47"/>
      <c r="CB550" s="47"/>
      <c r="CC550" s="47"/>
      <c r="CD550" s="47"/>
      <c r="CE550" s="47"/>
      <c r="CF550" s="47"/>
      <c r="CG550" s="47"/>
      <c r="CH550" s="47"/>
      <c r="CI550" s="47"/>
      <c r="CJ550" s="47"/>
      <c r="CK550" s="47"/>
      <c r="CL550" s="47"/>
      <c r="CM550" s="47"/>
      <c r="CN550" s="47"/>
      <c r="CO550" s="47"/>
      <c r="CP550" s="47"/>
      <c r="CQ550" s="47"/>
    </row>
    <row r="551" spans="1:95" ht="12.75" customHeight="1" x14ac:dyDescent="0.15">
      <c r="A551" s="112"/>
      <c r="B551" s="112"/>
      <c r="C551" s="112"/>
      <c r="D551" s="112"/>
      <c r="E551" s="112"/>
      <c r="F551" s="112"/>
      <c r="G551" s="47"/>
      <c r="H551" s="115"/>
      <c r="I551" s="47"/>
      <c r="J551" s="47"/>
      <c r="K551" s="47"/>
      <c r="L551" s="47"/>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c r="AM551" s="47"/>
      <c r="AN551" s="47"/>
      <c r="AO551" s="47"/>
      <c r="AP551" s="47"/>
      <c r="AQ551" s="47"/>
      <c r="AR551" s="47"/>
      <c r="AS551" s="47"/>
      <c r="AT551" s="47"/>
      <c r="AU551" s="47"/>
      <c r="AV551" s="47"/>
      <c r="AW551" s="47"/>
      <c r="AX551" s="47"/>
      <c r="AY551" s="47"/>
      <c r="AZ551" s="47"/>
      <c r="BA551" s="47"/>
      <c r="BB551" s="47"/>
      <c r="BC551" s="47"/>
      <c r="BD551" s="47"/>
      <c r="BE551" s="47"/>
      <c r="BF551" s="47"/>
      <c r="BG551" s="47"/>
      <c r="BH551" s="47"/>
      <c r="BI551" s="47"/>
      <c r="BJ551" s="47"/>
      <c r="BK551" s="47"/>
      <c r="BL551" s="47"/>
      <c r="BM551" s="47"/>
      <c r="BN551" s="47"/>
      <c r="BO551" s="47"/>
      <c r="BP551" s="47"/>
      <c r="BQ551" s="47"/>
      <c r="BR551" s="47"/>
      <c r="BS551" s="47"/>
      <c r="BT551" s="47"/>
      <c r="BU551" s="47"/>
      <c r="BV551" s="47"/>
      <c r="BW551" s="47"/>
      <c r="BX551" s="47"/>
      <c r="BY551" s="47"/>
      <c r="BZ551" s="47"/>
      <c r="CA551" s="47"/>
      <c r="CB551" s="47"/>
      <c r="CC551" s="47"/>
      <c r="CD551" s="47"/>
      <c r="CE551" s="47"/>
      <c r="CF551" s="47"/>
      <c r="CG551" s="47"/>
      <c r="CH551" s="47"/>
      <c r="CI551" s="47"/>
      <c r="CJ551" s="47"/>
      <c r="CK551" s="47"/>
      <c r="CL551" s="47"/>
      <c r="CM551" s="47"/>
      <c r="CN551" s="47"/>
      <c r="CO551" s="47"/>
      <c r="CP551" s="47"/>
      <c r="CQ551" s="47"/>
    </row>
    <row r="552" spans="1:95" ht="12.75" customHeight="1" x14ac:dyDescent="0.15">
      <c r="A552" s="112"/>
      <c r="B552" s="112"/>
      <c r="C552" s="112"/>
      <c r="D552" s="112"/>
      <c r="E552" s="112"/>
      <c r="F552" s="112"/>
      <c r="G552" s="47"/>
      <c r="H552" s="115"/>
      <c r="I552" s="47"/>
      <c r="J552" s="47"/>
      <c r="K552" s="47"/>
      <c r="L552" s="47"/>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c r="AM552" s="47"/>
      <c r="AN552" s="47"/>
      <c r="AO552" s="47"/>
      <c r="AP552" s="47"/>
      <c r="AQ552" s="47"/>
      <c r="AR552" s="47"/>
      <c r="AS552" s="47"/>
      <c r="AT552" s="47"/>
      <c r="AU552" s="47"/>
      <c r="AV552" s="47"/>
      <c r="AW552" s="47"/>
      <c r="AX552" s="47"/>
      <c r="AY552" s="47"/>
      <c r="AZ552" s="47"/>
      <c r="BA552" s="47"/>
      <c r="BB552" s="47"/>
      <c r="BC552" s="47"/>
      <c r="BD552" s="47"/>
      <c r="BE552" s="47"/>
      <c r="BF552" s="47"/>
      <c r="BG552" s="47"/>
      <c r="BH552" s="47"/>
      <c r="BI552" s="47"/>
      <c r="BJ552" s="47"/>
      <c r="BK552" s="47"/>
      <c r="BL552" s="47"/>
      <c r="BM552" s="47"/>
      <c r="BN552" s="47"/>
      <c r="BO552" s="47"/>
      <c r="BP552" s="47"/>
      <c r="BQ552" s="47"/>
      <c r="BR552" s="47"/>
      <c r="BS552" s="47"/>
      <c r="BT552" s="47"/>
      <c r="BU552" s="47"/>
      <c r="BV552" s="47"/>
      <c r="BW552" s="47"/>
      <c r="BX552" s="47"/>
      <c r="BY552" s="47"/>
      <c r="BZ552" s="47"/>
      <c r="CA552" s="47"/>
      <c r="CB552" s="47"/>
      <c r="CC552" s="47"/>
      <c r="CD552" s="47"/>
      <c r="CE552" s="47"/>
      <c r="CF552" s="47"/>
      <c r="CG552" s="47"/>
      <c r="CH552" s="47"/>
      <c r="CI552" s="47"/>
      <c r="CJ552" s="47"/>
      <c r="CK552" s="47"/>
      <c r="CL552" s="47"/>
      <c r="CM552" s="47"/>
      <c r="CN552" s="47"/>
      <c r="CO552" s="47"/>
      <c r="CP552" s="47"/>
      <c r="CQ552" s="47"/>
    </row>
    <row r="553" spans="1:95" ht="12.75" customHeight="1" x14ac:dyDescent="0.15">
      <c r="A553" s="112"/>
      <c r="B553" s="112"/>
      <c r="C553" s="112"/>
      <c r="D553" s="112"/>
      <c r="E553" s="112"/>
      <c r="F553" s="112"/>
      <c r="G553" s="47"/>
      <c r="H553" s="115"/>
      <c r="I553" s="47"/>
      <c r="J553" s="47"/>
      <c r="K553" s="47"/>
      <c r="L553" s="47"/>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c r="AM553" s="47"/>
      <c r="AN553" s="47"/>
      <c r="AO553" s="47"/>
      <c r="AP553" s="47"/>
      <c r="AQ553" s="47"/>
      <c r="AR553" s="47"/>
      <c r="AS553" s="47"/>
      <c r="AT553" s="47"/>
      <c r="AU553" s="47"/>
      <c r="AV553" s="47"/>
      <c r="AW553" s="47"/>
      <c r="AX553" s="47"/>
      <c r="AY553" s="47"/>
      <c r="AZ553" s="47"/>
      <c r="BA553" s="47"/>
      <c r="BB553" s="47"/>
      <c r="BC553" s="47"/>
      <c r="BD553" s="47"/>
      <c r="BE553" s="47"/>
      <c r="BF553" s="47"/>
      <c r="BG553" s="47"/>
      <c r="BH553" s="47"/>
      <c r="BI553" s="47"/>
      <c r="BJ553" s="47"/>
      <c r="BK553" s="47"/>
      <c r="BL553" s="47"/>
      <c r="BM553" s="47"/>
      <c r="BN553" s="47"/>
      <c r="BO553" s="47"/>
      <c r="BP553" s="47"/>
      <c r="BQ553" s="47"/>
      <c r="BR553" s="47"/>
      <c r="BS553" s="47"/>
      <c r="BT553" s="47"/>
      <c r="BU553" s="47"/>
      <c r="BV553" s="47"/>
      <c r="BW553" s="47"/>
      <c r="BX553" s="47"/>
      <c r="BY553" s="47"/>
      <c r="BZ553" s="47"/>
      <c r="CA553" s="47"/>
      <c r="CB553" s="47"/>
      <c r="CC553" s="47"/>
      <c r="CD553" s="47"/>
      <c r="CE553" s="47"/>
      <c r="CF553" s="47"/>
      <c r="CG553" s="47"/>
      <c r="CH553" s="47"/>
      <c r="CI553" s="47"/>
      <c r="CJ553" s="47"/>
      <c r="CK553" s="47"/>
      <c r="CL553" s="47"/>
      <c r="CM553" s="47"/>
      <c r="CN553" s="47"/>
      <c r="CO553" s="47"/>
      <c r="CP553" s="47"/>
      <c r="CQ553" s="47"/>
    </row>
    <row r="554" spans="1:95" ht="12.75" customHeight="1" x14ac:dyDescent="0.15">
      <c r="A554" s="112"/>
      <c r="B554" s="112"/>
      <c r="C554" s="112"/>
      <c r="D554" s="112"/>
      <c r="E554" s="112"/>
      <c r="F554" s="112"/>
      <c r="G554" s="47"/>
      <c r="H554" s="115"/>
      <c r="I554" s="47"/>
      <c r="J554" s="47"/>
      <c r="K554" s="47"/>
      <c r="L554" s="47"/>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c r="AM554" s="47"/>
      <c r="AN554" s="47"/>
      <c r="AO554" s="47"/>
      <c r="AP554" s="47"/>
      <c r="AQ554" s="47"/>
      <c r="AR554" s="47"/>
      <c r="AS554" s="47"/>
      <c r="AT554" s="47"/>
      <c r="AU554" s="47"/>
      <c r="AV554" s="47"/>
      <c r="AW554" s="47"/>
      <c r="AX554" s="47"/>
      <c r="AY554" s="47"/>
      <c r="AZ554" s="47"/>
      <c r="BA554" s="47"/>
      <c r="BB554" s="47"/>
      <c r="BC554" s="47"/>
      <c r="BD554" s="47"/>
      <c r="BE554" s="47"/>
      <c r="BF554" s="47"/>
      <c r="BG554" s="47"/>
      <c r="BH554" s="47"/>
      <c r="BI554" s="47"/>
      <c r="BJ554" s="47"/>
      <c r="BK554" s="47"/>
      <c r="BL554" s="47"/>
      <c r="BM554" s="47"/>
      <c r="BN554" s="47"/>
      <c r="BO554" s="47"/>
      <c r="BP554" s="47"/>
      <c r="BQ554" s="47"/>
      <c r="BR554" s="47"/>
      <c r="BS554" s="47"/>
      <c r="BT554" s="47"/>
      <c r="BU554" s="47"/>
      <c r="BV554" s="47"/>
      <c r="BW554" s="47"/>
      <c r="BX554" s="47"/>
      <c r="BY554" s="47"/>
      <c r="BZ554" s="47"/>
      <c r="CA554" s="47"/>
      <c r="CB554" s="47"/>
      <c r="CC554" s="47"/>
      <c r="CD554" s="47"/>
      <c r="CE554" s="47"/>
      <c r="CF554" s="47"/>
      <c r="CG554" s="47"/>
      <c r="CH554" s="47"/>
      <c r="CI554" s="47"/>
      <c r="CJ554" s="47"/>
      <c r="CK554" s="47"/>
      <c r="CL554" s="47"/>
      <c r="CM554" s="47"/>
      <c r="CN554" s="47"/>
      <c r="CO554" s="47"/>
      <c r="CP554" s="47"/>
      <c r="CQ554" s="47"/>
    </row>
    <row r="555" spans="1:95" ht="12.75" customHeight="1" x14ac:dyDescent="0.15">
      <c r="A555" s="112"/>
      <c r="B555" s="112"/>
      <c r="C555" s="112"/>
      <c r="D555" s="112"/>
      <c r="E555" s="112"/>
      <c r="F555" s="112"/>
      <c r="G555" s="47"/>
      <c r="H555" s="115"/>
      <c r="I555" s="47"/>
      <c r="J555" s="47"/>
      <c r="K555" s="47"/>
      <c r="L555" s="47"/>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c r="AM555" s="47"/>
      <c r="AN555" s="47"/>
      <c r="AO555" s="47"/>
      <c r="AP555" s="47"/>
      <c r="AQ555" s="47"/>
      <c r="AR555" s="47"/>
      <c r="AS555" s="47"/>
      <c r="AT555" s="47"/>
      <c r="AU555" s="47"/>
      <c r="AV555" s="47"/>
      <c r="AW555" s="47"/>
      <c r="AX555" s="47"/>
      <c r="AY555" s="47"/>
      <c r="AZ555" s="47"/>
      <c r="BA555" s="47"/>
      <c r="BB555" s="47"/>
      <c r="BC555" s="47"/>
      <c r="BD555" s="47"/>
      <c r="BE555" s="47"/>
      <c r="BF555" s="47"/>
      <c r="BG555" s="47"/>
      <c r="BH555" s="47"/>
      <c r="BI555" s="47"/>
      <c r="BJ555" s="47"/>
      <c r="BK555" s="47"/>
      <c r="BL555" s="47"/>
      <c r="BM555" s="47"/>
      <c r="BN555" s="47"/>
      <c r="BO555" s="47"/>
      <c r="BP555" s="47"/>
      <c r="BQ555" s="47"/>
      <c r="BR555" s="47"/>
      <c r="BS555" s="47"/>
      <c r="BT555" s="47"/>
      <c r="BU555" s="47"/>
      <c r="BV555" s="47"/>
      <c r="BW555" s="47"/>
      <c r="BX555" s="47"/>
      <c r="BY555" s="47"/>
      <c r="BZ555" s="47"/>
      <c r="CA555" s="47"/>
      <c r="CB555" s="47"/>
      <c r="CC555" s="47"/>
      <c r="CD555" s="47"/>
      <c r="CE555" s="47"/>
      <c r="CF555" s="47"/>
      <c r="CG555" s="47"/>
      <c r="CH555" s="47"/>
      <c r="CI555" s="47"/>
      <c r="CJ555" s="47"/>
      <c r="CK555" s="47"/>
      <c r="CL555" s="47"/>
      <c r="CM555" s="47"/>
      <c r="CN555" s="47"/>
      <c r="CO555" s="47"/>
      <c r="CP555" s="47"/>
      <c r="CQ555" s="47"/>
    </row>
    <row r="556" spans="1:95" ht="12.75" customHeight="1" x14ac:dyDescent="0.15">
      <c r="A556" s="112"/>
      <c r="B556" s="112"/>
      <c r="C556" s="112"/>
      <c r="D556" s="112"/>
      <c r="E556" s="112"/>
      <c r="F556" s="112"/>
      <c r="G556" s="47"/>
      <c r="H556" s="115"/>
      <c r="I556" s="47"/>
      <c r="J556" s="47"/>
      <c r="K556" s="47"/>
      <c r="L556" s="47"/>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c r="AM556" s="47"/>
      <c r="AN556" s="47"/>
      <c r="AO556" s="47"/>
      <c r="AP556" s="47"/>
      <c r="AQ556" s="47"/>
      <c r="AR556" s="47"/>
      <c r="AS556" s="47"/>
      <c r="AT556" s="47"/>
      <c r="AU556" s="47"/>
      <c r="AV556" s="47"/>
      <c r="AW556" s="47"/>
      <c r="AX556" s="47"/>
      <c r="AY556" s="47"/>
      <c r="AZ556" s="47"/>
      <c r="BA556" s="47"/>
      <c r="BB556" s="47"/>
      <c r="BC556" s="47"/>
      <c r="BD556" s="47"/>
      <c r="BE556" s="47"/>
      <c r="BF556" s="47"/>
      <c r="BG556" s="47"/>
      <c r="BH556" s="47"/>
      <c r="BI556" s="47"/>
      <c r="BJ556" s="47"/>
      <c r="BK556" s="47"/>
      <c r="BL556" s="47"/>
      <c r="BM556" s="47"/>
      <c r="BN556" s="47"/>
      <c r="BO556" s="47"/>
      <c r="BP556" s="47"/>
      <c r="BQ556" s="47"/>
      <c r="BR556" s="47"/>
      <c r="BS556" s="47"/>
      <c r="BT556" s="47"/>
      <c r="BU556" s="47"/>
      <c r="BV556" s="47"/>
      <c r="BW556" s="47"/>
      <c r="BX556" s="47"/>
      <c r="BY556" s="47"/>
      <c r="BZ556" s="47"/>
      <c r="CA556" s="47"/>
      <c r="CB556" s="47"/>
      <c r="CC556" s="47"/>
      <c r="CD556" s="47"/>
      <c r="CE556" s="47"/>
      <c r="CF556" s="47"/>
      <c r="CG556" s="47"/>
      <c r="CH556" s="47"/>
      <c r="CI556" s="47"/>
      <c r="CJ556" s="47"/>
      <c r="CK556" s="47"/>
      <c r="CL556" s="47"/>
      <c r="CM556" s="47"/>
      <c r="CN556" s="47"/>
      <c r="CO556" s="47"/>
      <c r="CP556" s="47"/>
      <c r="CQ556" s="47"/>
    </row>
    <row r="557" spans="1:95" ht="12.75" customHeight="1" x14ac:dyDescent="0.15">
      <c r="A557" s="112"/>
      <c r="B557" s="112"/>
      <c r="C557" s="112"/>
      <c r="D557" s="112"/>
      <c r="E557" s="112"/>
      <c r="F557" s="112"/>
      <c r="G557" s="47"/>
      <c r="H557" s="115"/>
      <c r="I557" s="47"/>
      <c r="J557" s="47"/>
      <c r="K557" s="47"/>
      <c r="L557" s="47"/>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c r="AM557" s="47"/>
      <c r="AN557" s="47"/>
      <c r="AO557" s="47"/>
      <c r="AP557" s="47"/>
      <c r="AQ557" s="47"/>
      <c r="AR557" s="47"/>
      <c r="AS557" s="47"/>
      <c r="AT557" s="47"/>
      <c r="AU557" s="47"/>
      <c r="AV557" s="47"/>
      <c r="AW557" s="47"/>
      <c r="AX557" s="47"/>
      <c r="AY557" s="47"/>
      <c r="AZ557" s="47"/>
      <c r="BA557" s="47"/>
      <c r="BB557" s="47"/>
      <c r="BC557" s="47"/>
      <c r="BD557" s="47"/>
      <c r="BE557" s="47"/>
      <c r="BF557" s="47"/>
      <c r="BG557" s="47"/>
      <c r="BH557" s="47"/>
      <c r="BI557" s="47"/>
      <c r="BJ557" s="47"/>
      <c r="BK557" s="47"/>
      <c r="BL557" s="47"/>
      <c r="BM557" s="47"/>
      <c r="BN557" s="47"/>
      <c r="BO557" s="47"/>
      <c r="BP557" s="47"/>
      <c r="BQ557" s="47"/>
      <c r="BR557" s="47"/>
      <c r="BS557" s="47"/>
      <c r="BT557" s="47"/>
      <c r="BU557" s="47"/>
      <c r="BV557" s="47"/>
      <c r="BW557" s="47"/>
      <c r="BX557" s="47"/>
      <c r="BY557" s="47"/>
      <c r="BZ557" s="47"/>
      <c r="CA557" s="47"/>
      <c r="CB557" s="47"/>
      <c r="CC557" s="47"/>
      <c r="CD557" s="47"/>
      <c r="CE557" s="47"/>
      <c r="CF557" s="47"/>
      <c r="CG557" s="47"/>
      <c r="CH557" s="47"/>
      <c r="CI557" s="47"/>
      <c r="CJ557" s="47"/>
      <c r="CK557" s="47"/>
      <c r="CL557" s="47"/>
      <c r="CM557" s="47"/>
      <c r="CN557" s="47"/>
      <c r="CO557" s="47"/>
      <c r="CP557" s="47"/>
      <c r="CQ557" s="47"/>
    </row>
    <row r="558" spans="1:95" ht="12.75" customHeight="1" x14ac:dyDescent="0.15">
      <c r="A558" s="112"/>
      <c r="B558" s="112"/>
      <c r="C558" s="112"/>
      <c r="D558" s="112"/>
      <c r="E558" s="112"/>
      <c r="F558" s="112"/>
      <c r="G558" s="47"/>
      <c r="H558" s="115"/>
      <c r="I558" s="47"/>
      <c r="J558" s="47"/>
      <c r="K558" s="47"/>
      <c r="L558" s="47"/>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c r="AM558" s="47"/>
      <c r="AN558" s="47"/>
      <c r="AO558" s="47"/>
      <c r="AP558" s="47"/>
      <c r="AQ558" s="47"/>
      <c r="AR558" s="47"/>
      <c r="AS558" s="47"/>
      <c r="AT558" s="47"/>
      <c r="AU558" s="47"/>
      <c r="AV558" s="47"/>
      <c r="AW558" s="47"/>
      <c r="AX558" s="47"/>
      <c r="AY558" s="47"/>
      <c r="AZ558" s="47"/>
      <c r="BA558" s="47"/>
      <c r="BB558" s="47"/>
      <c r="BC558" s="47"/>
      <c r="BD558" s="47"/>
      <c r="BE558" s="47"/>
      <c r="BF558" s="47"/>
      <c r="BG558" s="47"/>
      <c r="BH558" s="47"/>
      <c r="BI558" s="47"/>
      <c r="BJ558" s="47"/>
      <c r="BK558" s="47"/>
      <c r="BL558" s="47"/>
      <c r="BM558" s="47"/>
      <c r="BN558" s="47"/>
      <c r="BO558" s="47"/>
      <c r="BP558" s="47"/>
      <c r="BQ558" s="47"/>
      <c r="BR558" s="47"/>
      <c r="BS558" s="47"/>
      <c r="BT558" s="47"/>
      <c r="BU558" s="47"/>
      <c r="BV558" s="47"/>
      <c r="BW558" s="47"/>
      <c r="BX558" s="47"/>
      <c r="BY558" s="47"/>
      <c r="BZ558" s="47"/>
      <c r="CA558" s="47"/>
      <c r="CB558" s="47"/>
      <c r="CC558" s="47"/>
      <c r="CD558" s="47"/>
      <c r="CE558" s="47"/>
      <c r="CF558" s="47"/>
      <c r="CG558" s="47"/>
      <c r="CH558" s="47"/>
      <c r="CI558" s="47"/>
      <c r="CJ558" s="47"/>
      <c r="CK558" s="47"/>
      <c r="CL558" s="47"/>
      <c r="CM558" s="47"/>
      <c r="CN558" s="47"/>
      <c r="CO558" s="47"/>
      <c r="CP558" s="47"/>
      <c r="CQ558" s="47"/>
    </row>
    <row r="559" spans="1:95" ht="12.75" customHeight="1" x14ac:dyDescent="0.15">
      <c r="A559" s="112"/>
      <c r="B559" s="112"/>
      <c r="C559" s="112"/>
      <c r="D559" s="112"/>
      <c r="E559" s="112"/>
      <c r="F559" s="112"/>
      <c r="G559" s="47"/>
      <c r="H559" s="115"/>
      <c r="I559" s="47"/>
      <c r="J559" s="47"/>
      <c r="K559" s="47"/>
      <c r="L559" s="47"/>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c r="AM559" s="47"/>
      <c r="AN559" s="47"/>
      <c r="AO559" s="47"/>
      <c r="AP559" s="47"/>
      <c r="AQ559" s="47"/>
      <c r="AR559" s="47"/>
      <c r="AS559" s="47"/>
      <c r="AT559" s="47"/>
      <c r="AU559" s="47"/>
      <c r="AV559" s="47"/>
      <c r="AW559" s="47"/>
      <c r="AX559" s="47"/>
      <c r="AY559" s="47"/>
      <c r="AZ559" s="47"/>
      <c r="BA559" s="47"/>
      <c r="BB559" s="47"/>
      <c r="BC559" s="47"/>
      <c r="BD559" s="47"/>
      <c r="BE559" s="47"/>
      <c r="BF559" s="47"/>
      <c r="BG559" s="47"/>
      <c r="BH559" s="47"/>
      <c r="BI559" s="47"/>
      <c r="BJ559" s="47"/>
      <c r="BK559" s="47"/>
      <c r="BL559" s="47"/>
      <c r="BM559" s="47"/>
      <c r="BN559" s="47"/>
      <c r="BO559" s="47"/>
      <c r="BP559" s="47"/>
      <c r="BQ559" s="47"/>
      <c r="BR559" s="47"/>
      <c r="BS559" s="47"/>
      <c r="BT559" s="47"/>
      <c r="BU559" s="47"/>
      <c r="BV559" s="47"/>
      <c r="BW559" s="47"/>
      <c r="BX559" s="47"/>
      <c r="BY559" s="47"/>
      <c r="BZ559" s="47"/>
      <c r="CA559" s="47"/>
      <c r="CB559" s="47"/>
      <c r="CC559" s="47"/>
      <c r="CD559" s="47"/>
      <c r="CE559" s="47"/>
      <c r="CF559" s="47"/>
      <c r="CG559" s="47"/>
      <c r="CH559" s="47"/>
      <c r="CI559" s="47"/>
      <c r="CJ559" s="47"/>
      <c r="CK559" s="47"/>
      <c r="CL559" s="47"/>
      <c r="CM559" s="47"/>
      <c r="CN559" s="47"/>
      <c r="CO559" s="47"/>
      <c r="CP559" s="47"/>
      <c r="CQ559" s="47"/>
    </row>
    <row r="560" spans="1:95" ht="12.75" customHeight="1" x14ac:dyDescent="0.15">
      <c r="A560" s="112"/>
      <c r="B560" s="112"/>
      <c r="C560" s="112"/>
      <c r="D560" s="112"/>
      <c r="E560" s="112"/>
      <c r="F560" s="112"/>
      <c r="G560" s="47"/>
      <c r="H560" s="115"/>
      <c r="I560" s="47"/>
      <c r="J560" s="47"/>
      <c r="K560" s="47"/>
      <c r="L560" s="47"/>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c r="AM560" s="47"/>
      <c r="AN560" s="47"/>
      <c r="AO560" s="47"/>
      <c r="AP560" s="47"/>
      <c r="AQ560" s="47"/>
      <c r="AR560" s="47"/>
      <c r="AS560" s="47"/>
      <c r="AT560" s="47"/>
      <c r="AU560" s="47"/>
      <c r="AV560" s="47"/>
      <c r="AW560" s="47"/>
      <c r="AX560" s="47"/>
      <c r="AY560" s="47"/>
      <c r="AZ560" s="47"/>
      <c r="BA560" s="47"/>
      <c r="BB560" s="47"/>
      <c r="BC560" s="47"/>
      <c r="BD560" s="47"/>
      <c r="BE560" s="47"/>
      <c r="BF560" s="47"/>
      <c r="BG560" s="47"/>
      <c r="BH560" s="47"/>
      <c r="BI560" s="47"/>
      <c r="BJ560" s="47"/>
      <c r="BK560" s="47"/>
      <c r="BL560" s="47"/>
      <c r="BM560" s="47"/>
      <c r="BN560" s="47"/>
      <c r="BO560" s="47"/>
      <c r="BP560" s="47"/>
      <c r="BQ560" s="47"/>
      <c r="BR560" s="47"/>
      <c r="BS560" s="47"/>
      <c r="BT560" s="47"/>
      <c r="BU560" s="47"/>
      <c r="BV560" s="47"/>
      <c r="BW560" s="47"/>
      <c r="BX560" s="47"/>
      <c r="BY560" s="47"/>
      <c r="BZ560" s="47"/>
      <c r="CA560" s="47"/>
      <c r="CB560" s="47"/>
      <c r="CC560" s="47"/>
      <c r="CD560" s="47"/>
      <c r="CE560" s="47"/>
      <c r="CF560" s="47"/>
      <c r="CG560" s="47"/>
      <c r="CH560" s="47"/>
      <c r="CI560" s="47"/>
      <c r="CJ560" s="47"/>
      <c r="CK560" s="47"/>
      <c r="CL560" s="47"/>
      <c r="CM560" s="47"/>
      <c r="CN560" s="47"/>
      <c r="CO560" s="47"/>
      <c r="CP560" s="47"/>
      <c r="CQ560" s="47"/>
    </row>
    <row r="561" spans="1:95" ht="12.75" customHeight="1" x14ac:dyDescent="0.15">
      <c r="A561" s="112"/>
      <c r="B561" s="112"/>
      <c r="C561" s="112"/>
      <c r="D561" s="112"/>
      <c r="E561" s="112"/>
      <c r="F561" s="112"/>
      <c r="G561" s="47"/>
      <c r="H561" s="115"/>
      <c r="I561" s="47"/>
      <c r="J561" s="47"/>
      <c r="K561" s="47"/>
      <c r="L561" s="47"/>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c r="AM561" s="47"/>
      <c r="AN561" s="47"/>
      <c r="AO561" s="47"/>
      <c r="AP561" s="47"/>
      <c r="AQ561" s="47"/>
      <c r="AR561" s="47"/>
      <c r="AS561" s="47"/>
      <c r="AT561" s="47"/>
      <c r="AU561" s="47"/>
      <c r="AV561" s="47"/>
      <c r="AW561" s="47"/>
      <c r="AX561" s="47"/>
      <c r="AY561" s="47"/>
      <c r="AZ561" s="47"/>
      <c r="BA561" s="47"/>
      <c r="BB561" s="47"/>
      <c r="BC561" s="47"/>
      <c r="BD561" s="47"/>
      <c r="BE561" s="47"/>
      <c r="BF561" s="47"/>
      <c r="BG561" s="47"/>
      <c r="BH561" s="47"/>
      <c r="BI561" s="47"/>
      <c r="BJ561" s="47"/>
      <c r="BK561" s="47"/>
      <c r="BL561" s="47"/>
      <c r="BM561" s="47"/>
      <c r="BN561" s="47"/>
      <c r="BO561" s="47"/>
      <c r="BP561" s="47"/>
      <c r="BQ561" s="47"/>
      <c r="BR561" s="47"/>
      <c r="BS561" s="47"/>
      <c r="BT561" s="47"/>
      <c r="BU561" s="47"/>
      <c r="BV561" s="47"/>
      <c r="BW561" s="47"/>
      <c r="BX561" s="47"/>
      <c r="BY561" s="47"/>
      <c r="BZ561" s="47"/>
      <c r="CA561" s="47"/>
      <c r="CB561" s="47"/>
      <c r="CC561" s="47"/>
      <c r="CD561" s="47"/>
      <c r="CE561" s="47"/>
      <c r="CF561" s="47"/>
      <c r="CG561" s="47"/>
      <c r="CH561" s="47"/>
      <c r="CI561" s="47"/>
      <c r="CJ561" s="47"/>
      <c r="CK561" s="47"/>
      <c r="CL561" s="47"/>
      <c r="CM561" s="47"/>
      <c r="CN561" s="47"/>
      <c r="CO561" s="47"/>
      <c r="CP561" s="47"/>
      <c r="CQ561" s="47"/>
    </row>
    <row r="562" spans="1:95" ht="12.75" customHeight="1" x14ac:dyDescent="0.15">
      <c r="A562" s="112"/>
      <c r="B562" s="112"/>
      <c r="C562" s="112"/>
      <c r="D562" s="112"/>
      <c r="E562" s="112"/>
      <c r="F562" s="112"/>
      <c r="G562" s="47"/>
      <c r="H562" s="115"/>
      <c r="I562" s="47"/>
      <c r="J562" s="47"/>
      <c r="K562" s="47"/>
      <c r="L562" s="47"/>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c r="AM562" s="47"/>
      <c r="AN562" s="47"/>
      <c r="AO562" s="47"/>
      <c r="AP562" s="47"/>
      <c r="AQ562" s="47"/>
      <c r="AR562" s="47"/>
      <c r="AS562" s="47"/>
      <c r="AT562" s="47"/>
      <c r="AU562" s="47"/>
      <c r="AV562" s="47"/>
      <c r="AW562" s="47"/>
      <c r="AX562" s="47"/>
      <c r="AY562" s="47"/>
      <c r="AZ562" s="47"/>
      <c r="BA562" s="47"/>
      <c r="BB562" s="47"/>
      <c r="BC562" s="47"/>
      <c r="BD562" s="47"/>
      <c r="BE562" s="47"/>
      <c r="BF562" s="47"/>
      <c r="BG562" s="47"/>
      <c r="BH562" s="47"/>
      <c r="BI562" s="47"/>
      <c r="BJ562" s="47"/>
      <c r="BK562" s="47"/>
      <c r="BL562" s="47"/>
      <c r="BM562" s="47"/>
      <c r="BN562" s="47"/>
      <c r="BO562" s="47"/>
      <c r="BP562" s="47"/>
      <c r="BQ562" s="47"/>
      <c r="BR562" s="47"/>
      <c r="BS562" s="47"/>
      <c r="BT562" s="47"/>
      <c r="BU562" s="47"/>
      <c r="BV562" s="47"/>
      <c r="BW562" s="47"/>
      <c r="BX562" s="47"/>
      <c r="BY562" s="47"/>
      <c r="BZ562" s="47"/>
      <c r="CA562" s="47"/>
      <c r="CB562" s="47"/>
      <c r="CC562" s="47"/>
      <c r="CD562" s="47"/>
      <c r="CE562" s="47"/>
      <c r="CF562" s="47"/>
      <c r="CG562" s="47"/>
      <c r="CH562" s="47"/>
      <c r="CI562" s="47"/>
      <c r="CJ562" s="47"/>
      <c r="CK562" s="47"/>
      <c r="CL562" s="47"/>
      <c r="CM562" s="47"/>
      <c r="CN562" s="47"/>
      <c r="CO562" s="47"/>
      <c r="CP562" s="47"/>
      <c r="CQ562" s="47"/>
    </row>
    <row r="563" spans="1:95" ht="12.75" customHeight="1" x14ac:dyDescent="0.15">
      <c r="A563" s="112"/>
      <c r="B563" s="112"/>
      <c r="C563" s="112"/>
      <c r="D563" s="112"/>
      <c r="E563" s="112"/>
      <c r="F563" s="112"/>
      <c r="G563" s="47"/>
      <c r="H563" s="115"/>
      <c r="I563" s="47"/>
      <c r="J563" s="47"/>
      <c r="K563" s="47"/>
      <c r="L563" s="47"/>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c r="AM563" s="47"/>
      <c r="AN563" s="47"/>
      <c r="AO563" s="47"/>
      <c r="AP563" s="47"/>
      <c r="AQ563" s="47"/>
      <c r="AR563" s="47"/>
      <c r="AS563" s="47"/>
      <c r="AT563" s="47"/>
      <c r="AU563" s="47"/>
      <c r="AV563" s="47"/>
      <c r="AW563" s="47"/>
      <c r="AX563" s="47"/>
      <c r="AY563" s="47"/>
      <c r="AZ563" s="47"/>
      <c r="BA563" s="47"/>
      <c r="BB563" s="47"/>
      <c r="BC563" s="47"/>
      <c r="BD563" s="47"/>
      <c r="BE563" s="47"/>
      <c r="BF563" s="47"/>
      <c r="BG563" s="47"/>
      <c r="BH563" s="47"/>
      <c r="BI563" s="47"/>
      <c r="BJ563" s="47"/>
      <c r="BK563" s="47"/>
      <c r="BL563" s="47"/>
      <c r="BM563" s="47"/>
      <c r="BN563" s="47"/>
      <c r="BO563" s="47"/>
      <c r="BP563" s="47"/>
      <c r="BQ563" s="47"/>
      <c r="BR563" s="47"/>
      <c r="BS563" s="47"/>
      <c r="BT563" s="47"/>
      <c r="BU563" s="47"/>
      <c r="BV563" s="47"/>
      <c r="BW563" s="47"/>
      <c r="BX563" s="47"/>
      <c r="BY563" s="47"/>
      <c r="BZ563" s="47"/>
      <c r="CA563" s="47"/>
      <c r="CB563" s="47"/>
      <c r="CC563" s="47"/>
      <c r="CD563" s="47"/>
      <c r="CE563" s="47"/>
      <c r="CF563" s="47"/>
      <c r="CG563" s="47"/>
      <c r="CH563" s="47"/>
      <c r="CI563" s="47"/>
      <c r="CJ563" s="47"/>
      <c r="CK563" s="47"/>
      <c r="CL563" s="47"/>
      <c r="CM563" s="47"/>
      <c r="CN563" s="47"/>
      <c r="CO563" s="47"/>
      <c r="CP563" s="47"/>
      <c r="CQ563" s="47"/>
    </row>
    <row r="564" spans="1:95" ht="12.75" customHeight="1" x14ac:dyDescent="0.15">
      <c r="A564" s="112"/>
      <c r="B564" s="112"/>
      <c r="C564" s="112"/>
      <c r="D564" s="112"/>
      <c r="E564" s="112"/>
      <c r="F564" s="112"/>
      <c r="G564" s="47"/>
      <c r="H564" s="115"/>
      <c r="I564" s="47"/>
      <c r="J564" s="47"/>
      <c r="K564" s="47"/>
      <c r="L564" s="47"/>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c r="AM564" s="47"/>
      <c r="AN564" s="47"/>
      <c r="AO564" s="47"/>
      <c r="AP564" s="47"/>
      <c r="AQ564" s="47"/>
      <c r="AR564" s="47"/>
      <c r="AS564" s="47"/>
      <c r="AT564" s="47"/>
      <c r="AU564" s="47"/>
      <c r="AV564" s="47"/>
      <c r="AW564" s="47"/>
      <c r="AX564" s="47"/>
      <c r="AY564" s="47"/>
      <c r="AZ564" s="47"/>
      <c r="BA564" s="47"/>
      <c r="BB564" s="47"/>
      <c r="BC564" s="47"/>
      <c r="BD564" s="47"/>
      <c r="BE564" s="47"/>
      <c r="BF564" s="47"/>
      <c r="BG564" s="47"/>
      <c r="BH564" s="47"/>
      <c r="BI564" s="47"/>
      <c r="BJ564" s="47"/>
      <c r="BK564" s="47"/>
      <c r="BL564" s="47"/>
      <c r="BM564" s="47"/>
      <c r="BN564" s="47"/>
      <c r="BO564" s="47"/>
      <c r="BP564" s="47"/>
      <c r="BQ564" s="47"/>
      <c r="BR564" s="47"/>
      <c r="BS564" s="47"/>
      <c r="BT564" s="47"/>
      <c r="BU564" s="47"/>
      <c r="BV564" s="47"/>
      <c r="BW564" s="47"/>
      <c r="BX564" s="47"/>
      <c r="BY564" s="47"/>
      <c r="BZ564" s="47"/>
      <c r="CA564" s="47"/>
      <c r="CB564" s="47"/>
      <c r="CC564" s="47"/>
      <c r="CD564" s="47"/>
      <c r="CE564" s="47"/>
      <c r="CF564" s="47"/>
      <c r="CG564" s="47"/>
      <c r="CH564" s="47"/>
      <c r="CI564" s="47"/>
      <c r="CJ564" s="47"/>
      <c r="CK564" s="47"/>
      <c r="CL564" s="47"/>
      <c r="CM564" s="47"/>
      <c r="CN564" s="47"/>
      <c r="CO564" s="47"/>
      <c r="CP564" s="47"/>
      <c r="CQ564" s="47"/>
    </row>
    <row r="565" spans="1:95" ht="12.75" customHeight="1" x14ac:dyDescent="0.15">
      <c r="A565" s="112"/>
      <c r="B565" s="112"/>
      <c r="C565" s="112"/>
      <c r="D565" s="112"/>
      <c r="E565" s="112"/>
      <c r="F565" s="112"/>
      <c r="G565" s="47"/>
      <c r="H565" s="115"/>
      <c r="I565" s="47"/>
      <c r="J565" s="47"/>
      <c r="K565" s="47"/>
      <c r="L565" s="47"/>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c r="AM565" s="47"/>
      <c r="AN565" s="47"/>
      <c r="AO565" s="47"/>
      <c r="AP565" s="47"/>
      <c r="AQ565" s="47"/>
      <c r="AR565" s="47"/>
      <c r="AS565" s="47"/>
      <c r="AT565" s="47"/>
      <c r="AU565" s="47"/>
      <c r="AV565" s="47"/>
      <c r="AW565" s="47"/>
      <c r="AX565" s="47"/>
      <c r="AY565" s="47"/>
      <c r="AZ565" s="47"/>
      <c r="BA565" s="47"/>
      <c r="BB565" s="47"/>
      <c r="BC565" s="47"/>
      <c r="BD565" s="47"/>
      <c r="BE565" s="47"/>
      <c r="BF565" s="47"/>
      <c r="BG565" s="47"/>
      <c r="BH565" s="47"/>
      <c r="BI565" s="47"/>
      <c r="BJ565" s="47"/>
      <c r="BK565" s="47"/>
      <c r="BL565" s="47"/>
      <c r="BM565" s="47"/>
      <c r="BN565" s="47"/>
      <c r="BO565" s="47"/>
      <c r="BP565" s="47"/>
      <c r="BQ565" s="47"/>
      <c r="BR565" s="47"/>
      <c r="BS565" s="47"/>
      <c r="BT565" s="47"/>
      <c r="BU565" s="47"/>
      <c r="BV565" s="47"/>
      <c r="BW565" s="47"/>
      <c r="BX565" s="47"/>
      <c r="BY565" s="47"/>
      <c r="BZ565" s="47"/>
      <c r="CA565" s="47"/>
      <c r="CB565" s="47"/>
      <c r="CC565" s="47"/>
      <c r="CD565" s="47"/>
      <c r="CE565" s="47"/>
      <c r="CF565" s="47"/>
      <c r="CG565" s="47"/>
      <c r="CH565" s="47"/>
      <c r="CI565" s="47"/>
      <c r="CJ565" s="47"/>
      <c r="CK565" s="47"/>
      <c r="CL565" s="47"/>
      <c r="CM565" s="47"/>
      <c r="CN565" s="47"/>
      <c r="CO565" s="47"/>
      <c r="CP565" s="47"/>
      <c r="CQ565" s="47"/>
    </row>
    <row r="566" spans="1:95" ht="12.75" customHeight="1" x14ac:dyDescent="0.15">
      <c r="A566" s="112"/>
      <c r="B566" s="112"/>
      <c r="C566" s="112"/>
      <c r="D566" s="112"/>
      <c r="E566" s="112"/>
      <c r="F566" s="112"/>
      <c r="G566" s="47"/>
      <c r="H566" s="115"/>
      <c r="I566" s="47"/>
      <c r="J566" s="47"/>
      <c r="K566" s="47"/>
      <c r="L566" s="47"/>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c r="AM566" s="47"/>
      <c r="AN566" s="47"/>
      <c r="AO566" s="47"/>
      <c r="AP566" s="47"/>
      <c r="AQ566" s="47"/>
      <c r="AR566" s="47"/>
      <c r="AS566" s="47"/>
      <c r="AT566" s="47"/>
      <c r="AU566" s="47"/>
      <c r="AV566" s="47"/>
      <c r="AW566" s="47"/>
      <c r="AX566" s="47"/>
      <c r="AY566" s="47"/>
      <c r="AZ566" s="47"/>
      <c r="BA566" s="47"/>
      <c r="BB566" s="47"/>
      <c r="BC566" s="47"/>
      <c r="BD566" s="47"/>
      <c r="BE566" s="47"/>
      <c r="BF566" s="47"/>
      <c r="BG566" s="47"/>
      <c r="BH566" s="47"/>
      <c r="BI566" s="47"/>
      <c r="BJ566" s="47"/>
      <c r="BK566" s="47"/>
      <c r="BL566" s="47"/>
      <c r="BM566" s="47"/>
      <c r="BN566" s="47"/>
      <c r="BO566" s="47"/>
      <c r="BP566" s="47"/>
      <c r="BQ566" s="47"/>
      <c r="BR566" s="47"/>
      <c r="BS566" s="47"/>
      <c r="BT566" s="47"/>
      <c r="BU566" s="47"/>
      <c r="BV566" s="47"/>
      <c r="BW566" s="47"/>
      <c r="BX566" s="47"/>
      <c r="BY566" s="47"/>
      <c r="BZ566" s="47"/>
      <c r="CA566" s="47"/>
      <c r="CB566" s="47"/>
      <c r="CC566" s="47"/>
      <c r="CD566" s="47"/>
      <c r="CE566" s="47"/>
      <c r="CF566" s="47"/>
      <c r="CG566" s="47"/>
      <c r="CH566" s="47"/>
      <c r="CI566" s="47"/>
      <c r="CJ566" s="47"/>
      <c r="CK566" s="47"/>
      <c r="CL566" s="47"/>
      <c r="CM566" s="47"/>
      <c r="CN566" s="47"/>
      <c r="CO566" s="47"/>
      <c r="CP566" s="47"/>
      <c r="CQ566" s="47"/>
    </row>
    <row r="567" spans="1:95" ht="12.75" customHeight="1" x14ac:dyDescent="0.15">
      <c r="A567" s="112"/>
      <c r="B567" s="112"/>
      <c r="C567" s="112"/>
      <c r="D567" s="112"/>
      <c r="E567" s="112"/>
      <c r="F567" s="112"/>
      <c r="G567" s="47"/>
      <c r="H567" s="115"/>
      <c r="I567" s="47"/>
      <c r="J567" s="47"/>
      <c r="K567" s="47"/>
      <c r="L567" s="47"/>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c r="AM567" s="47"/>
      <c r="AN567" s="47"/>
      <c r="AO567" s="47"/>
      <c r="AP567" s="47"/>
      <c r="AQ567" s="47"/>
      <c r="AR567" s="47"/>
      <c r="AS567" s="47"/>
      <c r="AT567" s="47"/>
      <c r="AU567" s="47"/>
      <c r="AV567" s="47"/>
      <c r="AW567" s="47"/>
      <c r="AX567" s="47"/>
      <c r="AY567" s="47"/>
      <c r="AZ567" s="47"/>
      <c r="BA567" s="47"/>
      <c r="BB567" s="47"/>
      <c r="BC567" s="47"/>
      <c r="BD567" s="47"/>
      <c r="BE567" s="47"/>
      <c r="BF567" s="47"/>
      <c r="BG567" s="47"/>
      <c r="BH567" s="47"/>
      <c r="BI567" s="47"/>
      <c r="BJ567" s="47"/>
      <c r="BK567" s="47"/>
      <c r="BL567" s="47"/>
      <c r="BM567" s="47"/>
      <c r="BN567" s="47"/>
      <c r="BO567" s="47"/>
      <c r="BP567" s="47"/>
      <c r="BQ567" s="47"/>
      <c r="BR567" s="47"/>
      <c r="BS567" s="47"/>
      <c r="BT567" s="47"/>
      <c r="BU567" s="47"/>
      <c r="BV567" s="47"/>
      <c r="BW567" s="47"/>
      <c r="BX567" s="47"/>
      <c r="BY567" s="47"/>
      <c r="BZ567" s="47"/>
      <c r="CA567" s="47"/>
      <c r="CB567" s="47"/>
      <c r="CC567" s="47"/>
      <c r="CD567" s="47"/>
      <c r="CE567" s="47"/>
      <c r="CF567" s="47"/>
      <c r="CG567" s="47"/>
      <c r="CH567" s="47"/>
      <c r="CI567" s="47"/>
      <c r="CJ567" s="47"/>
      <c r="CK567" s="47"/>
      <c r="CL567" s="47"/>
      <c r="CM567" s="47"/>
      <c r="CN567" s="47"/>
      <c r="CO567" s="47"/>
      <c r="CP567" s="47"/>
      <c r="CQ567" s="47"/>
    </row>
    <row r="568" spans="1:95" ht="12.75" customHeight="1" x14ac:dyDescent="0.15">
      <c r="A568" s="112"/>
      <c r="B568" s="112"/>
      <c r="C568" s="112"/>
      <c r="D568" s="112"/>
      <c r="E568" s="112"/>
      <c r="F568" s="112"/>
      <c r="G568" s="47"/>
      <c r="H568" s="115"/>
      <c r="I568" s="47"/>
      <c r="J568" s="47"/>
      <c r="K568" s="47"/>
      <c r="L568" s="47"/>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c r="AM568" s="47"/>
      <c r="AN568" s="47"/>
      <c r="AO568" s="47"/>
      <c r="AP568" s="47"/>
      <c r="AQ568" s="47"/>
      <c r="AR568" s="47"/>
      <c r="AS568" s="47"/>
      <c r="AT568" s="47"/>
      <c r="AU568" s="47"/>
      <c r="AV568" s="47"/>
      <c r="AW568" s="47"/>
      <c r="AX568" s="47"/>
      <c r="AY568" s="47"/>
      <c r="AZ568" s="47"/>
      <c r="BA568" s="47"/>
      <c r="BB568" s="47"/>
      <c r="BC568" s="47"/>
      <c r="BD568" s="47"/>
      <c r="BE568" s="47"/>
      <c r="BF568" s="47"/>
      <c r="BG568" s="47"/>
      <c r="BH568" s="47"/>
      <c r="BI568" s="47"/>
      <c r="BJ568" s="47"/>
      <c r="BK568" s="47"/>
      <c r="BL568" s="47"/>
      <c r="BM568" s="47"/>
      <c r="BN568" s="47"/>
      <c r="BO568" s="47"/>
      <c r="BP568" s="47"/>
      <c r="BQ568" s="47"/>
      <c r="BR568" s="47"/>
      <c r="BS568" s="47"/>
      <c r="BT568" s="47"/>
      <c r="BU568" s="47"/>
      <c r="BV568" s="47"/>
      <c r="BW568" s="47"/>
      <c r="BX568" s="47"/>
      <c r="BY568" s="47"/>
      <c r="BZ568" s="47"/>
      <c r="CA568" s="47"/>
      <c r="CB568" s="47"/>
      <c r="CC568" s="47"/>
      <c r="CD568" s="47"/>
      <c r="CE568" s="47"/>
      <c r="CF568" s="47"/>
      <c r="CG568" s="47"/>
      <c r="CH568" s="47"/>
      <c r="CI568" s="47"/>
      <c r="CJ568" s="47"/>
      <c r="CK568" s="47"/>
      <c r="CL568" s="47"/>
      <c r="CM568" s="47"/>
      <c r="CN568" s="47"/>
      <c r="CO568" s="47"/>
      <c r="CP568" s="47"/>
      <c r="CQ568" s="47"/>
    </row>
    <row r="569" spans="1:95" ht="12.75" customHeight="1" x14ac:dyDescent="0.15">
      <c r="A569" s="112"/>
      <c r="B569" s="112"/>
      <c r="C569" s="112"/>
      <c r="D569" s="112"/>
      <c r="E569" s="112"/>
      <c r="F569" s="112"/>
      <c r="G569" s="47"/>
      <c r="H569" s="115"/>
      <c r="I569" s="47"/>
      <c r="J569" s="47"/>
      <c r="K569" s="47"/>
      <c r="L569" s="47"/>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c r="AM569" s="47"/>
      <c r="AN569" s="47"/>
      <c r="AO569" s="47"/>
      <c r="AP569" s="47"/>
      <c r="AQ569" s="47"/>
      <c r="AR569" s="47"/>
      <c r="AS569" s="47"/>
      <c r="AT569" s="47"/>
      <c r="AU569" s="47"/>
      <c r="AV569" s="47"/>
      <c r="AW569" s="47"/>
      <c r="AX569" s="47"/>
      <c r="AY569" s="47"/>
      <c r="AZ569" s="47"/>
      <c r="BA569" s="47"/>
      <c r="BB569" s="47"/>
      <c r="BC569" s="47"/>
      <c r="BD569" s="47"/>
      <c r="BE569" s="47"/>
      <c r="BF569" s="47"/>
      <c r="BG569" s="47"/>
      <c r="BH569" s="47"/>
      <c r="BI569" s="47"/>
      <c r="BJ569" s="47"/>
      <c r="BK569" s="47"/>
      <c r="BL569" s="47"/>
      <c r="BM569" s="47"/>
      <c r="BN569" s="47"/>
      <c r="BO569" s="47"/>
      <c r="BP569" s="47"/>
      <c r="BQ569" s="47"/>
      <c r="BR569" s="47"/>
      <c r="BS569" s="47"/>
      <c r="BT569" s="47"/>
      <c r="BU569" s="47"/>
      <c r="BV569" s="47"/>
      <c r="BW569" s="47"/>
      <c r="BX569" s="47"/>
      <c r="BY569" s="47"/>
      <c r="BZ569" s="47"/>
      <c r="CA569" s="47"/>
      <c r="CB569" s="47"/>
      <c r="CC569" s="47"/>
      <c r="CD569" s="47"/>
      <c r="CE569" s="47"/>
      <c r="CF569" s="47"/>
      <c r="CG569" s="47"/>
      <c r="CH569" s="47"/>
      <c r="CI569" s="47"/>
      <c r="CJ569" s="47"/>
      <c r="CK569" s="47"/>
      <c r="CL569" s="47"/>
      <c r="CM569" s="47"/>
      <c r="CN569" s="47"/>
      <c r="CO569" s="47"/>
      <c r="CP569" s="47"/>
      <c r="CQ569" s="47"/>
    </row>
    <row r="570" spans="1:95" ht="12.75" customHeight="1" x14ac:dyDescent="0.15">
      <c r="A570" s="112"/>
      <c r="B570" s="112"/>
      <c r="C570" s="112"/>
      <c r="D570" s="112"/>
      <c r="E570" s="112"/>
      <c r="F570" s="112"/>
      <c r="G570" s="47"/>
      <c r="H570" s="115"/>
      <c r="I570" s="47"/>
      <c r="J570" s="47"/>
      <c r="K570" s="47"/>
      <c r="L570" s="47"/>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c r="AM570" s="47"/>
      <c r="AN570" s="47"/>
      <c r="AO570" s="47"/>
      <c r="AP570" s="47"/>
      <c r="AQ570" s="47"/>
      <c r="AR570" s="47"/>
      <c r="AS570" s="47"/>
      <c r="AT570" s="47"/>
      <c r="AU570" s="47"/>
      <c r="AV570" s="47"/>
      <c r="AW570" s="47"/>
      <c r="AX570" s="47"/>
      <c r="AY570" s="47"/>
      <c r="AZ570" s="47"/>
      <c r="BA570" s="47"/>
      <c r="BB570" s="47"/>
      <c r="BC570" s="47"/>
      <c r="BD570" s="47"/>
      <c r="BE570" s="47"/>
      <c r="BF570" s="47"/>
      <c r="BG570" s="47"/>
      <c r="BH570" s="47"/>
      <c r="BI570" s="47"/>
      <c r="BJ570" s="47"/>
      <c r="BK570" s="47"/>
      <c r="BL570" s="47"/>
      <c r="BM570" s="47"/>
      <c r="BN570" s="47"/>
      <c r="BO570" s="47"/>
      <c r="BP570" s="47"/>
      <c r="BQ570" s="47"/>
      <c r="BR570" s="47"/>
      <c r="BS570" s="47"/>
      <c r="BT570" s="47"/>
      <c r="BU570" s="47"/>
      <c r="BV570" s="47"/>
      <c r="BW570" s="47"/>
      <c r="BX570" s="47"/>
      <c r="BY570" s="47"/>
      <c r="BZ570" s="47"/>
      <c r="CA570" s="47"/>
      <c r="CB570" s="47"/>
      <c r="CC570" s="47"/>
      <c r="CD570" s="47"/>
      <c r="CE570" s="47"/>
      <c r="CF570" s="47"/>
      <c r="CG570" s="47"/>
      <c r="CH570" s="47"/>
      <c r="CI570" s="47"/>
      <c r="CJ570" s="47"/>
      <c r="CK570" s="47"/>
      <c r="CL570" s="47"/>
      <c r="CM570" s="47"/>
      <c r="CN570" s="47"/>
      <c r="CO570" s="47"/>
      <c r="CP570" s="47"/>
      <c r="CQ570" s="47"/>
    </row>
    <row r="571" spans="1:95" ht="12.75" customHeight="1" x14ac:dyDescent="0.15">
      <c r="A571" s="112"/>
      <c r="B571" s="112"/>
      <c r="C571" s="112"/>
      <c r="D571" s="112"/>
      <c r="E571" s="112"/>
      <c r="F571" s="112"/>
      <c r="G571" s="47"/>
      <c r="H571" s="115"/>
      <c r="I571" s="47"/>
      <c r="J571" s="47"/>
      <c r="K571" s="47"/>
      <c r="L571" s="47"/>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c r="BU571" s="47"/>
      <c r="BV571" s="47"/>
      <c r="BW571" s="47"/>
      <c r="BX571" s="47"/>
      <c r="BY571" s="47"/>
      <c r="BZ571" s="47"/>
      <c r="CA571" s="47"/>
      <c r="CB571" s="47"/>
      <c r="CC571" s="47"/>
      <c r="CD571" s="47"/>
      <c r="CE571" s="47"/>
      <c r="CF571" s="47"/>
      <c r="CG571" s="47"/>
      <c r="CH571" s="47"/>
      <c r="CI571" s="47"/>
      <c r="CJ571" s="47"/>
      <c r="CK571" s="47"/>
      <c r="CL571" s="47"/>
      <c r="CM571" s="47"/>
      <c r="CN571" s="47"/>
      <c r="CO571" s="47"/>
      <c r="CP571" s="47"/>
      <c r="CQ571" s="47"/>
    </row>
    <row r="572" spans="1:95" ht="12.75" customHeight="1" x14ac:dyDescent="0.15">
      <c r="A572" s="112"/>
      <c r="B572" s="112"/>
      <c r="C572" s="112"/>
      <c r="D572" s="112"/>
      <c r="E572" s="112"/>
      <c r="F572" s="112"/>
      <c r="G572" s="47"/>
      <c r="H572" s="115"/>
      <c r="I572" s="47"/>
      <c r="J572" s="47"/>
      <c r="K572" s="47"/>
      <c r="L572" s="47"/>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c r="AM572" s="47"/>
      <c r="AN572" s="47"/>
      <c r="AO572" s="47"/>
      <c r="AP572" s="47"/>
      <c r="AQ572" s="47"/>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c r="BU572" s="47"/>
      <c r="BV572" s="47"/>
      <c r="BW572" s="47"/>
      <c r="BX572" s="47"/>
      <c r="BY572" s="47"/>
      <c r="BZ572" s="47"/>
      <c r="CA572" s="47"/>
      <c r="CB572" s="47"/>
      <c r="CC572" s="47"/>
      <c r="CD572" s="47"/>
      <c r="CE572" s="47"/>
      <c r="CF572" s="47"/>
      <c r="CG572" s="47"/>
      <c r="CH572" s="47"/>
      <c r="CI572" s="47"/>
      <c r="CJ572" s="47"/>
      <c r="CK572" s="47"/>
      <c r="CL572" s="47"/>
      <c r="CM572" s="47"/>
      <c r="CN572" s="47"/>
      <c r="CO572" s="47"/>
      <c r="CP572" s="47"/>
      <c r="CQ572" s="47"/>
    </row>
    <row r="573" spans="1:95" ht="12.75" customHeight="1" x14ac:dyDescent="0.15">
      <c r="A573" s="112"/>
      <c r="B573" s="112"/>
      <c r="C573" s="112"/>
      <c r="D573" s="112"/>
      <c r="E573" s="112"/>
      <c r="F573" s="112"/>
      <c r="G573" s="47"/>
      <c r="H573" s="115"/>
      <c r="I573" s="47"/>
      <c r="J573" s="47"/>
      <c r="K573" s="47"/>
      <c r="L573" s="47"/>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c r="BU573" s="47"/>
      <c r="BV573" s="47"/>
      <c r="BW573" s="47"/>
      <c r="BX573" s="47"/>
      <c r="BY573" s="47"/>
      <c r="BZ573" s="47"/>
      <c r="CA573" s="47"/>
      <c r="CB573" s="47"/>
      <c r="CC573" s="47"/>
      <c r="CD573" s="47"/>
      <c r="CE573" s="47"/>
      <c r="CF573" s="47"/>
      <c r="CG573" s="47"/>
      <c r="CH573" s="47"/>
      <c r="CI573" s="47"/>
      <c r="CJ573" s="47"/>
      <c r="CK573" s="47"/>
      <c r="CL573" s="47"/>
      <c r="CM573" s="47"/>
      <c r="CN573" s="47"/>
      <c r="CO573" s="47"/>
      <c r="CP573" s="47"/>
      <c r="CQ573" s="47"/>
    </row>
    <row r="574" spans="1:95" ht="12.75" customHeight="1" x14ac:dyDescent="0.15">
      <c r="A574" s="112"/>
      <c r="B574" s="112"/>
      <c r="C574" s="112"/>
      <c r="D574" s="112"/>
      <c r="E574" s="112"/>
      <c r="F574" s="112"/>
      <c r="G574" s="47"/>
      <c r="H574" s="115"/>
      <c r="I574" s="47"/>
      <c r="J574" s="47"/>
      <c r="K574" s="47"/>
      <c r="L574" s="47"/>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c r="AM574" s="47"/>
      <c r="AN574" s="47"/>
      <c r="AO574" s="47"/>
      <c r="AP574" s="47"/>
      <c r="AQ574" s="47"/>
      <c r="AR574" s="47"/>
      <c r="AS574" s="47"/>
      <c r="AT574" s="47"/>
      <c r="AU574" s="47"/>
      <c r="AV574" s="47"/>
      <c r="AW574" s="47"/>
      <c r="AX574" s="47"/>
      <c r="AY574" s="47"/>
      <c r="AZ574" s="47"/>
      <c r="BA574" s="47"/>
      <c r="BB574" s="47"/>
      <c r="BC574" s="47"/>
      <c r="BD574" s="47"/>
      <c r="BE574" s="47"/>
      <c r="BF574" s="47"/>
      <c r="BG574" s="47"/>
      <c r="BH574" s="47"/>
      <c r="BI574" s="47"/>
      <c r="BJ574" s="47"/>
      <c r="BK574" s="47"/>
      <c r="BL574" s="47"/>
      <c r="BM574" s="47"/>
      <c r="BN574" s="47"/>
      <c r="BO574" s="47"/>
      <c r="BP574" s="47"/>
      <c r="BQ574" s="47"/>
      <c r="BR574" s="47"/>
      <c r="BS574" s="47"/>
      <c r="BT574" s="47"/>
      <c r="BU574" s="47"/>
      <c r="BV574" s="47"/>
      <c r="BW574" s="47"/>
      <c r="BX574" s="47"/>
      <c r="BY574" s="47"/>
      <c r="BZ574" s="47"/>
      <c r="CA574" s="47"/>
      <c r="CB574" s="47"/>
      <c r="CC574" s="47"/>
      <c r="CD574" s="47"/>
      <c r="CE574" s="47"/>
      <c r="CF574" s="47"/>
      <c r="CG574" s="47"/>
      <c r="CH574" s="47"/>
      <c r="CI574" s="47"/>
      <c r="CJ574" s="47"/>
      <c r="CK574" s="47"/>
      <c r="CL574" s="47"/>
      <c r="CM574" s="47"/>
      <c r="CN574" s="47"/>
      <c r="CO574" s="47"/>
      <c r="CP574" s="47"/>
      <c r="CQ574" s="47"/>
    </row>
    <row r="575" spans="1:95" ht="12.75" customHeight="1" x14ac:dyDescent="0.15">
      <c r="A575" s="112"/>
      <c r="B575" s="112"/>
      <c r="C575" s="112"/>
      <c r="D575" s="112"/>
      <c r="E575" s="112"/>
      <c r="F575" s="112"/>
      <c r="G575" s="47"/>
      <c r="H575" s="115"/>
      <c r="I575" s="47"/>
      <c r="J575" s="47"/>
      <c r="K575" s="47"/>
      <c r="L575" s="47"/>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c r="AM575" s="47"/>
      <c r="AN575" s="47"/>
      <c r="AO575" s="47"/>
      <c r="AP575" s="47"/>
      <c r="AQ575" s="47"/>
      <c r="AR575" s="47"/>
      <c r="AS575" s="47"/>
      <c r="AT575" s="47"/>
      <c r="AU575" s="47"/>
      <c r="AV575" s="47"/>
      <c r="AW575" s="47"/>
      <c r="AX575" s="47"/>
      <c r="AY575" s="47"/>
      <c r="AZ575" s="47"/>
      <c r="BA575" s="47"/>
      <c r="BB575" s="47"/>
      <c r="BC575" s="47"/>
      <c r="BD575" s="47"/>
      <c r="BE575" s="47"/>
      <c r="BF575" s="47"/>
      <c r="BG575" s="47"/>
      <c r="BH575" s="47"/>
      <c r="BI575" s="47"/>
      <c r="BJ575" s="47"/>
      <c r="BK575" s="47"/>
      <c r="BL575" s="47"/>
      <c r="BM575" s="47"/>
      <c r="BN575" s="47"/>
      <c r="BO575" s="47"/>
      <c r="BP575" s="47"/>
      <c r="BQ575" s="47"/>
      <c r="BR575" s="47"/>
      <c r="BS575" s="47"/>
      <c r="BT575" s="47"/>
      <c r="BU575" s="47"/>
      <c r="BV575" s="47"/>
      <c r="BW575" s="47"/>
      <c r="BX575" s="47"/>
      <c r="BY575" s="47"/>
      <c r="BZ575" s="47"/>
      <c r="CA575" s="47"/>
      <c r="CB575" s="47"/>
      <c r="CC575" s="47"/>
      <c r="CD575" s="47"/>
      <c r="CE575" s="47"/>
      <c r="CF575" s="47"/>
      <c r="CG575" s="47"/>
      <c r="CH575" s="47"/>
      <c r="CI575" s="47"/>
      <c r="CJ575" s="47"/>
      <c r="CK575" s="47"/>
      <c r="CL575" s="47"/>
      <c r="CM575" s="47"/>
      <c r="CN575" s="47"/>
      <c r="CO575" s="47"/>
      <c r="CP575" s="47"/>
      <c r="CQ575" s="47"/>
    </row>
    <row r="576" spans="1:95" ht="12.75" customHeight="1" x14ac:dyDescent="0.15">
      <c r="A576" s="112"/>
      <c r="B576" s="112"/>
      <c r="C576" s="112"/>
      <c r="D576" s="112"/>
      <c r="E576" s="112"/>
      <c r="F576" s="112"/>
      <c r="G576" s="47"/>
      <c r="H576" s="115"/>
      <c r="I576" s="47"/>
      <c r="J576" s="47"/>
      <c r="K576" s="47"/>
      <c r="L576" s="47"/>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c r="AM576" s="47"/>
      <c r="AN576" s="47"/>
      <c r="AO576" s="47"/>
      <c r="AP576" s="47"/>
      <c r="AQ576" s="47"/>
      <c r="AR576" s="47"/>
      <c r="AS576" s="47"/>
      <c r="AT576" s="47"/>
      <c r="AU576" s="47"/>
      <c r="AV576" s="47"/>
      <c r="AW576" s="47"/>
      <c r="AX576" s="47"/>
      <c r="AY576" s="47"/>
      <c r="AZ576" s="47"/>
      <c r="BA576" s="47"/>
      <c r="BB576" s="47"/>
      <c r="BC576" s="47"/>
      <c r="BD576" s="47"/>
      <c r="BE576" s="47"/>
      <c r="BF576" s="47"/>
      <c r="BG576" s="47"/>
      <c r="BH576" s="47"/>
      <c r="BI576" s="47"/>
      <c r="BJ576" s="47"/>
      <c r="BK576" s="47"/>
      <c r="BL576" s="47"/>
      <c r="BM576" s="47"/>
      <c r="BN576" s="47"/>
      <c r="BO576" s="47"/>
      <c r="BP576" s="47"/>
      <c r="BQ576" s="47"/>
      <c r="BR576" s="47"/>
      <c r="BS576" s="47"/>
      <c r="BT576" s="47"/>
      <c r="BU576" s="47"/>
      <c r="BV576" s="47"/>
      <c r="BW576" s="47"/>
      <c r="BX576" s="47"/>
      <c r="BY576" s="47"/>
      <c r="BZ576" s="47"/>
      <c r="CA576" s="47"/>
      <c r="CB576" s="47"/>
      <c r="CC576" s="47"/>
      <c r="CD576" s="47"/>
      <c r="CE576" s="47"/>
      <c r="CF576" s="47"/>
      <c r="CG576" s="47"/>
      <c r="CH576" s="47"/>
      <c r="CI576" s="47"/>
      <c r="CJ576" s="47"/>
      <c r="CK576" s="47"/>
      <c r="CL576" s="47"/>
      <c r="CM576" s="47"/>
      <c r="CN576" s="47"/>
      <c r="CO576" s="47"/>
      <c r="CP576" s="47"/>
      <c r="CQ576" s="47"/>
    </row>
    <row r="577" spans="1:95" ht="12.75" customHeight="1" x14ac:dyDescent="0.15">
      <c r="A577" s="112"/>
      <c r="B577" s="112"/>
      <c r="C577" s="112"/>
      <c r="D577" s="112"/>
      <c r="E577" s="112"/>
      <c r="F577" s="112"/>
      <c r="G577" s="47"/>
      <c r="H577" s="115"/>
      <c r="I577" s="47"/>
      <c r="J577" s="47"/>
      <c r="K577" s="47"/>
      <c r="L577" s="47"/>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c r="AM577" s="47"/>
      <c r="AN577" s="47"/>
      <c r="AO577" s="47"/>
      <c r="AP577" s="47"/>
      <c r="AQ577" s="47"/>
      <c r="AR577" s="47"/>
      <c r="AS577" s="47"/>
      <c r="AT577" s="47"/>
      <c r="AU577" s="47"/>
      <c r="AV577" s="47"/>
      <c r="AW577" s="47"/>
      <c r="AX577" s="47"/>
      <c r="AY577" s="47"/>
      <c r="AZ577" s="47"/>
      <c r="BA577" s="47"/>
      <c r="BB577" s="47"/>
      <c r="BC577" s="47"/>
      <c r="BD577" s="47"/>
      <c r="BE577" s="47"/>
      <c r="BF577" s="47"/>
      <c r="BG577" s="47"/>
      <c r="BH577" s="47"/>
      <c r="BI577" s="47"/>
      <c r="BJ577" s="47"/>
      <c r="BK577" s="47"/>
      <c r="BL577" s="47"/>
      <c r="BM577" s="47"/>
      <c r="BN577" s="47"/>
      <c r="BO577" s="47"/>
      <c r="BP577" s="47"/>
      <c r="BQ577" s="47"/>
      <c r="BR577" s="47"/>
      <c r="BS577" s="47"/>
      <c r="BT577" s="47"/>
      <c r="BU577" s="47"/>
      <c r="BV577" s="47"/>
      <c r="BW577" s="47"/>
      <c r="BX577" s="47"/>
      <c r="BY577" s="47"/>
      <c r="BZ577" s="47"/>
      <c r="CA577" s="47"/>
      <c r="CB577" s="47"/>
      <c r="CC577" s="47"/>
      <c r="CD577" s="47"/>
      <c r="CE577" s="47"/>
      <c r="CF577" s="47"/>
      <c r="CG577" s="47"/>
      <c r="CH577" s="47"/>
      <c r="CI577" s="47"/>
      <c r="CJ577" s="47"/>
      <c r="CK577" s="47"/>
      <c r="CL577" s="47"/>
      <c r="CM577" s="47"/>
      <c r="CN577" s="47"/>
      <c r="CO577" s="47"/>
      <c r="CP577" s="47"/>
      <c r="CQ577" s="47"/>
    </row>
    <row r="578" spans="1:95" ht="12.75" customHeight="1" x14ac:dyDescent="0.15">
      <c r="A578" s="112"/>
      <c r="B578" s="112"/>
      <c r="C578" s="112"/>
      <c r="D578" s="112"/>
      <c r="E578" s="112"/>
      <c r="F578" s="112"/>
      <c r="G578" s="47"/>
      <c r="H578" s="115"/>
      <c r="I578" s="47"/>
      <c r="J578" s="47"/>
      <c r="K578" s="47"/>
      <c r="L578" s="47"/>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c r="AM578" s="47"/>
      <c r="AN578" s="47"/>
      <c r="AO578" s="47"/>
      <c r="AP578" s="47"/>
      <c r="AQ578" s="47"/>
      <c r="AR578" s="47"/>
      <c r="AS578" s="47"/>
      <c r="AT578" s="47"/>
      <c r="AU578" s="47"/>
      <c r="AV578" s="47"/>
      <c r="AW578" s="47"/>
      <c r="AX578" s="47"/>
      <c r="AY578" s="47"/>
      <c r="AZ578" s="47"/>
      <c r="BA578" s="47"/>
      <c r="BB578" s="47"/>
      <c r="BC578" s="47"/>
      <c r="BD578" s="47"/>
      <c r="BE578" s="47"/>
      <c r="BF578" s="47"/>
      <c r="BG578" s="47"/>
      <c r="BH578" s="47"/>
      <c r="BI578" s="47"/>
      <c r="BJ578" s="47"/>
      <c r="BK578" s="47"/>
      <c r="BL578" s="47"/>
      <c r="BM578" s="47"/>
      <c r="BN578" s="47"/>
      <c r="BO578" s="47"/>
      <c r="BP578" s="47"/>
      <c r="BQ578" s="47"/>
      <c r="BR578" s="47"/>
      <c r="BS578" s="47"/>
      <c r="BT578" s="47"/>
      <c r="BU578" s="47"/>
      <c r="BV578" s="47"/>
      <c r="BW578" s="47"/>
      <c r="BX578" s="47"/>
      <c r="BY578" s="47"/>
      <c r="BZ578" s="47"/>
      <c r="CA578" s="47"/>
      <c r="CB578" s="47"/>
      <c r="CC578" s="47"/>
      <c r="CD578" s="47"/>
      <c r="CE578" s="47"/>
      <c r="CF578" s="47"/>
      <c r="CG578" s="47"/>
      <c r="CH578" s="47"/>
      <c r="CI578" s="47"/>
      <c r="CJ578" s="47"/>
      <c r="CK578" s="47"/>
      <c r="CL578" s="47"/>
      <c r="CM578" s="47"/>
      <c r="CN578" s="47"/>
      <c r="CO578" s="47"/>
      <c r="CP578" s="47"/>
      <c r="CQ578" s="47"/>
    </row>
    <row r="579" spans="1:95" ht="12.75" customHeight="1" x14ac:dyDescent="0.15">
      <c r="A579" s="112"/>
      <c r="B579" s="112"/>
      <c r="C579" s="112"/>
      <c r="D579" s="112"/>
      <c r="E579" s="112"/>
      <c r="F579" s="112"/>
      <c r="G579" s="47"/>
      <c r="H579" s="115"/>
      <c r="I579" s="47"/>
      <c r="J579" s="47"/>
      <c r="K579" s="47"/>
      <c r="L579" s="47"/>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c r="AM579" s="47"/>
      <c r="AN579" s="47"/>
      <c r="AO579" s="47"/>
      <c r="AP579" s="47"/>
      <c r="AQ579" s="47"/>
      <c r="AR579" s="47"/>
      <c r="AS579" s="47"/>
      <c r="AT579" s="47"/>
      <c r="AU579" s="47"/>
      <c r="AV579" s="47"/>
      <c r="AW579" s="47"/>
      <c r="AX579" s="47"/>
      <c r="AY579" s="47"/>
      <c r="AZ579" s="47"/>
      <c r="BA579" s="47"/>
      <c r="BB579" s="47"/>
      <c r="BC579" s="47"/>
      <c r="BD579" s="47"/>
      <c r="BE579" s="47"/>
      <c r="BF579" s="47"/>
      <c r="BG579" s="47"/>
      <c r="BH579" s="47"/>
      <c r="BI579" s="47"/>
      <c r="BJ579" s="47"/>
      <c r="BK579" s="47"/>
      <c r="BL579" s="47"/>
      <c r="BM579" s="47"/>
      <c r="BN579" s="47"/>
      <c r="BO579" s="47"/>
      <c r="BP579" s="47"/>
      <c r="BQ579" s="47"/>
      <c r="BR579" s="47"/>
      <c r="BS579" s="47"/>
      <c r="BT579" s="47"/>
      <c r="BU579" s="47"/>
      <c r="BV579" s="47"/>
      <c r="BW579" s="47"/>
      <c r="BX579" s="47"/>
      <c r="BY579" s="47"/>
      <c r="BZ579" s="47"/>
      <c r="CA579" s="47"/>
      <c r="CB579" s="47"/>
      <c r="CC579" s="47"/>
      <c r="CD579" s="47"/>
      <c r="CE579" s="47"/>
      <c r="CF579" s="47"/>
      <c r="CG579" s="47"/>
      <c r="CH579" s="47"/>
      <c r="CI579" s="47"/>
      <c r="CJ579" s="47"/>
      <c r="CK579" s="47"/>
      <c r="CL579" s="47"/>
      <c r="CM579" s="47"/>
      <c r="CN579" s="47"/>
      <c r="CO579" s="47"/>
      <c r="CP579" s="47"/>
      <c r="CQ579" s="47"/>
    </row>
    <row r="580" spans="1:95" ht="12.75" customHeight="1" x14ac:dyDescent="0.15">
      <c r="A580" s="112"/>
      <c r="B580" s="112"/>
      <c r="C580" s="112"/>
      <c r="D580" s="112"/>
      <c r="E580" s="112"/>
      <c r="F580" s="112"/>
      <c r="G580" s="47"/>
      <c r="H580" s="115"/>
      <c r="I580" s="47"/>
      <c r="J580" s="47"/>
      <c r="K580" s="47"/>
      <c r="L580" s="47"/>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c r="AM580" s="47"/>
      <c r="AN580" s="47"/>
      <c r="AO580" s="47"/>
      <c r="AP580" s="47"/>
      <c r="AQ580" s="47"/>
      <c r="AR580" s="47"/>
      <c r="AS580" s="47"/>
      <c r="AT580" s="47"/>
      <c r="AU580" s="47"/>
      <c r="AV580" s="47"/>
      <c r="AW580" s="47"/>
      <c r="AX580" s="47"/>
      <c r="AY580" s="47"/>
      <c r="AZ580" s="47"/>
      <c r="BA580" s="47"/>
      <c r="BB580" s="47"/>
      <c r="BC580" s="47"/>
      <c r="BD580" s="47"/>
      <c r="BE580" s="47"/>
      <c r="BF580" s="47"/>
      <c r="BG580" s="47"/>
      <c r="BH580" s="47"/>
      <c r="BI580" s="47"/>
      <c r="BJ580" s="47"/>
      <c r="BK580" s="47"/>
      <c r="BL580" s="47"/>
      <c r="BM580" s="47"/>
      <c r="BN580" s="47"/>
      <c r="BO580" s="47"/>
      <c r="BP580" s="47"/>
      <c r="BQ580" s="47"/>
      <c r="BR580" s="47"/>
      <c r="BS580" s="47"/>
      <c r="BT580" s="47"/>
      <c r="BU580" s="47"/>
      <c r="BV580" s="47"/>
      <c r="BW580" s="47"/>
      <c r="BX580" s="47"/>
      <c r="BY580" s="47"/>
      <c r="BZ580" s="47"/>
      <c r="CA580" s="47"/>
      <c r="CB580" s="47"/>
      <c r="CC580" s="47"/>
      <c r="CD580" s="47"/>
      <c r="CE580" s="47"/>
      <c r="CF580" s="47"/>
      <c r="CG580" s="47"/>
      <c r="CH580" s="47"/>
      <c r="CI580" s="47"/>
      <c r="CJ580" s="47"/>
      <c r="CK580" s="47"/>
      <c r="CL580" s="47"/>
      <c r="CM580" s="47"/>
      <c r="CN580" s="47"/>
      <c r="CO580" s="47"/>
      <c r="CP580" s="47"/>
      <c r="CQ580" s="47"/>
    </row>
    <row r="581" spans="1:95" ht="12.75" customHeight="1" x14ac:dyDescent="0.15">
      <c r="A581" s="112"/>
      <c r="B581" s="112"/>
      <c r="C581" s="112"/>
      <c r="D581" s="112"/>
      <c r="E581" s="112"/>
      <c r="F581" s="112"/>
      <c r="G581" s="47"/>
      <c r="H581" s="115"/>
      <c r="I581" s="47"/>
      <c r="J581" s="47"/>
      <c r="K581" s="47"/>
      <c r="L581" s="47"/>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c r="AM581" s="47"/>
      <c r="AN581" s="47"/>
      <c r="AO581" s="47"/>
      <c r="AP581" s="47"/>
      <c r="AQ581" s="47"/>
      <c r="AR581" s="47"/>
      <c r="AS581" s="47"/>
      <c r="AT581" s="47"/>
      <c r="AU581" s="47"/>
      <c r="AV581" s="47"/>
      <c r="AW581" s="47"/>
      <c r="AX581" s="47"/>
      <c r="AY581" s="47"/>
      <c r="AZ581" s="47"/>
      <c r="BA581" s="47"/>
      <c r="BB581" s="47"/>
      <c r="BC581" s="47"/>
      <c r="BD581" s="47"/>
      <c r="BE581" s="47"/>
      <c r="BF581" s="47"/>
      <c r="BG581" s="47"/>
      <c r="BH581" s="47"/>
      <c r="BI581" s="47"/>
      <c r="BJ581" s="47"/>
      <c r="BK581" s="47"/>
      <c r="BL581" s="47"/>
      <c r="BM581" s="47"/>
      <c r="BN581" s="47"/>
      <c r="BO581" s="47"/>
      <c r="BP581" s="47"/>
      <c r="BQ581" s="47"/>
      <c r="BR581" s="47"/>
      <c r="BS581" s="47"/>
      <c r="BT581" s="47"/>
      <c r="BU581" s="47"/>
      <c r="BV581" s="47"/>
      <c r="BW581" s="47"/>
      <c r="BX581" s="47"/>
      <c r="BY581" s="47"/>
      <c r="BZ581" s="47"/>
      <c r="CA581" s="47"/>
      <c r="CB581" s="47"/>
      <c r="CC581" s="47"/>
      <c r="CD581" s="47"/>
      <c r="CE581" s="47"/>
      <c r="CF581" s="47"/>
      <c r="CG581" s="47"/>
      <c r="CH581" s="47"/>
      <c r="CI581" s="47"/>
      <c r="CJ581" s="47"/>
      <c r="CK581" s="47"/>
      <c r="CL581" s="47"/>
      <c r="CM581" s="47"/>
      <c r="CN581" s="47"/>
      <c r="CO581" s="47"/>
      <c r="CP581" s="47"/>
      <c r="CQ581" s="47"/>
    </row>
    <row r="582" spans="1:95" ht="12.75" customHeight="1" x14ac:dyDescent="0.15">
      <c r="A582" s="112"/>
      <c r="B582" s="112"/>
      <c r="C582" s="112"/>
      <c r="D582" s="112"/>
      <c r="E582" s="112"/>
      <c r="F582" s="112"/>
      <c r="G582" s="47"/>
      <c r="H582" s="115"/>
      <c r="I582" s="47"/>
      <c r="J582" s="47"/>
      <c r="K582" s="47"/>
      <c r="L582" s="47"/>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c r="AR582" s="47"/>
      <c r="AS582" s="47"/>
      <c r="AT582" s="47"/>
      <c r="AU582" s="47"/>
      <c r="AV582" s="47"/>
      <c r="AW582" s="47"/>
      <c r="AX582" s="47"/>
      <c r="AY582" s="47"/>
      <c r="AZ582" s="47"/>
      <c r="BA582" s="47"/>
      <c r="BB582" s="47"/>
      <c r="BC582" s="47"/>
      <c r="BD582" s="47"/>
      <c r="BE582" s="47"/>
      <c r="BF582" s="47"/>
      <c r="BG582" s="47"/>
      <c r="BH582" s="47"/>
      <c r="BI582" s="47"/>
      <c r="BJ582" s="47"/>
      <c r="BK582" s="47"/>
      <c r="BL582" s="47"/>
      <c r="BM582" s="47"/>
      <c r="BN582" s="47"/>
      <c r="BO582" s="47"/>
      <c r="BP582" s="47"/>
      <c r="BQ582" s="47"/>
      <c r="BR582" s="47"/>
      <c r="BS582" s="47"/>
      <c r="BT582" s="47"/>
      <c r="BU582" s="47"/>
      <c r="BV582" s="47"/>
      <c r="BW582" s="47"/>
      <c r="BX582" s="47"/>
      <c r="BY582" s="47"/>
      <c r="BZ582" s="47"/>
      <c r="CA582" s="47"/>
      <c r="CB582" s="47"/>
      <c r="CC582" s="47"/>
      <c r="CD582" s="47"/>
      <c r="CE582" s="47"/>
      <c r="CF582" s="47"/>
      <c r="CG582" s="47"/>
      <c r="CH582" s="47"/>
      <c r="CI582" s="47"/>
      <c r="CJ582" s="47"/>
      <c r="CK582" s="47"/>
      <c r="CL582" s="47"/>
      <c r="CM582" s="47"/>
      <c r="CN582" s="47"/>
      <c r="CO582" s="47"/>
      <c r="CP582" s="47"/>
      <c r="CQ582" s="47"/>
    </row>
    <row r="583" spans="1:95" ht="12.75" customHeight="1" x14ac:dyDescent="0.15">
      <c r="A583" s="112"/>
      <c r="B583" s="112"/>
      <c r="C583" s="112"/>
      <c r="D583" s="112"/>
      <c r="E583" s="112"/>
      <c r="F583" s="112"/>
      <c r="G583" s="47"/>
      <c r="H583" s="115"/>
      <c r="I583" s="47"/>
      <c r="J583" s="47"/>
      <c r="K583" s="47"/>
      <c r="L583" s="47"/>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c r="AM583" s="47"/>
      <c r="AN583" s="47"/>
      <c r="AO583" s="47"/>
      <c r="AP583" s="47"/>
      <c r="AQ583" s="47"/>
      <c r="AR583" s="47"/>
      <c r="AS583" s="47"/>
      <c r="AT583" s="47"/>
      <c r="AU583" s="47"/>
      <c r="AV583" s="47"/>
      <c r="AW583" s="47"/>
      <c r="AX583" s="47"/>
      <c r="AY583" s="47"/>
      <c r="AZ583" s="47"/>
      <c r="BA583" s="47"/>
      <c r="BB583" s="47"/>
      <c r="BC583" s="47"/>
      <c r="BD583" s="47"/>
      <c r="BE583" s="47"/>
      <c r="BF583" s="47"/>
      <c r="BG583" s="47"/>
      <c r="BH583" s="47"/>
      <c r="BI583" s="47"/>
      <c r="BJ583" s="47"/>
      <c r="BK583" s="47"/>
      <c r="BL583" s="47"/>
      <c r="BM583" s="47"/>
      <c r="BN583" s="47"/>
      <c r="BO583" s="47"/>
      <c r="BP583" s="47"/>
      <c r="BQ583" s="47"/>
      <c r="BR583" s="47"/>
      <c r="BS583" s="47"/>
      <c r="BT583" s="47"/>
      <c r="BU583" s="47"/>
      <c r="BV583" s="47"/>
      <c r="BW583" s="47"/>
      <c r="BX583" s="47"/>
      <c r="BY583" s="47"/>
      <c r="BZ583" s="47"/>
      <c r="CA583" s="47"/>
      <c r="CB583" s="47"/>
      <c r="CC583" s="47"/>
      <c r="CD583" s="47"/>
      <c r="CE583" s="47"/>
      <c r="CF583" s="47"/>
      <c r="CG583" s="47"/>
      <c r="CH583" s="47"/>
      <c r="CI583" s="47"/>
      <c r="CJ583" s="47"/>
      <c r="CK583" s="47"/>
      <c r="CL583" s="47"/>
      <c r="CM583" s="47"/>
      <c r="CN583" s="47"/>
      <c r="CO583" s="47"/>
      <c r="CP583" s="47"/>
      <c r="CQ583" s="47"/>
    </row>
    <row r="584" spans="1:95" ht="12.75" customHeight="1" x14ac:dyDescent="0.15">
      <c r="A584" s="112"/>
      <c r="B584" s="112"/>
      <c r="C584" s="112"/>
      <c r="D584" s="112"/>
      <c r="E584" s="112"/>
      <c r="F584" s="112"/>
      <c r="G584" s="47"/>
      <c r="H584" s="115"/>
      <c r="I584" s="47"/>
      <c r="J584" s="47"/>
      <c r="K584" s="47"/>
      <c r="L584" s="47"/>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c r="AM584" s="47"/>
      <c r="AN584" s="47"/>
      <c r="AO584" s="47"/>
      <c r="AP584" s="47"/>
      <c r="AQ584" s="47"/>
      <c r="AR584" s="47"/>
      <c r="AS584" s="47"/>
      <c r="AT584" s="47"/>
      <c r="AU584" s="47"/>
      <c r="AV584" s="47"/>
      <c r="AW584" s="47"/>
      <c r="AX584" s="47"/>
      <c r="AY584" s="47"/>
      <c r="AZ584" s="47"/>
      <c r="BA584" s="47"/>
      <c r="BB584" s="47"/>
      <c r="BC584" s="47"/>
      <c r="BD584" s="47"/>
      <c r="BE584" s="47"/>
      <c r="BF584" s="47"/>
      <c r="BG584" s="47"/>
      <c r="BH584" s="47"/>
      <c r="BI584" s="47"/>
      <c r="BJ584" s="47"/>
      <c r="BK584" s="47"/>
      <c r="BL584" s="47"/>
      <c r="BM584" s="47"/>
      <c r="BN584" s="47"/>
      <c r="BO584" s="47"/>
      <c r="BP584" s="47"/>
      <c r="BQ584" s="47"/>
      <c r="BR584" s="47"/>
      <c r="BS584" s="47"/>
      <c r="BT584" s="47"/>
      <c r="BU584" s="47"/>
      <c r="BV584" s="47"/>
      <c r="BW584" s="47"/>
      <c r="BX584" s="47"/>
      <c r="BY584" s="47"/>
      <c r="BZ584" s="47"/>
      <c r="CA584" s="47"/>
      <c r="CB584" s="47"/>
      <c r="CC584" s="47"/>
      <c r="CD584" s="47"/>
      <c r="CE584" s="47"/>
      <c r="CF584" s="47"/>
      <c r="CG584" s="47"/>
      <c r="CH584" s="47"/>
      <c r="CI584" s="47"/>
      <c r="CJ584" s="47"/>
      <c r="CK584" s="47"/>
      <c r="CL584" s="47"/>
      <c r="CM584" s="47"/>
      <c r="CN584" s="47"/>
      <c r="CO584" s="47"/>
      <c r="CP584" s="47"/>
      <c r="CQ584" s="47"/>
    </row>
    <row r="585" spans="1:95" ht="12.75" customHeight="1" x14ac:dyDescent="0.15">
      <c r="A585" s="112"/>
      <c r="B585" s="112"/>
      <c r="C585" s="112"/>
      <c r="D585" s="112"/>
      <c r="E585" s="112"/>
      <c r="F585" s="112"/>
      <c r="G585" s="47"/>
      <c r="H585" s="115"/>
      <c r="I585" s="47"/>
      <c r="J585" s="47"/>
      <c r="K585" s="47"/>
      <c r="L585" s="47"/>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c r="AM585" s="47"/>
      <c r="AN585" s="47"/>
      <c r="AO585" s="47"/>
      <c r="AP585" s="47"/>
      <c r="AQ585" s="47"/>
      <c r="AR585" s="47"/>
      <c r="AS585" s="47"/>
      <c r="AT585" s="47"/>
      <c r="AU585" s="47"/>
      <c r="AV585" s="47"/>
      <c r="AW585" s="47"/>
      <c r="AX585" s="47"/>
      <c r="AY585" s="47"/>
      <c r="AZ585" s="47"/>
      <c r="BA585" s="47"/>
      <c r="BB585" s="47"/>
      <c r="BC585" s="47"/>
      <c r="BD585" s="47"/>
      <c r="BE585" s="47"/>
      <c r="BF585" s="47"/>
      <c r="BG585" s="47"/>
      <c r="BH585" s="47"/>
      <c r="BI585" s="47"/>
      <c r="BJ585" s="47"/>
      <c r="BK585" s="47"/>
      <c r="BL585" s="47"/>
      <c r="BM585" s="47"/>
      <c r="BN585" s="47"/>
      <c r="BO585" s="47"/>
      <c r="BP585" s="47"/>
      <c r="BQ585" s="47"/>
      <c r="BR585" s="47"/>
      <c r="BS585" s="47"/>
      <c r="BT585" s="47"/>
      <c r="BU585" s="47"/>
      <c r="BV585" s="47"/>
      <c r="BW585" s="47"/>
      <c r="BX585" s="47"/>
      <c r="BY585" s="47"/>
      <c r="BZ585" s="47"/>
      <c r="CA585" s="47"/>
      <c r="CB585" s="47"/>
      <c r="CC585" s="47"/>
      <c r="CD585" s="47"/>
      <c r="CE585" s="47"/>
      <c r="CF585" s="47"/>
      <c r="CG585" s="47"/>
      <c r="CH585" s="47"/>
      <c r="CI585" s="47"/>
      <c r="CJ585" s="47"/>
      <c r="CK585" s="47"/>
      <c r="CL585" s="47"/>
      <c r="CM585" s="47"/>
      <c r="CN585" s="47"/>
      <c r="CO585" s="47"/>
      <c r="CP585" s="47"/>
      <c r="CQ585" s="47"/>
    </row>
    <row r="586" spans="1:95" ht="12.75" customHeight="1" x14ac:dyDescent="0.15">
      <c r="A586" s="112"/>
      <c r="B586" s="112"/>
      <c r="C586" s="112"/>
      <c r="D586" s="112"/>
      <c r="E586" s="112"/>
      <c r="F586" s="112"/>
      <c r="G586" s="47"/>
      <c r="H586" s="115"/>
      <c r="I586" s="47"/>
      <c r="J586" s="47"/>
      <c r="K586" s="47"/>
      <c r="L586" s="47"/>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c r="AM586" s="47"/>
      <c r="AN586" s="47"/>
      <c r="AO586" s="47"/>
      <c r="AP586" s="47"/>
      <c r="AQ586" s="47"/>
      <c r="AR586" s="47"/>
      <c r="AS586" s="47"/>
      <c r="AT586" s="47"/>
      <c r="AU586" s="47"/>
      <c r="AV586" s="47"/>
      <c r="AW586" s="47"/>
      <c r="AX586" s="47"/>
      <c r="AY586" s="47"/>
      <c r="AZ586" s="47"/>
      <c r="BA586" s="47"/>
      <c r="BB586" s="47"/>
      <c r="BC586" s="47"/>
      <c r="BD586" s="47"/>
      <c r="BE586" s="47"/>
      <c r="BF586" s="47"/>
      <c r="BG586" s="47"/>
      <c r="BH586" s="47"/>
      <c r="BI586" s="47"/>
      <c r="BJ586" s="47"/>
      <c r="BK586" s="47"/>
      <c r="BL586" s="47"/>
      <c r="BM586" s="47"/>
      <c r="BN586" s="47"/>
      <c r="BO586" s="47"/>
      <c r="BP586" s="47"/>
      <c r="BQ586" s="47"/>
      <c r="BR586" s="47"/>
      <c r="BS586" s="47"/>
      <c r="BT586" s="47"/>
      <c r="BU586" s="47"/>
      <c r="BV586" s="47"/>
      <c r="BW586" s="47"/>
      <c r="BX586" s="47"/>
      <c r="BY586" s="47"/>
      <c r="BZ586" s="47"/>
      <c r="CA586" s="47"/>
      <c r="CB586" s="47"/>
      <c r="CC586" s="47"/>
      <c r="CD586" s="47"/>
      <c r="CE586" s="47"/>
      <c r="CF586" s="47"/>
      <c r="CG586" s="47"/>
      <c r="CH586" s="47"/>
      <c r="CI586" s="47"/>
      <c r="CJ586" s="47"/>
      <c r="CK586" s="47"/>
      <c r="CL586" s="47"/>
      <c r="CM586" s="47"/>
      <c r="CN586" s="47"/>
      <c r="CO586" s="47"/>
      <c r="CP586" s="47"/>
      <c r="CQ586" s="47"/>
    </row>
    <row r="587" spans="1:95" ht="12.75" customHeight="1" x14ac:dyDescent="0.15">
      <c r="A587" s="112"/>
      <c r="B587" s="112"/>
      <c r="C587" s="112"/>
      <c r="D587" s="112"/>
      <c r="E587" s="112"/>
      <c r="F587" s="112"/>
      <c r="G587" s="47"/>
      <c r="H587" s="115"/>
      <c r="I587" s="47"/>
      <c r="J587" s="47"/>
      <c r="K587" s="47"/>
      <c r="L587" s="47"/>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c r="AM587" s="47"/>
      <c r="AN587" s="47"/>
      <c r="AO587" s="47"/>
      <c r="AP587" s="47"/>
      <c r="AQ587" s="47"/>
      <c r="AR587" s="47"/>
      <c r="AS587" s="47"/>
      <c r="AT587" s="47"/>
      <c r="AU587" s="47"/>
      <c r="AV587" s="47"/>
      <c r="AW587" s="47"/>
      <c r="AX587" s="47"/>
      <c r="AY587" s="47"/>
      <c r="AZ587" s="47"/>
      <c r="BA587" s="47"/>
      <c r="BB587" s="47"/>
      <c r="BC587" s="47"/>
      <c r="BD587" s="47"/>
      <c r="BE587" s="47"/>
      <c r="BF587" s="47"/>
      <c r="BG587" s="47"/>
      <c r="BH587" s="47"/>
      <c r="BI587" s="47"/>
      <c r="BJ587" s="47"/>
      <c r="BK587" s="47"/>
      <c r="BL587" s="47"/>
      <c r="BM587" s="47"/>
      <c r="BN587" s="47"/>
      <c r="BO587" s="47"/>
      <c r="BP587" s="47"/>
      <c r="BQ587" s="47"/>
      <c r="BR587" s="47"/>
      <c r="BS587" s="47"/>
      <c r="BT587" s="47"/>
      <c r="BU587" s="47"/>
      <c r="BV587" s="47"/>
      <c r="BW587" s="47"/>
      <c r="BX587" s="47"/>
      <c r="BY587" s="47"/>
      <c r="BZ587" s="47"/>
      <c r="CA587" s="47"/>
      <c r="CB587" s="47"/>
      <c r="CC587" s="47"/>
      <c r="CD587" s="47"/>
      <c r="CE587" s="47"/>
      <c r="CF587" s="47"/>
      <c r="CG587" s="47"/>
      <c r="CH587" s="47"/>
      <c r="CI587" s="47"/>
      <c r="CJ587" s="47"/>
      <c r="CK587" s="47"/>
      <c r="CL587" s="47"/>
      <c r="CM587" s="47"/>
      <c r="CN587" s="47"/>
      <c r="CO587" s="47"/>
      <c r="CP587" s="47"/>
      <c r="CQ587" s="47"/>
    </row>
    <row r="588" spans="1:95" ht="12.75" customHeight="1" x14ac:dyDescent="0.15">
      <c r="A588" s="112"/>
      <c r="B588" s="112"/>
      <c r="C588" s="112"/>
      <c r="D588" s="112"/>
      <c r="E588" s="112"/>
      <c r="F588" s="112"/>
      <c r="G588" s="47"/>
      <c r="H588" s="115"/>
      <c r="I588" s="47"/>
      <c r="J588" s="47"/>
      <c r="K588" s="47"/>
      <c r="L588" s="47"/>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c r="AM588" s="47"/>
      <c r="AN588" s="47"/>
      <c r="AO588" s="47"/>
      <c r="AP588" s="47"/>
      <c r="AQ588" s="47"/>
      <c r="AR588" s="47"/>
      <c r="AS588" s="47"/>
      <c r="AT588" s="47"/>
      <c r="AU588" s="47"/>
      <c r="AV588" s="47"/>
      <c r="AW588" s="47"/>
      <c r="AX588" s="47"/>
      <c r="AY588" s="47"/>
      <c r="AZ588" s="47"/>
      <c r="BA588" s="47"/>
      <c r="BB588" s="47"/>
      <c r="BC588" s="47"/>
      <c r="BD588" s="47"/>
      <c r="BE588" s="47"/>
      <c r="BF588" s="47"/>
      <c r="BG588" s="47"/>
      <c r="BH588" s="47"/>
      <c r="BI588" s="47"/>
      <c r="BJ588" s="47"/>
      <c r="BK588" s="47"/>
      <c r="BL588" s="47"/>
      <c r="BM588" s="47"/>
      <c r="BN588" s="47"/>
      <c r="BO588" s="47"/>
      <c r="BP588" s="47"/>
      <c r="BQ588" s="47"/>
      <c r="BR588" s="47"/>
      <c r="BS588" s="47"/>
      <c r="BT588" s="47"/>
      <c r="BU588" s="47"/>
      <c r="BV588" s="47"/>
      <c r="BW588" s="47"/>
      <c r="BX588" s="47"/>
      <c r="BY588" s="47"/>
      <c r="BZ588" s="47"/>
      <c r="CA588" s="47"/>
      <c r="CB588" s="47"/>
      <c r="CC588" s="47"/>
      <c r="CD588" s="47"/>
      <c r="CE588" s="47"/>
      <c r="CF588" s="47"/>
      <c r="CG588" s="47"/>
      <c r="CH588" s="47"/>
      <c r="CI588" s="47"/>
      <c r="CJ588" s="47"/>
      <c r="CK588" s="47"/>
      <c r="CL588" s="47"/>
      <c r="CM588" s="47"/>
      <c r="CN588" s="47"/>
      <c r="CO588" s="47"/>
      <c r="CP588" s="47"/>
      <c r="CQ588" s="47"/>
    </row>
    <row r="589" spans="1:95" ht="12.75" customHeight="1" x14ac:dyDescent="0.15">
      <c r="A589" s="112"/>
      <c r="B589" s="112"/>
      <c r="C589" s="112"/>
      <c r="D589" s="112"/>
      <c r="E589" s="112"/>
      <c r="F589" s="112"/>
      <c r="G589" s="47"/>
      <c r="H589" s="115"/>
      <c r="I589" s="47"/>
      <c r="J589" s="47"/>
      <c r="K589" s="47"/>
      <c r="L589" s="47"/>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c r="AM589" s="47"/>
      <c r="AN589" s="47"/>
      <c r="AO589" s="47"/>
      <c r="AP589" s="47"/>
      <c r="AQ589" s="47"/>
      <c r="AR589" s="47"/>
      <c r="AS589" s="47"/>
      <c r="AT589" s="47"/>
      <c r="AU589" s="47"/>
      <c r="AV589" s="47"/>
      <c r="AW589" s="47"/>
      <c r="AX589" s="47"/>
      <c r="AY589" s="47"/>
      <c r="AZ589" s="47"/>
      <c r="BA589" s="47"/>
      <c r="BB589" s="47"/>
      <c r="BC589" s="47"/>
      <c r="BD589" s="47"/>
      <c r="BE589" s="47"/>
      <c r="BF589" s="47"/>
      <c r="BG589" s="47"/>
      <c r="BH589" s="47"/>
      <c r="BI589" s="47"/>
      <c r="BJ589" s="47"/>
      <c r="BK589" s="47"/>
      <c r="BL589" s="47"/>
      <c r="BM589" s="47"/>
      <c r="BN589" s="47"/>
      <c r="BO589" s="47"/>
      <c r="BP589" s="47"/>
      <c r="BQ589" s="47"/>
      <c r="BR589" s="47"/>
      <c r="BS589" s="47"/>
      <c r="BT589" s="47"/>
      <c r="BU589" s="47"/>
      <c r="BV589" s="47"/>
      <c r="BW589" s="47"/>
      <c r="BX589" s="47"/>
      <c r="BY589" s="47"/>
      <c r="BZ589" s="47"/>
      <c r="CA589" s="47"/>
      <c r="CB589" s="47"/>
      <c r="CC589" s="47"/>
      <c r="CD589" s="47"/>
      <c r="CE589" s="47"/>
      <c r="CF589" s="47"/>
      <c r="CG589" s="47"/>
      <c r="CH589" s="47"/>
      <c r="CI589" s="47"/>
      <c r="CJ589" s="47"/>
      <c r="CK589" s="47"/>
      <c r="CL589" s="47"/>
      <c r="CM589" s="47"/>
      <c r="CN589" s="47"/>
      <c r="CO589" s="47"/>
      <c r="CP589" s="47"/>
      <c r="CQ589" s="47"/>
    </row>
    <row r="590" spans="1:95" ht="12.75" customHeight="1" x14ac:dyDescent="0.15">
      <c r="A590" s="112"/>
      <c r="B590" s="112"/>
      <c r="C590" s="112"/>
      <c r="D590" s="112"/>
      <c r="E590" s="112"/>
      <c r="F590" s="112"/>
      <c r="G590" s="47"/>
      <c r="H590" s="115"/>
      <c r="I590" s="47"/>
      <c r="J590" s="47"/>
      <c r="K590" s="47"/>
      <c r="L590" s="47"/>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c r="AM590" s="47"/>
      <c r="AN590" s="47"/>
      <c r="AO590" s="47"/>
      <c r="AP590" s="47"/>
      <c r="AQ590" s="47"/>
      <c r="AR590" s="47"/>
      <c r="AS590" s="47"/>
      <c r="AT590" s="47"/>
      <c r="AU590" s="47"/>
      <c r="AV590" s="47"/>
      <c r="AW590" s="47"/>
      <c r="AX590" s="47"/>
      <c r="AY590" s="47"/>
      <c r="AZ590" s="47"/>
      <c r="BA590" s="47"/>
      <c r="BB590" s="47"/>
      <c r="BC590" s="47"/>
      <c r="BD590" s="47"/>
      <c r="BE590" s="47"/>
      <c r="BF590" s="47"/>
      <c r="BG590" s="47"/>
      <c r="BH590" s="47"/>
      <c r="BI590" s="47"/>
      <c r="BJ590" s="47"/>
      <c r="BK590" s="47"/>
      <c r="BL590" s="47"/>
      <c r="BM590" s="47"/>
      <c r="BN590" s="47"/>
      <c r="BO590" s="47"/>
      <c r="BP590" s="47"/>
      <c r="BQ590" s="47"/>
      <c r="BR590" s="47"/>
      <c r="BS590" s="47"/>
      <c r="BT590" s="47"/>
      <c r="BU590" s="47"/>
      <c r="BV590" s="47"/>
      <c r="BW590" s="47"/>
      <c r="BX590" s="47"/>
      <c r="BY590" s="47"/>
      <c r="BZ590" s="47"/>
      <c r="CA590" s="47"/>
      <c r="CB590" s="47"/>
      <c r="CC590" s="47"/>
      <c r="CD590" s="47"/>
      <c r="CE590" s="47"/>
      <c r="CF590" s="47"/>
      <c r="CG590" s="47"/>
      <c r="CH590" s="47"/>
      <c r="CI590" s="47"/>
      <c r="CJ590" s="47"/>
      <c r="CK590" s="47"/>
      <c r="CL590" s="47"/>
      <c r="CM590" s="47"/>
      <c r="CN590" s="47"/>
      <c r="CO590" s="47"/>
      <c r="CP590" s="47"/>
      <c r="CQ590" s="47"/>
    </row>
    <row r="591" spans="1:95" ht="12.75" customHeight="1" x14ac:dyDescent="0.15">
      <c r="A591" s="112"/>
      <c r="B591" s="112"/>
      <c r="C591" s="112"/>
      <c r="D591" s="112"/>
      <c r="E591" s="112"/>
      <c r="F591" s="112"/>
      <c r="G591" s="47"/>
      <c r="H591" s="115"/>
      <c r="I591" s="47"/>
      <c r="J591" s="47"/>
      <c r="K591" s="47"/>
      <c r="L591" s="47"/>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c r="AM591" s="47"/>
      <c r="AN591" s="47"/>
      <c r="AO591" s="47"/>
      <c r="AP591" s="47"/>
      <c r="AQ591" s="47"/>
      <c r="AR591" s="47"/>
      <c r="AS591" s="47"/>
      <c r="AT591" s="47"/>
      <c r="AU591" s="47"/>
      <c r="AV591" s="47"/>
      <c r="AW591" s="47"/>
      <c r="AX591" s="47"/>
      <c r="AY591" s="47"/>
      <c r="AZ591" s="47"/>
      <c r="BA591" s="47"/>
      <c r="BB591" s="47"/>
      <c r="BC591" s="47"/>
      <c r="BD591" s="47"/>
      <c r="BE591" s="47"/>
      <c r="BF591" s="47"/>
      <c r="BG591" s="47"/>
      <c r="BH591" s="47"/>
      <c r="BI591" s="47"/>
      <c r="BJ591" s="47"/>
      <c r="BK591" s="47"/>
      <c r="BL591" s="47"/>
      <c r="BM591" s="47"/>
      <c r="BN591" s="47"/>
      <c r="BO591" s="47"/>
      <c r="BP591" s="47"/>
      <c r="BQ591" s="47"/>
      <c r="BR591" s="47"/>
      <c r="BS591" s="47"/>
      <c r="BT591" s="47"/>
      <c r="BU591" s="47"/>
      <c r="BV591" s="47"/>
      <c r="BW591" s="47"/>
      <c r="BX591" s="47"/>
      <c r="BY591" s="47"/>
      <c r="BZ591" s="47"/>
      <c r="CA591" s="47"/>
      <c r="CB591" s="47"/>
      <c r="CC591" s="47"/>
      <c r="CD591" s="47"/>
      <c r="CE591" s="47"/>
      <c r="CF591" s="47"/>
      <c r="CG591" s="47"/>
      <c r="CH591" s="47"/>
      <c r="CI591" s="47"/>
      <c r="CJ591" s="47"/>
      <c r="CK591" s="47"/>
      <c r="CL591" s="47"/>
      <c r="CM591" s="47"/>
      <c r="CN591" s="47"/>
      <c r="CO591" s="47"/>
      <c r="CP591" s="47"/>
      <c r="CQ591" s="47"/>
    </row>
    <row r="592" spans="1:95" ht="12.75" customHeight="1" x14ac:dyDescent="0.15">
      <c r="A592" s="112"/>
      <c r="B592" s="112"/>
      <c r="C592" s="112"/>
      <c r="D592" s="112"/>
      <c r="E592" s="112"/>
      <c r="F592" s="112"/>
      <c r="G592" s="47"/>
      <c r="H592" s="115"/>
      <c r="I592" s="47"/>
      <c r="J592" s="47"/>
      <c r="K592" s="47"/>
      <c r="L592" s="47"/>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c r="AM592" s="47"/>
      <c r="AN592" s="47"/>
      <c r="AO592" s="47"/>
      <c r="AP592" s="47"/>
      <c r="AQ592" s="47"/>
      <c r="AR592" s="47"/>
      <c r="AS592" s="47"/>
      <c r="AT592" s="47"/>
      <c r="AU592" s="47"/>
      <c r="AV592" s="47"/>
      <c r="AW592" s="47"/>
      <c r="AX592" s="47"/>
      <c r="AY592" s="47"/>
      <c r="AZ592" s="47"/>
      <c r="BA592" s="47"/>
      <c r="BB592" s="47"/>
      <c r="BC592" s="47"/>
      <c r="BD592" s="47"/>
      <c r="BE592" s="47"/>
      <c r="BF592" s="47"/>
      <c r="BG592" s="47"/>
      <c r="BH592" s="47"/>
      <c r="BI592" s="47"/>
      <c r="BJ592" s="47"/>
      <c r="BK592" s="47"/>
      <c r="BL592" s="47"/>
      <c r="BM592" s="47"/>
      <c r="BN592" s="47"/>
      <c r="BO592" s="47"/>
      <c r="BP592" s="47"/>
      <c r="BQ592" s="47"/>
      <c r="BR592" s="47"/>
      <c r="BS592" s="47"/>
      <c r="BT592" s="47"/>
      <c r="BU592" s="47"/>
      <c r="BV592" s="47"/>
      <c r="BW592" s="47"/>
      <c r="BX592" s="47"/>
      <c r="BY592" s="47"/>
      <c r="BZ592" s="47"/>
      <c r="CA592" s="47"/>
      <c r="CB592" s="47"/>
      <c r="CC592" s="47"/>
      <c r="CD592" s="47"/>
      <c r="CE592" s="47"/>
      <c r="CF592" s="47"/>
      <c r="CG592" s="47"/>
      <c r="CH592" s="47"/>
      <c r="CI592" s="47"/>
      <c r="CJ592" s="47"/>
      <c r="CK592" s="47"/>
      <c r="CL592" s="47"/>
      <c r="CM592" s="47"/>
      <c r="CN592" s="47"/>
      <c r="CO592" s="47"/>
      <c r="CP592" s="47"/>
      <c r="CQ592" s="47"/>
    </row>
    <row r="593" spans="1:95" ht="12.75" customHeight="1" x14ac:dyDescent="0.15">
      <c r="A593" s="112"/>
      <c r="B593" s="112"/>
      <c r="C593" s="112"/>
      <c r="D593" s="112"/>
      <c r="E593" s="112"/>
      <c r="F593" s="112"/>
      <c r="G593" s="47"/>
      <c r="H593" s="115"/>
      <c r="I593" s="47"/>
      <c r="J593" s="47"/>
      <c r="K593" s="47"/>
      <c r="L593" s="47"/>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c r="AM593" s="47"/>
      <c r="AN593" s="47"/>
      <c r="AO593" s="47"/>
      <c r="AP593" s="47"/>
      <c r="AQ593" s="47"/>
      <c r="AR593" s="47"/>
      <c r="AS593" s="47"/>
      <c r="AT593" s="47"/>
      <c r="AU593" s="47"/>
      <c r="AV593" s="47"/>
      <c r="AW593" s="47"/>
      <c r="AX593" s="47"/>
      <c r="AY593" s="47"/>
      <c r="AZ593" s="47"/>
      <c r="BA593" s="47"/>
      <c r="BB593" s="47"/>
      <c r="BC593" s="47"/>
      <c r="BD593" s="47"/>
      <c r="BE593" s="47"/>
      <c r="BF593" s="47"/>
      <c r="BG593" s="47"/>
      <c r="BH593" s="47"/>
      <c r="BI593" s="47"/>
      <c r="BJ593" s="47"/>
      <c r="BK593" s="47"/>
      <c r="BL593" s="47"/>
      <c r="BM593" s="47"/>
      <c r="BN593" s="47"/>
      <c r="BO593" s="47"/>
      <c r="BP593" s="47"/>
      <c r="BQ593" s="47"/>
      <c r="BR593" s="47"/>
      <c r="BS593" s="47"/>
      <c r="BT593" s="47"/>
      <c r="BU593" s="47"/>
      <c r="BV593" s="47"/>
      <c r="BW593" s="47"/>
      <c r="BX593" s="47"/>
      <c r="BY593" s="47"/>
      <c r="BZ593" s="47"/>
      <c r="CA593" s="47"/>
      <c r="CB593" s="47"/>
      <c r="CC593" s="47"/>
      <c r="CD593" s="47"/>
      <c r="CE593" s="47"/>
      <c r="CF593" s="47"/>
      <c r="CG593" s="47"/>
      <c r="CH593" s="47"/>
      <c r="CI593" s="47"/>
      <c r="CJ593" s="47"/>
      <c r="CK593" s="47"/>
      <c r="CL593" s="47"/>
      <c r="CM593" s="47"/>
      <c r="CN593" s="47"/>
      <c r="CO593" s="47"/>
      <c r="CP593" s="47"/>
      <c r="CQ593" s="47"/>
    </row>
    <row r="594" spans="1:95" ht="12.75" customHeight="1" x14ac:dyDescent="0.15">
      <c r="A594" s="112"/>
      <c r="B594" s="112"/>
      <c r="C594" s="112"/>
      <c r="D594" s="112"/>
      <c r="E594" s="112"/>
      <c r="F594" s="112"/>
      <c r="G594" s="47"/>
      <c r="H594" s="115"/>
      <c r="I594" s="47"/>
      <c r="J594" s="47"/>
      <c r="K594" s="47"/>
      <c r="L594" s="47"/>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c r="AM594" s="47"/>
      <c r="AN594" s="47"/>
      <c r="AO594" s="47"/>
      <c r="AP594" s="47"/>
      <c r="AQ594" s="47"/>
      <c r="AR594" s="47"/>
      <c r="AS594" s="47"/>
      <c r="AT594" s="47"/>
      <c r="AU594" s="47"/>
      <c r="AV594" s="47"/>
      <c r="AW594" s="47"/>
      <c r="AX594" s="47"/>
      <c r="AY594" s="47"/>
      <c r="AZ594" s="47"/>
      <c r="BA594" s="47"/>
      <c r="BB594" s="47"/>
      <c r="BC594" s="47"/>
      <c r="BD594" s="47"/>
      <c r="BE594" s="47"/>
      <c r="BF594" s="47"/>
      <c r="BG594" s="47"/>
      <c r="BH594" s="47"/>
      <c r="BI594" s="47"/>
      <c r="BJ594" s="47"/>
      <c r="BK594" s="47"/>
      <c r="BL594" s="47"/>
      <c r="BM594" s="47"/>
      <c r="BN594" s="47"/>
      <c r="BO594" s="47"/>
      <c r="BP594" s="47"/>
      <c r="BQ594" s="47"/>
      <c r="BR594" s="47"/>
      <c r="BS594" s="47"/>
      <c r="BT594" s="47"/>
      <c r="BU594" s="47"/>
      <c r="BV594" s="47"/>
      <c r="BW594" s="47"/>
      <c r="BX594" s="47"/>
      <c r="BY594" s="47"/>
      <c r="BZ594" s="47"/>
      <c r="CA594" s="47"/>
      <c r="CB594" s="47"/>
      <c r="CC594" s="47"/>
      <c r="CD594" s="47"/>
      <c r="CE594" s="47"/>
      <c r="CF594" s="47"/>
      <c r="CG594" s="47"/>
      <c r="CH594" s="47"/>
      <c r="CI594" s="47"/>
      <c r="CJ594" s="47"/>
      <c r="CK594" s="47"/>
      <c r="CL594" s="47"/>
      <c r="CM594" s="47"/>
      <c r="CN594" s="47"/>
      <c r="CO594" s="47"/>
      <c r="CP594" s="47"/>
      <c r="CQ594" s="47"/>
    </row>
    <row r="595" spans="1:95" ht="12.75" customHeight="1" x14ac:dyDescent="0.15">
      <c r="A595" s="112"/>
      <c r="B595" s="112"/>
      <c r="C595" s="112"/>
      <c r="D595" s="112"/>
      <c r="E595" s="112"/>
      <c r="F595" s="112"/>
      <c r="G595" s="47"/>
      <c r="H595" s="115"/>
      <c r="I595" s="47"/>
      <c r="J595" s="47"/>
      <c r="K595" s="47"/>
      <c r="L595" s="47"/>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c r="AM595" s="47"/>
      <c r="AN595" s="47"/>
      <c r="AO595" s="47"/>
      <c r="AP595" s="47"/>
      <c r="AQ595" s="47"/>
      <c r="AR595" s="47"/>
      <c r="AS595" s="47"/>
      <c r="AT595" s="47"/>
      <c r="AU595" s="47"/>
      <c r="AV595" s="47"/>
      <c r="AW595" s="47"/>
      <c r="AX595" s="47"/>
      <c r="AY595" s="47"/>
      <c r="AZ595" s="47"/>
      <c r="BA595" s="47"/>
      <c r="BB595" s="47"/>
      <c r="BC595" s="47"/>
      <c r="BD595" s="47"/>
      <c r="BE595" s="47"/>
      <c r="BF595" s="47"/>
      <c r="BG595" s="47"/>
      <c r="BH595" s="47"/>
      <c r="BI595" s="47"/>
      <c r="BJ595" s="47"/>
      <c r="BK595" s="47"/>
      <c r="BL595" s="47"/>
      <c r="BM595" s="47"/>
      <c r="BN595" s="47"/>
      <c r="BO595" s="47"/>
      <c r="BP595" s="47"/>
      <c r="BQ595" s="47"/>
      <c r="BR595" s="47"/>
      <c r="BS595" s="47"/>
      <c r="BT595" s="47"/>
      <c r="BU595" s="47"/>
      <c r="BV595" s="47"/>
      <c r="BW595" s="47"/>
      <c r="BX595" s="47"/>
      <c r="BY595" s="47"/>
      <c r="BZ595" s="47"/>
      <c r="CA595" s="47"/>
      <c r="CB595" s="47"/>
      <c r="CC595" s="47"/>
      <c r="CD595" s="47"/>
      <c r="CE595" s="47"/>
      <c r="CF595" s="47"/>
      <c r="CG595" s="47"/>
      <c r="CH595" s="47"/>
      <c r="CI595" s="47"/>
      <c r="CJ595" s="47"/>
      <c r="CK595" s="47"/>
      <c r="CL595" s="47"/>
      <c r="CM595" s="47"/>
      <c r="CN595" s="47"/>
      <c r="CO595" s="47"/>
      <c r="CP595" s="47"/>
      <c r="CQ595" s="47"/>
    </row>
    <row r="596" spans="1:95" ht="12.75" customHeight="1" x14ac:dyDescent="0.15">
      <c r="A596" s="112"/>
      <c r="B596" s="112"/>
      <c r="C596" s="112"/>
      <c r="D596" s="112"/>
      <c r="E596" s="112"/>
      <c r="F596" s="112"/>
      <c r="G596" s="47"/>
      <c r="H596" s="115"/>
      <c r="I596" s="47"/>
      <c r="J596" s="47"/>
      <c r="K596" s="47"/>
      <c r="L596" s="47"/>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c r="AM596" s="47"/>
      <c r="AN596" s="47"/>
      <c r="AO596" s="47"/>
      <c r="AP596" s="47"/>
      <c r="AQ596" s="47"/>
      <c r="AR596" s="47"/>
      <c r="AS596" s="47"/>
      <c r="AT596" s="47"/>
      <c r="AU596" s="47"/>
      <c r="AV596" s="47"/>
      <c r="AW596" s="47"/>
      <c r="AX596" s="47"/>
      <c r="AY596" s="47"/>
      <c r="AZ596" s="47"/>
      <c r="BA596" s="47"/>
      <c r="BB596" s="47"/>
      <c r="BC596" s="47"/>
      <c r="BD596" s="47"/>
      <c r="BE596" s="47"/>
      <c r="BF596" s="47"/>
      <c r="BG596" s="47"/>
      <c r="BH596" s="47"/>
      <c r="BI596" s="47"/>
      <c r="BJ596" s="47"/>
      <c r="BK596" s="47"/>
      <c r="BL596" s="47"/>
      <c r="BM596" s="47"/>
      <c r="BN596" s="47"/>
      <c r="BO596" s="47"/>
      <c r="BP596" s="47"/>
      <c r="BQ596" s="47"/>
      <c r="BR596" s="47"/>
      <c r="BS596" s="47"/>
      <c r="BT596" s="47"/>
      <c r="BU596" s="47"/>
      <c r="BV596" s="47"/>
      <c r="BW596" s="47"/>
      <c r="BX596" s="47"/>
      <c r="BY596" s="47"/>
      <c r="BZ596" s="47"/>
      <c r="CA596" s="47"/>
      <c r="CB596" s="47"/>
      <c r="CC596" s="47"/>
      <c r="CD596" s="47"/>
      <c r="CE596" s="47"/>
      <c r="CF596" s="47"/>
      <c r="CG596" s="47"/>
      <c r="CH596" s="47"/>
      <c r="CI596" s="47"/>
      <c r="CJ596" s="47"/>
      <c r="CK596" s="47"/>
      <c r="CL596" s="47"/>
      <c r="CM596" s="47"/>
      <c r="CN596" s="47"/>
      <c r="CO596" s="47"/>
      <c r="CP596" s="47"/>
      <c r="CQ596" s="47"/>
    </row>
    <row r="597" spans="1:95" ht="12.75" customHeight="1" x14ac:dyDescent="0.15">
      <c r="A597" s="112"/>
      <c r="B597" s="112"/>
      <c r="C597" s="112"/>
      <c r="D597" s="112"/>
      <c r="E597" s="112"/>
      <c r="F597" s="112"/>
      <c r="G597" s="47"/>
      <c r="H597" s="115"/>
      <c r="I597" s="47"/>
      <c r="J597" s="47"/>
      <c r="K597" s="47"/>
      <c r="L597" s="47"/>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c r="AM597" s="47"/>
      <c r="AN597" s="47"/>
      <c r="AO597" s="47"/>
      <c r="AP597" s="47"/>
      <c r="AQ597" s="47"/>
      <c r="AR597" s="47"/>
      <c r="AS597" s="47"/>
      <c r="AT597" s="47"/>
      <c r="AU597" s="47"/>
      <c r="AV597" s="47"/>
      <c r="AW597" s="47"/>
      <c r="AX597" s="47"/>
      <c r="AY597" s="47"/>
      <c r="AZ597" s="47"/>
      <c r="BA597" s="47"/>
      <c r="BB597" s="47"/>
      <c r="BC597" s="47"/>
      <c r="BD597" s="47"/>
      <c r="BE597" s="47"/>
      <c r="BF597" s="47"/>
      <c r="BG597" s="47"/>
      <c r="BH597" s="47"/>
      <c r="BI597" s="47"/>
      <c r="BJ597" s="47"/>
      <c r="BK597" s="47"/>
      <c r="BL597" s="47"/>
      <c r="BM597" s="47"/>
      <c r="BN597" s="47"/>
      <c r="BO597" s="47"/>
      <c r="BP597" s="47"/>
      <c r="BQ597" s="47"/>
      <c r="BR597" s="47"/>
      <c r="BS597" s="47"/>
      <c r="BT597" s="47"/>
      <c r="BU597" s="47"/>
      <c r="BV597" s="47"/>
      <c r="BW597" s="47"/>
      <c r="BX597" s="47"/>
      <c r="BY597" s="47"/>
      <c r="BZ597" s="47"/>
      <c r="CA597" s="47"/>
      <c r="CB597" s="47"/>
      <c r="CC597" s="47"/>
      <c r="CD597" s="47"/>
      <c r="CE597" s="47"/>
      <c r="CF597" s="47"/>
      <c r="CG597" s="47"/>
      <c r="CH597" s="47"/>
      <c r="CI597" s="47"/>
      <c r="CJ597" s="47"/>
      <c r="CK597" s="47"/>
      <c r="CL597" s="47"/>
      <c r="CM597" s="47"/>
      <c r="CN597" s="47"/>
      <c r="CO597" s="47"/>
      <c r="CP597" s="47"/>
      <c r="CQ597" s="47"/>
    </row>
    <row r="598" spans="1:95" ht="12.75" customHeight="1" x14ac:dyDescent="0.15">
      <c r="A598" s="112"/>
      <c r="B598" s="112"/>
      <c r="C598" s="112"/>
      <c r="D598" s="112"/>
      <c r="E598" s="112"/>
      <c r="F598" s="112"/>
      <c r="G598" s="47"/>
      <c r="H598" s="115"/>
      <c r="I598" s="47"/>
      <c r="J598" s="47"/>
      <c r="K598" s="47"/>
      <c r="L598" s="47"/>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c r="AM598" s="47"/>
      <c r="AN598" s="47"/>
      <c r="AO598" s="47"/>
      <c r="AP598" s="47"/>
      <c r="AQ598" s="47"/>
      <c r="AR598" s="47"/>
      <c r="AS598" s="47"/>
      <c r="AT598" s="47"/>
      <c r="AU598" s="47"/>
      <c r="AV598" s="47"/>
      <c r="AW598" s="47"/>
      <c r="AX598" s="47"/>
      <c r="AY598" s="47"/>
      <c r="AZ598" s="47"/>
      <c r="BA598" s="47"/>
      <c r="BB598" s="47"/>
      <c r="BC598" s="47"/>
      <c r="BD598" s="47"/>
      <c r="BE598" s="47"/>
      <c r="BF598" s="47"/>
      <c r="BG598" s="47"/>
      <c r="BH598" s="47"/>
      <c r="BI598" s="47"/>
      <c r="BJ598" s="47"/>
      <c r="BK598" s="47"/>
      <c r="BL598" s="47"/>
      <c r="BM598" s="47"/>
      <c r="BN598" s="47"/>
      <c r="BO598" s="47"/>
      <c r="BP598" s="47"/>
      <c r="BQ598" s="47"/>
      <c r="BR598" s="47"/>
      <c r="BS598" s="47"/>
      <c r="BT598" s="47"/>
      <c r="BU598" s="47"/>
      <c r="BV598" s="47"/>
      <c r="BW598" s="47"/>
      <c r="BX598" s="47"/>
      <c r="BY598" s="47"/>
      <c r="BZ598" s="47"/>
      <c r="CA598" s="47"/>
      <c r="CB598" s="47"/>
      <c r="CC598" s="47"/>
      <c r="CD598" s="47"/>
      <c r="CE598" s="47"/>
      <c r="CF598" s="47"/>
      <c r="CG598" s="47"/>
      <c r="CH598" s="47"/>
      <c r="CI598" s="47"/>
      <c r="CJ598" s="47"/>
      <c r="CK598" s="47"/>
      <c r="CL598" s="47"/>
      <c r="CM598" s="47"/>
      <c r="CN598" s="47"/>
      <c r="CO598" s="47"/>
      <c r="CP598" s="47"/>
      <c r="CQ598" s="47"/>
    </row>
    <row r="599" spans="1:95" ht="12.75" customHeight="1" x14ac:dyDescent="0.15">
      <c r="A599" s="112"/>
      <c r="B599" s="112"/>
      <c r="C599" s="112"/>
      <c r="D599" s="112"/>
      <c r="E599" s="112"/>
      <c r="F599" s="112"/>
      <c r="G599" s="47"/>
      <c r="H599" s="115"/>
      <c r="I599" s="47"/>
      <c r="J599" s="47"/>
      <c r="K599" s="47"/>
      <c r="L599" s="47"/>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c r="AM599" s="47"/>
      <c r="AN599" s="47"/>
      <c r="AO599" s="47"/>
      <c r="AP599" s="47"/>
      <c r="AQ599" s="47"/>
      <c r="AR599" s="47"/>
      <c r="AS599" s="47"/>
      <c r="AT599" s="47"/>
      <c r="AU599" s="47"/>
      <c r="AV599" s="47"/>
      <c r="AW599" s="47"/>
      <c r="AX599" s="47"/>
      <c r="AY599" s="47"/>
      <c r="AZ599" s="47"/>
      <c r="BA599" s="47"/>
      <c r="BB599" s="47"/>
      <c r="BC599" s="47"/>
      <c r="BD599" s="47"/>
      <c r="BE599" s="47"/>
      <c r="BF599" s="47"/>
      <c r="BG599" s="47"/>
      <c r="BH599" s="47"/>
      <c r="BI599" s="47"/>
      <c r="BJ599" s="47"/>
      <c r="BK599" s="47"/>
      <c r="BL599" s="47"/>
      <c r="BM599" s="47"/>
      <c r="BN599" s="47"/>
      <c r="BO599" s="47"/>
      <c r="BP599" s="47"/>
      <c r="BQ599" s="47"/>
      <c r="BR599" s="47"/>
      <c r="BS599" s="47"/>
      <c r="BT599" s="47"/>
      <c r="BU599" s="47"/>
      <c r="BV599" s="47"/>
      <c r="BW599" s="47"/>
      <c r="BX599" s="47"/>
      <c r="BY599" s="47"/>
      <c r="BZ599" s="47"/>
      <c r="CA599" s="47"/>
      <c r="CB599" s="47"/>
      <c r="CC599" s="47"/>
      <c r="CD599" s="47"/>
      <c r="CE599" s="47"/>
      <c r="CF599" s="47"/>
      <c r="CG599" s="47"/>
      <c r="CH599" s="47"/>
      <c r="CI599" s="47"/>
      <c r="CJ599" s="47"/>
      <c r="CK599" s="47"/>
      <c r="CL599" s="47"/>
      <c r="CM599" s="47"/>
      <c r="CN599" s="47"/>
      <c r="CO599" s="47"/>
      <c r="CP599" s="47"/>
      <c r="CQ599" s="47"/>
    </row>
    <row r="600" spans="1:95" ht="12.75" customHeight="1" x14ac:dyDescent="0.15">
      <c r="A600" s="112"/>
      <c r="B600" s="112"/>
      <c r="C600" s="112"/>
      <c r="D600" s="112"/>
      <c r="E600" s="112"/>
      <c r="F600" s="112"/>
      <c r="G600" s="47"/>
      <c r="H600" s="115"/>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c r="AM600" s="47"/>
      <c r="AN600" s="47"/>
      <c r="AO600" s="47"/>
      <c r="AP600" s="47"/>
      <c r="AQ600" s="47"/>
      <c r="AR600" s="47"/>
      <c r="AS600" s="47"/>
      <c r="AT600" s="47"/>
      <c r="AU600" s="47"/>
      <c r="AV600" s="47"/>
      <c r="AW600" s="47"/>
      <c r="AX600" s="47"/>
      <c r="AY600" s="47"/>
      <c r="AZ600" s="47"/>
      <c r="BA600" s="47"/>
      <c r="BB600" s="47"/>
      <c r="BC600" s="47"/>
      <c r="BD600" s="47"/>
      <c r="BE600" s="47"/>
      <c r="BF600" s="47"/>
      <c r="BG600" s="47"/>
      <c r="BH600" s="47"/>
      <c r="BI600" s="47"/>
      <c r="BJ600" s="47"/>
      <c r="BK600" s="47"/>
      <c r="BL600" s="47"/>
      <c r="BM600" s="47"/>
      <c r="BN600" s="47"/>
      <c r="BO600" s="47"/>
      <c r="BP600" s="47"/>
      <c r="BQ600" s="47"/>
      <c r="BR600" s="47"/>
      <c r="BS600" s="47"/>
      <c r="BT600" s="47"/>
      <c r="BU600" s="47"/>
      <c r="BV600" s="47"/>
      <c r="BW600" s="47"/>
      <c r="BX600" s="47"/>
      <c r="BY600" s="47"/>
      <c r="BZ600" s="47"/>
      <c r="CA600" s="47"/>
      <c r="CB600" s="47"/>
      <c r="CC600" s="47"/>
      <c r="CD600" s="47"/>
      <c r="CE600" s="47"/>
      <c r="CF600" s="47"/>
      <c r="CG600" s="47"/>
      <c r="CH600" s="47"/>
      <c r="CI600" s="47"/>
      <c r="CJ600" s="47"/>
      <c r="CK600" s="47"/>
      <c r="CL600" s="47"/>
      <c r="CM600" s="47"/>
      <c r="CN600" s="47"/>
      <c r="CO600" s="47"/>
      <c r="CP600" s="47"/>
      <c r="CQ600" s="47"/>
    </row>
    <row r="601" spans="1:95" ht="12.75" customHeight="1" x14ac:dyDescent="0.15">
      <c r="A601" s="112"/>
      <c r="B601" s="112"/>
      <c r="C601" s="112"/>
      <c r="D601" s="112"/>
      <c r="E601" s="112"/>
      <c r="F601" s="112"/>
      <c r="G601" s="47"/>
      <c r="H601" s="115"/>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7"/>
      <c r="AZ601" s="47"/>
      <c r="BA601" s="47"/>
      <c r="BB601" s="47"/>
      <c r="BC601" s="47"/>
      <c r="BD601" s="47"/>
      <c r="BE601" s="47"/>
      <c r="BF601" s="47"/>
      <c r="BG601" s="47"/>
      <c r="BH601" s="47"/>
      <c r="BI601" s="47"/>
      <c r="BJ601" s="47"/>
      <c r="BK601" s="47"/>
      <c r="BL601" s="47"/>
      <c r="BM601" s="47"/>
      <c r="BN601" s="47"/>
      <c r="BO601" s="47"/>
      <c r="BP601" s="47"/>
      <c r="BQ601" s="47"/>
      <c r="BR601" s="47"/>
      <c r="BS601" s="47"/>
      <c r="BT601" s="47"/>
      <c r="BU601" s="47"/>
      <c r="BV601" s="47"/>
      <c r="BW601" s="47"/>
      <c r="BX601" s="47"/>
      <c r="BY601" s="47"/>
      <c r="BZ601" s="47"/>
      <c r="CA601" s="47"/>
      <c r="CB601" s="47"/>
      <c r="CC601" s="47"/>
      <c r="CD601" s="47"/>
      <c r="CE601" s="47"/>
      <c r="CF601" s="47"/>
      <c r="CG601" s="47"/>
      <c r="CH601" s="47"/>
      <c r="CI601" s="47"/>
      <c r="CJ601" s="47"/>
      <c r="CK601" s="47"/>
      <c r="CL601" s="47"/>
      <c r="CM601" s="47"/>
      <c r="CN601" s="47"/>
      <c r="CO601" s="47"/>
      <c r="CP601" s="47"/>
      <c r="CQ601" s="47"/>
    </row>
    <row r="602" spans="1:95" ht="12.75" customHeight="1" x14ac:dyDescent="0.15">
      <c r="A602" s="112"/>
      <c r="B602" s="112"/>
      <c r="C602" s="112"/>
      <c r="D602" s="112"/>
      <c r="E602" s="112"/>
      <c r="F602" s="112"/>
      <c r="G602" s="47"/>
      <c r="H602" s="115"/>
      <c r="I602" s="47"/>
      <c r="J602" s="47"/>
      <c r="K602" s="47"/>
      <c r="L602" s="47"/>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c r="AM602" s="47"/>
      <c r="AN602" s="47"/>
      <c r="AO602" s="47"/>
      <c r="AP602" s="47"/>
      <c r="AQ602" s="47"/>
      <c r="AR602" s="47"/>
      <c r="AS602" s="47"/>
      <c r="AT602" s="47"/>
      <c r="AU602" s="47"/>
      <c r="AV602" s="47"/>
      <c r="AW602" s="47"/>
      <c r="AX602" s="47"/>
      <c r="AY602" s="47"/>
      <c r="AZ602" s="47"/>
      <c r="BA602" s="47"/>
      <c r="BB602" s="47"/>
      <c r="BC602" s="47"/>
      <c r="BD602" s="47"/>
      <c r="BE602" s="47"/>
      <c r="BF602" s="47"/>
      <c r="BG602" s="47"/>
      <c r="BH602" s="47"/>
      <c r="BI602" s="47"/>
      <c r="BJ602" s="47"/>
      <c r="BK602" s="47"/>
      <c r="BL602" s="47"/>
      <c r="BM602" s="47"/>
      <c r="BN602" s="47"/>
      <c r="BO602" s="47"/>
      <c r="BP602" s="47"/>
      <c r="BQ602" s="47"/>
      <c r="BR602" s="47"/>
      <c r="BS602" s="47"/>
      <c r="BT602" s="47"/>
      <c r="BU602" s="47"/>
      <c r="BV602" s="47"/>
      <c r="BW602" s="47"/>
      <c r="BX602" s="47"/>
      <c r="BY602" s="47"/>
      <c r="BZ602" s="47"/>
      <c r="CA602" s="47"/>
      <c r="CB602" s="47"/>
      <c r="CC602" s="47"/>
      <c r="CD602" s="47"/>
      <c r="CE602" s="47"/>
      <c r="CF602" s="47"/>
      <c r="CG602" s="47"/>
      <c r="CH602" s="47"/>
      <c r="CI602" s="47"/>
      <c r="CJ602" s="47"/>
      <c r="CK602" s="47"/>
      <c r="CL602" s="47"/>
      <c r="CM602" s="47"/>
      <c r="CN602" s="47"/>
      <c r="CO602" s="47"/>
      <c r="CP602" s="47"/>
      <c r="CQ602" s="47"/>
    </row>
    <row r="603" spans="1:95" ht="12.75" customHeight="1" x14ac:dyDescent="0.15">
      <c r="A603" s="112"/>
      <c r="B603" s="112"/>
      <c r="C603" s="112"/>
      <c r="D603" s="112"/>
      <c r="E603" s="112"/>
      <c r="F603" s="112"/>
      <c r="G603" s="47"/>
      <c r="H603" s="115"/>
      <c r="I603" s="47"/>
      <c r="J603" s="47"/>
      <c r="K603" s="47"/>
      <c r="L603" s="47"/>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c r="AM603" s="47"/>
      <c r="AN603" s="47"/>
      <c r="AO603" s="47"/>
      <c r="AP603" s="47"/>
      <c r="AQ603" s="47"/>
      <c r="AR603" s="47"/>
      <c r="AS603" s="47"/>
      <c r="AT603" s="47"/>
      <c r="AU603" s="47"/>
      <c r="AV603" s="47"/>
      <c r="AW603" s="47"/>
      <c r="AX603" s="47"/>
      <c r="AY603" s="47"/>
      <c r="AZ603" s="47"/>
      <c r="BA603" s="47"/>
      <c r="BB603" s="47"/>
      <c r="BC603" s="47"/>
      <c r="BD603" s="47"/>
      <c r="BE603" s="47"/>
      <c r="BF603" s="47"/>
      <c r="BG603" s="47"/>
      <c r="BH603" s="47"/>
      <c r="BI603" s="47"/>
      <c r="BJ603" s="47"/>
      <c r="BK603" s="47"/>
      <c r="BL603" s="47"/>
      <c r="BM603" s="47"/>
      <c r="BN603" s="47"/>
      <c r="BO603" s="47"/>
      <c r="BP603" s="47"/>
      <c r="BQ603" s="47"/>
      <c r="BR603" s="47"/>
      <c r="BS603" s="47"/>
      <c r="BT603" s="47"/>
      <c r="BU603" s="47"/>
      <c r="BV603" s="47"/>
      <c r="BW603" s="47"/>
      <c r="BX603" s="47"/>
      <c r="BY603" s="47"/>
      <c r="BZ603" s="47"/>
      <c r="CA603" s="47"/>
      <c r="CB603" s="47"/>
      <c r="CC603" s="47"/>
      <c r="CD603" s="47"/>
      <c r="CE603" s="47"/>
      <c r="CF603" s="47"/>
      <c r="CG603" s="47"/>
      <c r="CH603" s="47"/>
      <c r="CI603" s="47"/>
      <c r="CJ603" s="47"/>
      <c r="CK603" s="47"/>
      <c r="CL603" s="47"/>
      <c r="CM603" s="47"/>
      <c r="CN603" s="47"/>
      <c r="CO603" s="47"/>
      <c r="CP603" s="47"/>
      <c r="CQ603" s="47"/>
    </row>
    <row r="604" spans="1:95" ht="12.75" customHeight="1" x14ac:dyDescent="0.15">
      <c r="A604" s="112"/>
      <c r="B604" s="112"/>
      <c r="C604" s="112"/>
      <c r="D604" s="112"/>
      <c r="E604" s="112"/>
      <c r="F604" s="112"/>
      <c r="G604" s="47"/>
      <c r="H604" s="115"/>
      <c r="I604" s="47"/>
      <c r="J604" s="47"/>
      <c r="K604" s="47"/>
      <c r="L604" s="47"/>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c r="AM604" s="47"/>
      <c r="AN604" s="47"/>
      <c r="AO604" s="47"/>
      <c r="AP604" s="47"/>
      <c r="AQ604" s="47"/>
      <c r="AR604" s="47"/>
      <c r="AS604" s="47"/>
      <c r="AT604" s="47"/>
      <c r="AU604" s="47"/>
      <c r="AV604" s="47"/>
      <c r="AW604" s="47"/>
      <c r="AX604" s="47"/>
      <c r="AY604" s="47"/>
      <c r="AZ604" s="47"/>
      <c r="BA604" s="47"/>
      <c r="BB604" s="47"/>
      <c r="BC604" s="47"/>
      <c r="BD604" s="47"/>
      <c r="BE604" s="47"/>
      <c r="BF604" s="47"/>
      <c r="BG604" s="47"/>
      <c r="BH604" s="47"/>
      <c r="BI604" s="47"/>
      <c r="BJ604" s="47"/>
      <c r="BK604" s="47"/>
      <c r="BL604" s="47"/>
      <c r="BM604" s="47"/>
      <c r="BN604" s="47"/>
      <c r="BO604" s="47"/>
      <c r="BP604" s="47"/>
      <c r="BQ604" s="47"/>
      <c r="BR604" s="47"/>
      <c r="BS604" s="47"/>
      <c r="BT604" s="47"/>
      <c r="BU604" s="47"/>
      <c r="BV604" s="47"/>
      <c r="BW604" s="47"/>
      <c r="BX604" s="47"/>
      <c r="BY604" s="47"/>
      <c r="BZ604" s="47"/>
      <c r="CA604" s="47"/>
      <c r="CB604" s="47"/>
      <c r="CC604" s="47"/>
      <c r="CD604" s="47"/>
      <c r="CE604" s="47"/>
      <c r="CF604" s="47"/>
      <c r="CG604" s="47"/>
      <c r="CH604" s="47"/>
      <c r="CI604" s="47"/>
      <c r="CJ604" s="47"/>
      <c r="CK604" s="47"/>
      <c r="CL604" s="47"/>
      <c r="CM604" s="47"/>
      <c r="CN604" s="47"/>
      <c r="CO604" s="47"/>
      <c r="CP604" s="47"/>
      <c r="CQ604" s="47"/>
    </row>
    <row r="605" spans="1:95" ht="12.75" customHeight="1" x14ac:dyDescent="0.15">
      <c r="A605" s="112"/>
      <c r="B605" s="112"/>
      <c r="C605" s="112"/>
      <c r="D605" s="112"/>
      <c r="E605" s="112"/>
      <c r="F605" s="112"/>
      <c r="G605" s="47"/>
      <c r="H605" s="115"/>
      <c r="I605" s="47"/>
      <c r="J605" s="47"/>
      <c r="K605" s="47"/>
      <c r="L605" s="47"/>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c r="AR605" s="47"/>
      <c r="AS605" s="47"/>
      <c r="AT605" s="47"/>
      <c r="AU605" s="47"/>
      <c r="AV605" s="47"/>
      <c r="AW605" s="47"/>
      <c r="AX605" s="47"/>
      <c r="AY605" s="47"/>
      <c r="AZ605" s="47"/>
      <c r="BA605" s="47"/>
      <c r="BB605" s="47"/>
      <c r="BC605" s="47"/>
      <c r="BD605" s="47"/>
      <c r="BE605" s="47"/>
      <c r="BF605" s="47"/>
      <c r="BG605" s="47"/>
      <c r="BH605" s="47"/>
      <c r="BI605" s="47"/>
      <c r="BJ605" s="47"/>
      <c r="BK605" s="47"/>
      <c r="BL605" s="47"/>
      <c r="BM605" s="47"/>
      <c r="BN605" s="47"/>
      <c r="BO605" s="47"/>
      <c r="BP605" s="47"/>
      <c r="BQ605" s="47"/>
      <c r="BR605" s="47"/>
      <c r="BS605" s="47"/>
      <c r="BT605" s="47"/>
      <c r="BU605" s="47"/>
      <c r="BV605" s="47"/>
      <c r="BW605" s="47"/>
      <c r="BX605" s="47"/>
      <c r="BY605" s="47"/>
      <c r="BZ605" s="47"/>
      <c r="CA605" s="47"/>
      <c r="CB605" s="47"/>
      <c r="CC605" s="47"/>
      <c r="CD605" s="47"/>
      <c r="CE605" s="47"/>
      <c r="CF605" s="47"/>
      <c r="CG605" s="47"/>
      <c r="CH605" s="47"/>
      <c r="CI605" s="47"/>
      <c r="CJ605" s="47"/>
      <c r="CK605" s="47"/>
      <c r="CL605" s="47"/>
      <c r="CM605" s="47"/>
      <c r="CN605" s="47"/>
      <c r="CO605" s="47"/>
      <c r="CP605" s="47"/>
      <c r="CQ605" s="47"/>
    </row>
    <row r="606" spans="1:95" ht="12.75" customHeight="1" x14ac:dyDescent="0.15">
      <c r="A606" s="112"/>
      <c r="B606" s="112"/>
      <c r="C606" s="112"/>
      <c r="D606" s="112"/>
      <c r="E606" s="112"/>
      <c r="F606" s="112"/>
      <c r="G606" s="47"/>
      <c r="H606" s="115"/>
      <c r="I606" s="47"/>
      <c r="J606" s="47"/>
      <c r="K606" s="47"/>
      <c r="L606" s="47"/>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c r="AM606" s="47"/>
      <c r="AN606" s="47"/>
      <c r="AO606" s="47"/>
      <c r="AP606" s="47"/>
      <c r="AQ606" s="47"/>
      <c r="AR606" s="47"/>
      <c r="AS606" s="47"/>
      <c r="AT606" s="47"/>
      <c r="AU606" s="47"/>
      <c r="AV606" s="47"/>
      <c r="AW606" s="47"/>
      <c r="AX606" s="47"/>
      <c r="AY606" s="47"/>
      <c r="AZ606" s="47"/>
      <c r="BA606" s="47"/>
      <c r="BB606" s="47"/>
      <c r="BC606" s="47"/>
      <c r="BD606" s="47"/>
      <c r="BE606" s="47"/>
      <c r="BF606" s="47"/>
      <c r="BG606" s="47"/>
      <c r="BH606" s="47"/>
      <c r="BI606" s="47"/>
      <c r="BJ606" s="47"/>
      <c r="BK606" s="47"/>
      <c r="BL606" s="47"/>
      <c r="BM606" s="47"/>
      <c r="BN606" s="47"/>
      <c r="BO606" s="47"/>
      <c r="BP606" s="47"/>
      <c r="BQ606" s="47"/>
      <c r="BR606" s="47"/>
      <c r="BS606" s="47"/>
      <c r="BT606" s="47"/>
      <c r="BU606" s="47"/>
      <c r="BV606" s="47"/>
      <c r="BW606" s="47"/>
      <c r="BX606" s="47"/>
      <c r="BY606" s="47"/>
      <c r="BZ606" s="47"/>
      <c r="CA606" s="47"/>
      <c r="CB606" s="47"/>
      <c r="CC606" s="47"/>
      <c r="CD606" s="47"/>
      <c r="CE606" s="47"/>
      <c r="CF606" s="47"/>
      <c r="CG606" s="47"/>
      <c r="CH606" s="47"/>
      <c r="CI606" s="47"/>
      <c r="CJ606" s="47"/>
      <c r="CK606" s="47"/>
      <c r="CL606" s="47"/>
      <c r="CM606" s="47"/>
      <c r="CN606" s="47"/>
      <c r="CO606" s="47"/>
      <c r="CP606" s="47"/>
      <c r="CQ606" s="47"/>
    </row>
    <row r="607" spans="1:95" ht="12.75" customHeight="1" x14ac:dyDescent="0.15">
      <c r="A607" s="112"/>
      <c r="B607" s="112"/>
      <c r="C607" s="112"/>
      <c r="D607" s="112"/>
      <c r="E607" s="112"/>
      <c r="F607" s="112"/>
      <c r="G607" s="47"/>
      <c r="H607" s="115"/>
      <c r="I607" s="47"/>
      <c r="J607" s="47"/>
      <c r="K607" s="47"/>
      <c r="L607" s="47"/>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c r="AM607" s="47"/>
      <c r="AN607" s="47"/>
      <c r="AO607" s="47"/>
      <c r="AP607" s="47"/>
      <c r="AQ607" s="47"/>
      <c r="AR607" s="47"/>
      <c r="AS607" s="47"/>
      <c r="AT607" s="47"/>
      <c r="AU607" s="47"/>
      <c r="AV607" s="47"/>
      <c r="AW607" s="47"/>
      <c r="AX607" s="47"/>
      <c r="AY607" s="47"/>
      <c r="AZ607" s="47"/>
      <c r="BA607" s="47"/>
      <c r="BB607" s="47"/>
      <c r="BC607" s="47"/>
      <c r="BD607" s="47"/>
      <c r="BE607" s="47"/>
      <c r="BF607" s="47"/>
      <c r="BG607" s="47"/>
      <c r="BH607" s="47"/>
      <c r="BI607" s="47"/>
      <c r="BJ607" s="47"/>
      <c r="BK607" s="47"/>
      <c r="BL607" s="47"/>
      <c r="BM607" s="47"/>
      <c r="BN607" s="47"/>
      <c r="BO607" s="47"/>
      <c r="BP607" s="47"/>
      <c r="BQ607" s="47"/>
      <c r="BR607" s="47"/>
      <c r="BS607" s="47"/>
      <c r="BT607" s="47"/>
      <c r="BU607" s="47"/>
      <c r="BV607" s="47"/>
      <c r="BW607" s="47"/>
      <c r="BX607" s="47"/>
      <c r="BY607" s="47"/>
      <c r="BZ607" s="47"/>
      <c r="CA607" s="47"/>
      <c r="CB607" s="47"/>
      <c r="CC607" s="47"/>
      <c r="CD607" s="47"/>
      <c r="CE607" s="47"/>
      <c r="CF607" s="47"/>
      <c r="CG607" s="47"/>
      <c r="CH607" s="47"/>
      <c r="CI607" s="47"/>
      <c r="CJ607" s="47"/>
      <c r="CK607" s="47"/>
      <c r="CL607" s="47"/>
      <c r="CM607" s="47"/>
      <c r="CN607" s="47"/>
      <c r="CO607" s="47"/>
      <c r="CP607" s="47"/>
      <c r="CQ607" s="47"/>
    </row>
    <row r="608" spans="1:95" ht="12.75" customHeight="1" x14ac:dyDescent="0.15">
      <c r="A608" s="112"/>
      <c r="B608" s="112"/>
      <c r="C608" s="112"/>
      <c r="D608" s="112"/>
      <c r="E608" s="112"/>
      <c r="F608" s="112"/>
      <c r="G608" s="47"/>
      <c r="H608" s="115"/>
      <c r="I608" s="47"/>
      <c r="J608" s="47"/>
      <c r="K608" s="47"/>
      <c r="L608" s="47"/>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c r="AM608" s="47"/>
      <c r="AN608" s="47"/>
      <c r="AO608" s="47"/>
      <c r="AP608" s="47"/>
      <c r="AQ608" s="47"/>
      <c r="AR608" s="47"/>
      <c r="AS608" s="47"/>
      <c r="AT608" s="47"/>
      <c r="AU608" s="47"/>
      <c r="AV608" s="47"/>
      <c r="AW608" s="47"/>
      <c r="AX608" s="47"/>
      <c r="AY608" s="47"/>
      <c r="AZ608" s="47"/>
      <c r="BA608" s="47"/>
      <c r="BB608" s="47"/>
      <c r="BC608" s="47"/>
      <c r="BD608" s="47"/>
      <c r="BE608" s="47"/>
      <c r="BF608" s="47"/>
      <c r="BG608" s="47"/>
      <c r="BH608" s="47"/>
      <c r="BI608" s="47"/>
      <c r="BJ608" s="47"/>
      <c r="BK608" s="47"/>
      <c r="BL608" s="47"/>
      <c r="BM608" s="47"/>
      <c r="BN608" s="47"/>
      <c r="BO608" s="47"/>
      <c r="BP608" s="47"/>
      <c r="BQ608" s="47"/>
      <c r="BR608" s="47"/>
      <c r="BS608" s="47"/>
      <c r="BT608" s="47"/>
      <c r="BU608" s="47"/>
      <c r="BV608" s="47"/>
      <c r="BW608" s="47"/>
      <c r="BX608" s="47"/>
      <c r="BY608" s="47"/>
      <c r="BZ608" s="47"/>
      <c r="CA608" s="47"/>
      <c r="CB608" s="47"/>
      <c r="CC608" s="47"/>
      <c r="CD608" s="47"/>
      <c r="CE608" s="47"/>
      <c r="CF608" s="47"/>
      <c r="CG608" s="47"/>
      <c r="CH608" s="47"/>
      <c r="CI608" s="47"/>
      <c r="CJ608" s="47"/>
      <c r="CK608" s="47"/>
      <c r="CL608" s="47"/>
      <c r="CM608" s="47"/>
      <c r="CN608" s="47"/>
      <c r="CO608" s="47"/>
      <c r="CP608" s="47"/>
      <c r="CQ608" s="47"/>
    </row>
    <row r="609" spans="1:95" ht="12.75" customHeight="1" x14ac:dyDescent="0.15">
      <c r="A609" s="112"/>
      <c r="B609" s="112"/>
      <c r="C609" s="112"/>
      <c r="D609" s="112"/>
      <c r="E609" s="112"/>
      <c r="F609" s="112"/>
      <c r="G609" s="47"/>
      <c r="H609" s="115"/>
      <c r="I609" s="47"/>
      <c r="J609" s="47"/>
      <c r="K609" s="47"/>
      <c r="L609" s="47"/>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c r="AM609" s="47"/>
      <c r="AN609" s="47"/>
      <c r="AO609" s="47"/>
      <c r="AP609" s="47"/>
      <c r="AQ609" s="47"/>
      <c r="AR609" s="47"/>
      <c r="AS609" s="47"/>
      <c r="AT609" s="47"/>
      <c r="AU609" s="47"/>
      <c r="AV609" s="47"/>
      <c r="AW609" s="47"/>
      <c r="AX609" s="47"/>
      <c r="AY609" s="47"/>
      <c r="AZ609" s="47"/>
      <c r="BA609" s="47"/>
      <c r="BB609" s="47"/>
      <c r="BC609" s="47"/>
      <c r="BD609" s="47"/>
      <c r="BE609" s="47"/>
      <c r="BF609" s="47"/>
      <c r="BG609" s="47"/>
      <c r="BH609" s="47"/>
      <c r="BI609" s="47"/>
      <c r="BJ609" s="47"/>
      <c r="BK609" s="47"/>
      <c r="BL609" s="47"/>
      <c r="BM609" s="47"/>
      <c r="BN609" s="47"/>
      <c r="BO609" s="47"/>
      <c r="BP609" s="47"/>
      <c r="BQ609" s="47"/>
      <c r="BR609" s="47"/>
      <c r="BS609" s="47"/>
      <c r="BT609" s="47"/>
      <c r="BU609" s="47"/>
      <c r="BV609" s="47"/>
      <c r="BW609" s="47"/>
      <c r="BX609" s="47"/>
      <c r="BY609" s="47"/>
      <c r="BZ609" s="47"/>
      <c r="CA609" s="47"/>
      <c r="CB609" s="47"/>
      <c r="CC609" s="47"/>
      <c r="CD609" s="47"/>
      <c r="CE609" s="47"/>
      <c r="CF609" s="47"/>
      <c r="CG609" s="47"/>
      <c r="CH609" s="47"/>
      <c r="CI609" s="47"/>
      <c r="CJ609" s="47"/>
      <c r="CK609" s="47"/>
      <c r="CL609" s="47"/>
      <c r="CM609" s="47"/>
      <c r="CN609" s="47"/>
      <c r="CO609" s="47"/>
      <c r="CP609" s="47"/>
      <c r="CQ609" s="47"/>
    </row>
    <row r="610" spans="1:95" ht="12.75" customHeight="1" x14ac:dyDescent="0.15">
      <c r="A610" s="112"/>
      <c r="B610" s="112"/>
      <c r="C610" s="112"/>
      <c r="D610" s="112"/>
      <c r="E610" s="112"/>
      <c r="F610" s="112"/>
      <c r="G610" s="47"/>
      <c r="H610" s="115"/>
      <c r="I610" s="47"/>
      <c r="J610" s="47"/>
      <c r="K610" s="47"/>
      <c r="L610" s="47"/>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c r="AM610" s="47"/>
      <c r="AN610" s="47"/>
      <c r="AO610" s="47"/>
      <c r="AP610" s="47"/>
      <c r="AQ610" s="47"/>
      <c r="AR610" s="47"/>
      <c r="AS610" s="47"/>
      <c r="AT610" s="47"/>
      <c r="AU610" s="47"/>
      <c r="AV610" s="47"/>
      <c r="AW610" s="47"/>
      <c r="AX610" s="47"/>
      <c r="AY610" s="47"/>
      <c r="AZ610" s="47"/>
      <c r="BA610" s="47"/>
      <c r="BB610" s="47"/>
      <c r="BC610" s="47"/>
      <c r="BD610" s="47"/>
      <c r="BE610" s="47"/>
      <c r="BF610" s="47"/>
      <c r="BG610" s="47"/>
      <c r="BH610" s="47"/>
      <c r="BI610" s="47"/>
      <c r="BJ610" s="47"/>
      <c r="BK610" s="47"/>
      <c r="BL610" s="47"/>
      <c r="BM610" s="47"/>
      <c r="BN610" s="47"/>
      <c r="BO610" s="47"/>
      <c r="BP610" s="47"/>
      <c r="BQ610" s="47"/>
      <c r="BR610" s="47"/>
      <c r="BS610" s="47"/>
      <c r="BT610" s="47"/>
      <c r="BU610" s="47"/>
      <c r="BV610" s="47"/>
      <c r="BW610" s="47"/>
      <c r="BX610" s="47"/>
      <c r="BY610" s="47"/>
      <c r="BZ610" s="47"/>
      <c r="CA610" s="47"/>
      <c r="CB610" s="47"/>
      <c r="CC610" s="47"/>
      <c r="CD610" s="47"/>
      <c r="CE610" s="47"/>
      <c r="CF610" s="47"/>
      <c r="CG610" s="47"/>
      <c r="CH610" s="47"/>
      <c r="CI610" s="47"/>
      <c r="CJ610" s="47"/>
      <c r="CK610" s="47"/>
      <c r="CL610" s="47"/>
      <c r="CM610" s="47"/>
      <c r="CN610" s="47"/>
      <c r="CO610" s="47"/>
      <c r="CP610" s="47"/>
      <c r="CQ610" s="47"/>
    </row>
    <row r="611" spans="1:95" ht="12.75" customHeight="1" x14ac:dyDescent="0.15">
      <c r="A611" s="112"/>
      <c r="B611" s="112"/>
      <c r="C611" s="112"/>
      <c r="D611" s="112"/>
      <c r="E611" s="112"/>
      <c r="F611" s="112"/>
      <c r="G611" s="47"/>
      <c r="H611" s="115"/>
      <c r="I611" s="47"/>
      <c r="J611" s="47"/>
      <c r="K611" s="47"/>
      <c r="L611" s="47"/>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c r="AM611" s="47"/>
      <c r="AN611" s="47"/>
      <c r="AO611" s="47"/>
      <c r="AP611" s="47"/>
      <c r="AQ611" s="47"/>
      <c r="AR611" s="47"/>
      <c r="AS611" s="47"/>
      <c r="AT611" s="47"/>
      <c r="AU611" s="47"/>
      <c r="AV611" s="47"/>
      <c r="AW611" s="47"/>
      <c r="AX611" s="47"/>
      <c r="AY611" s="47"/>
      <c r="AZ611" s="47"/>
      <c r="BA611" s="47"/>
      <c r="BB611" s="47"/>
      <c r="BC611" s="47"/>
      <c r="BD611" s="47"/>
      <c r="BE611" s="47"/>
      <c r="BF611" s="47"/>
      <c r="BG611" s="47"/>
      <c r="BH611" s="47"/>
      <c r="BI611" s="47"/>
      <c r="BJ611" s="47"/>
      <c r="BK611" s="47"/>
      <c r="BL611" s="47"/>
      <c r="BM611" s="47"/>
      <c r="BN611" s="47"/>
      <c r="BO611" s="47"/>
      <c r="BP611" s="47"/>
      <c r="BQ611" s="47"/>
      <c r="BR611" s="47"/>
      <c r="BS611" s="47"/>
      <c r="BT611" s="47"/>
      <c r="BU611" s="47"/>
      <c r="BV611" s="47"/>
      <c r="BW611" s="47"/>
      <c r="BX611" s="47"/>
      <c r="BY611" s="47"/>
      <c r="BZ611" s="47"/>
      <c r="CA611" s="47"/>
      <c r="CB611" s="47"/>
      <c r="CC611" s="47"/>
      <c r="CD611" s="47"/>
      <c r="CE611" s="47"/>
      <c r="CF611" s="47"/>
      <c r="CG611" s="47"/>
      <c r="CH611" s="47"/>
      <c r="CI611" s="47"/>
      <c r="CJ611" s="47"/>
      <c r="CK611" s="47"/>
      <c r="CL611" s="47"/>
      <c r="CM611" s="47"/>
      <c r="CN611" s="47"/>
      <c r="CO611" s="47"/>
      <c r="CP611" s="47"/>
      <c r="CQ611" s="47"/>
    </row>
    <row r="612" spans="1:95" ht="12.75" customHeight="1" x14ac:dyDescent="0.15">
      <c r="A612" s="112"/>
      <c r="B612" s="112"/>
      <c r="C612" s="112"/>
      <c r="D612" s="112"/>
      <c r="E612" s="112"/>
      <c r="F612" s="112"/>
      <c r="G612" s="47"/>
      <c r="H612" s="115"/>
      <c r="I612" s="47"/>
      <c r="J612" s="47"/>
      <c r="K612" s="47"/>
      <c r="L612" s="47"/>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c r="AM612" s="47"/>
      <c r="AN612" s="47"/>
      <c r="AO612" s="47"/>
      <c r="AP612" s="47"/>
      <c r="AQ612" s="47"/>
      <c r="AR612" s="47"/>
      <c r="AS612" s="47"/>
      <c r="AT612" s="47"/>
      <c r="AU612" s="47"/>
      <c r="AV612" s="47"/>
      <c r="AW612" s="47"/>
      <c r="AX612" s="47"/>
      <c r="AY612" s="47"/>
      <c r="AZ612" s="47"/>
      <c r="BA612" s="47"/>
      <c r="BB612" s="47"/>
      <c r="BC612" s="47"/>
      <c r="BD612" s="47"/>
      <c r="BE612" s="47"/>
      <c r="BF612" s="47"/>
      <c r="BG612" s="47"/>
      <c r="BH612" s="47"/>
      <c r="BI612" s="47"/>
      <c r="BJ612" s="47"/>
      <c r="BK612" s="47"/>
      <c r="BL612" s="47"/>
      <c r="BM612" s="47"/>
      <c r="BN612" s="47"/>
      <c r="BO612" s="47"/>
      <c r="BP612" s="47"/>
      <c r="BQ612" s="47"/>
      <c r="BR612" s="47"/>
      <c r="BS612" s="47"/>
      <c r="BT612" s="47"/>
      <c r="BU612" s="47"/>
      <c r="BV612" s="47"/>
      <c r="BW612" s="47"/>
      <c r="BX612" s="47"/>
      <c r="BY612" s="47"/>
      <c r="BZ612" s="47"/>
      <c r="CA612" s="47"/>
      <c r="CB612" s="47"/>
      <c r="CC612" s="47"/>
      <c r="CD612" s="47"/>
      <c r="CE612" s="47"/>
      <c r="CF612" s="47"/>
      <c r="CG612" s="47"/>
      <c r="CH612" s="47"/>
      <c r="CI612" s="47"/>
      <c r="CJ612" s="47"/>
      <c r="CK612" s="47"/>
      <c r="CL612" s="47"/>
      <c r="CM612" s="47"/>
      <c r="CN612" s="47"/>
      <c r="CO612" s="47"/>
      <c r="CP612" s="47"/>
      <c r="CQ612" s="47"/>
    </row>
    <row r="613" spans="1:95" ht="12.75" customHeight="1" x14ac:dyDescent="0.15">
      <c r="A613" s="112"/>
      <c r="B613" s="112"/>
      <c r="C613" s="112"/>
      <c r="D613" s="112"/>
      <c r="E613" s="112"/>
      <c r="F613" s="112"/>
      <c r="G613" s="47"/>
      <c r="H613" s="115"/>
      <c r="I613" s="47"/>
      <c r="J613" s="47"/>
      <c r="K613" s="47"/>
      <c r="L613" s="47"/>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c r="AM613" s="47"/>
      <c r="AN613" s="47"/>
      <c r="AO613" s="47"/>
      <c r="AP613" s="47"/>
      <c r="AQ613" s="47"/>
      <c r="AR613" s="47"/>
      <c r="AS613" s="47"/>
      <c r="AT613" s="47"/>
      <c r="AU613" s="47"/>
      <c r="AV613" s="47"/>
      <c r="AW613" s="47"/>
      <c r="AX613" s="47"/>
      <c r="AY613" s="47"/>
      <c r="AZ613" s="47"/>
      <c r="BA613" s="47"/>
      <c r="BB613" s="47"/>
      <c r="BC613" s="47"/>
      <c r="BD613" s="47"/>
      <c r="BE613" s="47"/>
      <c r="BF613" s="47"/>
      <c r="BG613" s="47"/>
      <c r="BH613" s="47"/>
      <c r="BI613" s="47"/>
      <c r="BJ613" s="47"/>
      <c r="BK613" s="47"/>
      <c r="BL613" s="47"/>
      <c r="BM613" s="47"/>
      <c r="BN613" s="47"/>
      <c r="BO613" s="47"/>
      <c r="BP613" s="47"/>
      <c r="BQ613" s="47"/>
      <c r="BR613" s="47"/>
      <c r="BS613" s="47"/>
      <c r="BT613" s="47"/>
      <c r="BU613" s="47"/>
      <c r="BV613" s="47"/>
      <c r="BW613" s="47"/>
      <c r="BX613" s="47"/>
      <c r="BY613" s="47"/>
      <c r="BZ613" s="47"/>
      <c r="CA613" s="47"/>
      <c r="CB613" s="47"/>
      <c r="CC613" s="47"/>
      <c r="CD613" s="47"/>
      <c r="CE613" s="47"/>
      <c r="CF613" s="47"/>
      <c r="CG613" s="47"/>
      <c r="CH613" s="47"/>
      <c r="CI613" s="47"/>
      <c r="CJ613" s="47"/>
      <c r="CK613" s="47"/>
      <c r="CL613" s="47"/>
      <c r="CM613" s="47"/>
      <c r="CN613" s="47"/>
      <c r="CO613" s="47"/>
      <c r="CP613" s="47"/>
      <c r="CQ613" s="47"/>
    </row>
    <row r="614" spans="1:95" ht="12.75" customHeight="1" x14ac:dyDescent="0.15">
      <c r="A614" s="112"/>
      <c r="B614" s="112"/>
      <c r="C614" s="112"/>
      <c r="D614" s="112"/>
      <c r="E614" s="112"/>
      <c r="F614" s="112"/>
      <c r="G614" s="47"/>
      <c r="H614" s="115"/>
      <c r="I614" s="47"/>
      <c r="J614" s="47"/>
      <c r="K614" s="47"/>
      <c r="L614" s="47"/>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c r="AR614" s="47"/>
      <c r="AS614" s="47"/>
      <c r="AT614" s="47"/>
      <c r="AU614" s="47"/>
      <c r="AV614" s="47"/>
      <c r="AW614" s="47"/>
      <c r="AX614" s="47"/>
      <c r="AY614" s="47"/>
      <c r="AZ614" s="47"/>
      <c r="BA614" s="47"/>
      <c r="BB614" s="47"/>
      <c r="BC614" s="47"/>
      <c r="BD614" s="47"/>
      <c r="BE614" s="47"/>
      <c r="BF614" s="47"/>
      <c r="BG614" s="47"/>
      <c r="BH614" s="47"/>
      <c r="BI614" s="47"/>
      <c r="BJ614" s="47"/>
      <c r="BK614" s="47"/>
      <c r="BL614" s="47"/>
      <c r="BM614" s="47"/>
      <c r="BN614" s="47"/>
      <c r="BO614" s="47"/>
      <c r="BP614" s="47"/>
      <c r="BQ614" s="47"/>
      <c r="BR614" s="47"/>
      <c r="BS614" s="47"/>
      <c r="BT614" s="47"/>
      <c r="BU614" s="47"/>
      <c r="BV614" s="47"/>
      <c r="BW614" s="47"/>
      <c r="BX614" s="47"/>
      <c r="BY614" s="47"/>
      <c r="BZ614" s="47"/>
      <c r="CA614" s="47"/>
      <c r="CB614" s="47"/>
      <c r="CC614" s="47"/>
      <c r="CD614" s="47"/>
      <c r="CE614" s="47"/>
      <c r="CF614" s="47"/>
      <c r="CG614" s="47"/>
      <c r="CH614" s="47"/>
      <c r="CI614" s="47"/>
      <c r="CJ614" s="47"/>
      <c r="CK614" s="47"/>
      <c r="CL614" s="47"/>
      <c r="CM614" s="47"/>
      <c r="CN614" s="47"/>
      <c r="CO614" s="47"/>
      <c r="CP614" s="47"/>
      <c r="CQ614" s="47"/>
    </row>
    <row r="615" spans="1:95" ht="12.75" customHeight="1" x14ac:dyDescent="0.15">
      <c r="A615" s="112"/>
      <c r="B615" s="112"/>
      <c r="C615" s="112"/>
      <c r="D615" s="112"/>
      <c r="E615" s="112"/>
      <c r="F615" s="112"/>
      <c r="G615" s="47"/>
      <c r="H615" s="115"/>
      <c r="I615" s="47"/>
      <c r="J615" s="47"/>
      <c r="K615" s="47"/>
      <c r="L615" s="47"/>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c r="AM615" s="47"/>
      <c r="AN615" s="47"/>
      <c r="AO615" s="47"/>
      <c r="AP615" s="47"/>
      <c r="AQ615" s="47"/>
      <c r="AR615" s="47"/>
      <c r="AS615" s="47"/>
      <c r="AT615" s="47"/>
      <c r="AU615" s="47"/>
      <c r="AV615" s="47"/>
      <c r="AW615" s="47"/>
      <c r="AX615" s="47"/>
      <c r="AY615" s="47"/>
      <c r="AZ615" s="47"/>
      <c r="BA615" s="47"/>
      <c r="BB615" s="47"/>
      <c r="BC615" s="47"/>
      <c r="BD615" s="47"/>
      <c r="BE615" s="47"/>
      <c r="BF615" s="47"/>
      <c r="BG615" s="47"/>
      <c r="BH615" s="47"/>
      <c r="BI615" s="47"/>
      <c r="BJ615" s="47"/>
      <c r="BK615" s="47"/>
      <c r="BL615" s="47"/>
      <c r="BM615" s="47"/>
      <c r="BN615" s="47"/>
      <c r="BO615" s="47"/>
      <c r="BP615" s="47"/>
      <c r="BQ615" s="47"/>
      <c r="BR615" s="47"/>
      <c r="BS615" s="47"/>
      <c r="BT615" s="47"/>
      <c r="BU615" s="47"/>
      <c r="BV615" s="47"/>
      <c r="BW615" s="47"/>
      <c r="BX615" s="47"/>
      <c r="BY615" s="47"/>
      <c r="BZ615" s="47"/>
      <c r="CA615" s="47"/>
      <c r="CB615" s="47"/>
      <c r="CC615" s="47"/>
      <c r="CD615" s="47"/>
      <c r="CE615" s="47"/>
      <c r="CF615" s="47"/>
      <c r="CG615" s="47"/>
      <c r="CH615" s="47"/>
      <c r="CI615" s="47"/>
      <c r="CJ615" s="47"/>
      <c r="CK615" s="47"/>
      <c r="CL615" s="47"/>
      <c r="CM615" s="47"/>
      <c r="CN615" s="47"/>
      <c r="CO615" s="47"/>
      <c r="CP615" s="47"/>
      <c r="CQ615" s="47"/>
    </row>
    <row r="616" spans="1:95" ht="12.75" customHeight="1" x14ac:dyDescent="0.15">
      <c r="A616" s="112"/>
      <c r="B616" s="112"/>
      <c r="C616" s="112"/>
      <c r="D616" s="112"/>
      <c r="E616" s="112"/>
      <c r="F616" s="112"/>
      <c r="G616" s="47"/>
      <c r="H616" s="115"/>
      <c r="I616" s="47"/>
      <c r="J616" s="47"/>
      <c r="K616" s="47"/>
      <c r="L616" s="47"/>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c r="AM616" s="47"/>
      <c r="AN616" s="47"/>
      <c r="AO616" s="47"/>
      <c r="AP616" s="47"/>
      <c r="AQ616" s="47"/>
      <c r="AR616" s="47"/>
      <c r="AS616" s="47"/>
      <c r="AT616" s="47"/>
      <c r="AU616" s="47"/>
      <c r="AV616" s="47"/>
      <c r="AW616" s="47"/>
      <c r="AX616" s="47"/>
      <c r="AY616" s="47"/>
      <c r="AZ616" s="47"/>
      <c r="BA616" s="47"/>
      <c r="BB616" s="47"/>
      <c r="BC616" s="47"/>
      <c r="BD616" s="47"/>
      <c r="BE616" s="47"/>
      <c r="BF616" s="47"/>
      <c r="BG616" s="47"/>
      <c r="BH616" s="47"/>
      <c r="BI616" s="47"/>
      <c r="BJ616" s="47"/>
      <c r="BK616" s="47"/>
      <c r="BL616" s="47"/>
      <c r="BM616" s="47"/>
      <c r="BN616" s="47"/>
      <c r="BO616" s="47"/>
      <c r="BP616" s="47"/>
      <c r="BQ616" s="47"/>
      <c r="BR616" s="47"/>
      <c r="BS616" s="47"/>
      <c r="BT616" s="47"/>
      <c r="BU616" s="47"/>
      <c r="BV616" s="47"/>
      <c r="BW616" s="47"/>
      <c r="BX616" s="47"/>
      <c r="BY616" s="47"/>
      <c r="BZ616" s="47"/>
      <c r="CA616" s="47"/>
      <c r="CB616" s="47"/>
      <c r="CC616" s="47"/>
      <c r="CD616" s="47"/>
      <c r="CE616" s="47"/>
      <c r="CF616" s="47"/>
      <c r="CG616" s="47"/>
      <c r="CH616" s="47"/>
      <c r="CI616" s="47"/>
      <c r="CJ616" s="47"/>
      <c r="CK616" s="47"/>
      <c r="CL616" s="47"/>
      <c r="CM616" s="47"/>
      <c r="CN616" s="47"/>
      <c r="CO616" s="47"/>
      <c r="CP616" s="47"/>
      <c r="CQ616" s="47"/>
    </row>
    <row r="617" spans="1:95" ht="12.75" customHeight="1" x14ac:dyDescent="0.15">
      <c r="A617" s="112"/>
      <c r="B617" s="112"/>
      <c r="C617" s="112"/>
      <c r="D617" s="112"/>
      <c r="E617" s="112"/>
      <c r="F617" s="112"/>
      <c r="G617" s="47"/>
      <c r="H617" s="115"/>
      <c r="I617" s="47"/>
      <c r="J617" s="47"/>
      <c r="K617" s="47"/>
      <c r="L617" s="47"/>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c r="AM617" s="47"/>
      <c r="AN617" s="47"/>
      <c r="AO617" s="47"/>
      <c r="AP617" s="47"/>
      <c r="AQ617" s="47"/>
      <c r="AR617" s="47"/>
      <c r="AS617" s="47"/>
      <c r="AT617" s="47"/>
      <c r="AU617" s="47"/>
      <c r="AV617" s="47"/>
      <c r="AW617" s="47"/>
      <c r="AX617" s="47"/>
      <c r="AY617" s="47"/>
      <c r="AZ617" s="47"/>
      <c r="BA617" s="47"/>
      <c r="BB617" s="47"/>
      <c r="BC617" s="47"/>
      <c r="BD617" s="47"/>
      <c r="BE617" s="47"/>
      <c r="BF617" s="47"/>
      <c r="BG617" s="47"/>
      <c r="BH617" s="47"/>
      <c r="BI617" s="47"/>
      <c r="BJ617" s="47"/>
      <c r="BK617" s="47"/>
      <c r="BL617" s="47"/>
      <c r="BM617" s="47"/>
      <c r="BN617" s="47"/>
      <c r="BO617" s="47"/>
      <c r="BP617" s="47"/>
      <c r="BQ617" s="47"/>
      <c r="BR617" s="47"/>
      <c r="BS617" s="47"/>
      <c r="BT617" s="47"/>
      <c r="BU617" s="47"/>
      <c r="BV617" s="47"/>
      <c r="BW617" s="47"/>
      <c r="BX617" s="47"/>
      <c r="BY617" s="47"/>
      <c r="BZ617" s="47"/>
      <c r="CA617" s="47"/>
      <c r="CB617" s="47"/>
      <c r="CC617" s="47"/>
      <c r="CD617" s="47"/>
      <c r="CE617" s="47"/>
      <c r="CF617" s="47"/>
      <c r="CG617" s="47"/>
      <c r="CH617" s="47"/>
      <c r="CI617" s="47"/>
      <c r="CJ617" s="47"/>
      <c r="CK617" s="47"/>
      <c r="CL617" s="47"/>
      <c r="CM617" s="47"/>
      <c r="CN617" s="47"/>
      <c r="CO617" s="47"/>
      <c r="CP617" s="47"/>
      <c r="CQ617" s="47"/>
    </row>
    <row r="618" spans="1:95" ht="12.75" customHeight="1" x14ac:dyDescent="0.15">
      <c r="A618" s="112"/>
      <c r="B618" s="112"/>
      <c r="C618" s="112"/>
      <c r="D618" s="112"/>
      <c r="E618" s="112"/>
      <c r="F618" s="112"/>
      <c r="G618" s="47"/>
      <c r="H618" s="115"/>
      <c r="I618" s="47"/>
      <c r="J618" s="47"/>
      <c r="K618" s="47"/>
      <c r="L618" s="47"/>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c r="AM618" s="47"/>
      <c r="AN618" s="47"/>
      <c r="AO618" s="47"/>
      <c r="AP618" s="47"/>
      <c r="AQ618" s="47"/>
      <c r="AR618" s="47"/>
      <c r="AS618" s="47"/>
      <c r="AT618" s="47"/>
      <c r="AU618" s="47"/>
      <c r="AV618" s="47"/>
      <c r="AW618" s="47"/>
      <c r="AX618" s="47"/>
      <c r="AY618" s="47"/>
      <c r="AZ618" s="47"/>
      <c r="BA618" s="47"/>
      <c r="BB618" s="47"/>
      <c r="BC618" s="47"/>
      <c r="BD618" s="47"/>
      <c r="BE618" s="47"/>
      <c r="BF618" s="47"/>
      <c r="BG618" s="47"/>
      <c r="BH618" s="47"/>
      <c r="BI618" s="47"/>
      <c r="BJ618" s="47"/>
      <c r="BK618" s="47"/>
      <c r="BL618" s="47"/>
      <c r="BM618" s="47"/>
      <c r="BN618" s="47"/>
      <c r="BO618" s="47"/>
      <c r="BP618" s="47"/>
      <c r="BQ618" s="47"/>
      <c r="BR618" s="47"/>
      <c r="BS618" s="47"/>
      <c r="BT618" s="47"/>
      <c r="BU618" s="47"/>
      <c r="BV618" s="47"/>
      <c r="BW618" s="47"/>
      <c r="BX618" s="47"/>
      <c r="BY618" s="47"/>
      <c r="BZ618" s="47"/>
      <c r="CA618" s="47"/>
      <c r="CB618" s="47"/>
      <c r="CC618" s="47"/>
      <c r="CD618" s="47"/>
      <c r="CE618" s="47"/>
      <c r="CF618" s="47"/>
      <c r="CG618" s="47"/>
      <c r="CH618" s="47"/>
      <c r="CI618" s="47"/>
      <c r="CJ618" s="47"/>
      <c r="CK618" s="47"/>
      <c r="CL618" s="47"/>
      <c r="CM618" s="47"/>
      <c r="CN618" s="47"/>
      <c r="CO618" s="47"/>
      <c r="CP618" s="47"/>
      <c r="CQ618" s="47"/>
    </row>
    <row r="619" spans="1:95" ht="12.75" customHeight="1" x14ac:dyDescent="0.15">
      <c r="A619" s="112"/>
      <c r="B619" s="112"/>
      <c r="C619" s="112"/>
      <c r="D619" s="112"/>
      <c r="E619" s="112"/>
      <c r="F619" s="112"/>
      <c r="G619" s="47"/>
      <c r="H619" s="115"/>
      <c r="I619" s="47"/>
      <c r="J619" s="47"/>
      <c r="K619" s="47"/>
      <c r="L619" s="47"/>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c r="AM619" s="47"/>
      <c r="AN619" s="47"/>
      <c r="AO619" s="47"/>
      <c r="AP619" s="47"/>
      <c r="AQ619" s="47"/>
      <c r="AR619" s="47"/>
      <c r="AS619" s="47"/>
      <c r="AT619" s="47"/>
      <c r="AU619" s="47"/>
      <c r="AV619" s="47"/>
      <c r="AW619" s="47"/>
      <c r="AX619" s="47"/>
      <c r="AY619" s="47"/>
      <c r="AZ619" s="47"/>
      <c r="BA619" s="47"/>
      <c r="BB619" s="47"/>
      <c r="BC619" s="47"/>
      <c r="BD619" s="47"/>
      <c r="BE619" s="47"/>
      <c r="BF619" s="47"/>
      <c r="BG619" s="47"/>
      <c r="BH619" s="47"/>
      <c r="BI619" s="47"/>
      <c r="BJ619" s="47"/>
      <c r="BK619" s="47"/>
      <c r="BL619" s="47"/>
      <c r="BM619" s="47"/>
      <c r="BN619" s="47"/>
      <c r="BO619" s="47"/>
      <c r="BP619" s="47"/>
      <c r="BQ619" s="47"/>
      <c r="BR619" s="47"/>
      <c r="BS619" s="47"/>
      <c r="BT619" s="47"/>
      <c r="BU619" s="47"/>
      <c r="BV619" s="47"/>
      <c r="BW619" s="47"/>
      <c r="BX619" s="47"/>
      <c r="BY619" s="47"/>
      <c r="BZ619" s="47"/>
      <c r="CA619" s="47"/>
      <c r="CB619" s="47"/>
      <c r="CC619" s="47"/>
      <c r="CD619" s="47"/>
      <c r="CE619" s="47"/>
      <c r="CF619" s="47"/>
      <c r="CG619" s="47"/>
      <c r="CH619" s="47"/>
      <c r="CI619" s="47"/>
      <c r="CJ619" s="47"/>
      <c r="CK619" s="47"/>
      <c r="CL619" s="47"/>
      <c r="CM619" s="47"/>
      <c r="CN619" s="47"/>
      <c r="CO619" s="47"/>
      <c r="CP619" s="47"/>
      <c r="CQ619" s="47"/>
    </row>
    <row r="620" spans="1:95" ht="12.75" customHeight="1" x14ac:dyDescent="0.15">
      <c r="A620" s="112"/>
      <c r="B620" s="112"/>
      <c r="C620" s="112"/>
      <c r="D620" s="112"/>
      <c r="E620" s="112"/>
      <c r="F620" s="112"/>
      <c r="G620" s="47"/>
      <c r="H620" s="115"/>
      <c r="I620" s="47"/>
      <c r="J620" s="47"/>
      <c r="K620" s="47"/>
      <c r="L620" s="47"/>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c r="AM620" s="47"/>
      <c r="AN620" s="47"/>
      <c r="AO620" s="47"/>
      <c r="AP620" s="47"/>
      <c r="AQ620" s="47"/>
      <c r="AR620" s="47"/>
      <c r="AS620" s="47"/>
      <c r="AT620" s="47"/>
      <c r="AU620" s="47"/>
      <c r="AV620" s="47"/>
      <c r="AW620" s="47"/>
      <c r="AX620" s="47"/>
      <c r="AY620" s="47"/>
      <c r="AZ620" s="47"/>
      <c r="BA620" s="47"/>
      <c r="BB620" s="47"/>
      <c r="BC620" s="47"/>
      <c r="BD620" s="47"/>
      <c r="BE620" s="47"/>
      <c r="BF620" s="47"/>
      <c r="BG620" s="47"/>
      <c r="BH620" s="47"/>
      <c r="BI620" s="47"/>
      <c r="BJ620" s="47"/>
      <c r="BK620" s="47"/>
      <c r="BL620" s="47"/>
      <c r="BM620" s="47"/>
      <c r="BN620" s="47"/>
      <c r="BO620" s="47"/>
      <c r="BP620" s="47"/>
      <c r="BQ620" s="47"/>
      <c r="BR620" s="47"/>
      <c r="BS620" s="47"/>
      <c r="BT620" s="47"/>
      <c r="BU620" s="47"/>
      <c r="BV620" s="47"/>
      <c r="BW620" s="47"/>
      <c r="BX620" s="47"/>
      <c r="BY620" s="47"/>
      <c r="BZ620" s="47"/>
      <c r="CA620" s="47"/>
      <c r="CB620" s="47"/>
      <c r="CC620" s="47"/>
      <c r="CD620" s="47"/>
      <c r="CE620" s="47"/>
      <c r="CF620" s="47"/>
      <c r="CG620" s="47"/>
      <c r="CH620" s="47"/>
      <c r="CI620" s="47"/>
      <c r="CJ620" s="47"/>
      <c r="CK620" s="47"/>
      <c r="CL620" s="47"/>
      <c r="CM620" s="47"/>
      <c r="CN620" s="47"/>
      <c r="CO620" s="47"/>
      <c r="CP620" s="47"/>
      <c r="CQ620" s="47"/>
    </row>
    <row r="621" spans="1:95" ht="12.75" customHeight="1" x14ac:dyDescent="0.15">
      <c r="A621" s="112"/>
      <c r="B621" s="112"/>
      <c r="C621" s="112"/>
      <c r="D621" s="112"/>
      <c r="E621" s="112"/>
      <c r="F621" s="112"/>
      <c r="G621" s="47"/>
      <c r="H621" s="115"/>
      <c r="I621" s="47"/>
      <c r="J621" s="47"/>
      <c r="K621" s="47"/>
      <c r="L621" s="47"/>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c r="AM621" s="47"/>
      <c r="AN621" s="47"/>
      <c r="AO621" s="47"/>
      <c r="AP621" s="47"/>
      <c r="AQ621" s="47"/>
      <c r="AR621" s="47"/>
      <c r="AS621" s="47"/>
      <c r="AT621" s="47"/>
      <c r="AU621" s="47"/>
      <c r="AV621" s="47"/>
      <c r="AW621" s="47"/>
      <c r="AX621" s="47"/>
      <c r="AY621" s="47"/>
      <c r="AZ621" s="47"/>
      <c r="BA621" s="47"/>
      <c r="BB621" s="47"/>
      <c r="BC621" s="47"/>
      <c r="BD621" s="47"/>
      <c r="BE621" s="47"/>
      <c r="BF621" s="47"/>
      <c r="BG621" s="47"/>
      <c r="BH621" s="47"/>
      <c r="BI621" s="47"/>
      <c r="BJ621" s="47"/>
      <c r="BK621" s="47"/>
      <c r="BL621" s="47"/>
      <c r="BM621" s="47"/>
      <c r="BN621" s="47"/>
      <c r="BO621" s="47"/>
      <c r="BP621" s="47"/>
      <c r="BQ621" s="47"/>
      <c r="BR621" s="47"/>
      <c r="BS621" s="47"/>
      <c r="BT621" s="47"/>
      <c r="BU621" s="47"/>
      <c r="BV621" s="47"/>
      <c r="BW621" s="47"/>
      <c r="BX621" s="47"/>
      <c r="BY621" s="47"/>
      <c r="BZ621" s="47"/>
      <c r="CA621" s="47"/>
      <c r="CB621" s="47"/>
      <c r="CC621" s="47"/>
      <c r="CD621" s="47"/>
      <c r="CE621" s="47"/>
      <c r="CF621" s="47"/>
      <c r="CG621" s="47"/>
      <c r="CH621" s="47"/>
      <c r="CI621" s="47"/>
      <c r="CJ621" s="47"/>
      <c r="CK621" s="47"/>
      <c r="CL621" s="47"/>
      <c r="CM621" s="47"/>
      <c r="CN621" s="47"/>
      <c r="CO621" s="47"/>
      <c r="CP621" s="47"/>
      <c r="CQ621" s="47"/>
    </row>
    <row r="622" spans="1:95" ht="12.75" customHeight="1" x14ac:dyDescent="0.15">
      <c r="A622" s="112"/>
      <c r="B622" s="112"/>
      <c r="C622" s="112"/>
      <c r="D622" s="112"/>
      <c r="E622" s="112"/>
      <c r="F622" s="112"/>
      <c r="G622" s="47"/>
      <c r="H622" s="115"/>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c r="AY622" s="47"/>
      <c r="AZ622" s="47"/>
      <c r="BA622" s="47"/>
      <c r="BB622" s="47"/>
      <c r="BC622" s="47"/>
      <c r="BD622" s="47"/>
      <c r="BE622" s="47"/>
      <c r="BF622" s="47"/>
      <c r="BG622" s="47"/>
      <c r="BH622" s="47"/>
      <c r="BI622" s="47"/>
      <c r="BJ622" s="47"/>
      <c r="BK622" s="47"/>
      <c r="BL622" s="47"/>
      <c r="BM622" s="47"/>
      <c r="BN622" s="47"/>
      <c r="BO622" s="47"/>
      <c r="BP622" s="47"/>
      <c r="BQ622" s="47"/>
      <c r="BR622" s="47"/>
      <c r="BS622" s="47"/>
      <c r="BT622" s="47"/>
      <c r="BU622" s="47"/>
      <c r="BV622" s="47"/>
      <c r="BW622" s="47"/>
      <c r="BX622" s="47"/>
      <c r="BY622" s="47"/>
      <c r="BZ622" s="47"/>
      <c r="CA622" s="47"/>
      <c r="CB622" s="47"/>
      <c r="CC622" s="47"/>
      <c r="CD622" s="47"/>
      <c r="CE622" s="47"/>
      <c r="CF622" s="47"/>
      <c r="CG622" s="47"/>
      <c r="CH622" s="47"/>
      <c r="CI622" s="47"/>
      <c r="CJ622" s="47"/>
      <c r="CK622" s="47"/>
      <c r="CL622" s="47"/>
      <c r="CM622" s="47"/>
      <c r="CN622" s="47"/>
      <c r="CO622" s="47"/>
      <c r="CP622" s="47"/>
      <c r="CQ622" s="47"/>
    </row>
    <row r="623" spans="1:95" ht="12.75" customHeight="1" x14ac:dyDescent="0.15">
      <c r="A623" s="112"/>
      <c r="B623" s="112"/>
      <c r="C623" s="112"/>
      <c r="D623" s="112"/>
      <c r="E623" s="112"/>
      <c r="F623" s="112"/>
      <c r="G623" s="47"/>
      <c r="H623" s="115"/>
      <c r="I623" s="47"/>
      <c r="J623" s="47"/>
      <c r="K623" s="47"/>
      <c r="L623" s="47"/>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c r="AM623" s="47"/>
      <c r="AN623" s="47"/>
      <c r="AO623" s="47"/>
      <c r="AP623" s="47"/>
      <c r="AQ623" s="47"/>
      <c r="AR623" s="47"/>
      <c r="AS623" s="47"/>
      <c r="AT623" s="47"/>
      <c r="AU623" s="47"/>
      <c r="AV623" s="47"/>
      <c r="AW623" s="47"/>
      <c r="AX623" s="47"/>
      <c r="AY623" s="47"/>
      <c r="AZ623" s="47"/>
      <c r="BA623" s="47"/>
      <c r="BB623" s="47"/>
      <c r="BC623" s="47"/>
      <c r="BD623" s="47"/>
      <c r="BE623" s="47"/>
      <c r="BF623" s="47"/>
      <c r="BG623" s="47"/>
      <c r="BH623" s="47"/>
      <c r="BI623" s="47"/>
      <c r="BJ623" s="47"/>
      <c r="BK623" s="47"/>
      <c r="BL623" s="47"/>
      <c r="BM623" s="47"/>
      <c r="BN623" s="47"/>
      <c r="BO623" s="47"/>
      <c r="BP623" s="47"/>
      <c r="BQ623" s="47"/>
      <c r="BR623" s="47"/>
      <c r="BS623" s="47"/>
      <c r="BT623" s="47"/>
      <c r="BU623" s="47"/>
      <c r="BV623" s="47"/>
      <c r="BW623" s="47"/>
      <c r="BX623" s="47"/>
      <c r="BY623" s="47"/>
      <c r="BZ623" s="47"/>
      <c r="CA623" s="47"/>
      <c r="CB623" s="47"/>
      <c r="CC623" s="47"/>
      <c r="CD623" s="47"/>
      <c r="CE623" s="47"/>
      <c r="CF623" s="47"/>
      <c r="CG623" s="47"/>
      <c r="CH623" s="47"/>
      <c r="CI623" s="47"/>
      <c r="CJ623" s="47"/>
      <c r="CK623" s="47"/>
      <c r="CL623" s="47"/>
      <c r="CM623" s="47"/>
      <c r="CN623" s="47"/>
      <c r="CO623" s="47"/>
      <c r="CP623" s="47"/>
      <c r="CQ623" s="47"/>
    </row>
    <row r="624" spans="1:95" ht="12.75" customHeight="1" x14ac:dyDescent="0.15">
      <c r="A624" s="112"/>
      <c r="B624" s="112"/>
      <c r="C624" s="112"/>
      <c r="D624" s="112"/>
      <c r="E624" s="112"/>
      <c r="F624" s="112"/>
      <c r="G624" s="47"/>
      <c r="H624" s="115"/>
      <c r="I624" s="47"/>
      <c r="J624" s="47"/>
      <c r="K624" s="47"/>
      <c r="L624" s="47"/>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c r="AM624" s="47"/>
      <c r="AN624" s="47"/>
      <c r="AO624" s="47"/>
      <c r="AP624" s="47"/>
      <c r="AQ624" s="47"/>
      <c r="AR624" s="47"/>
      <c r="AS624" s="47"/>
      <c r="AT624" s="47"/>
      <c r="AU624" s="47"/>
      <c r="AV624" s="47"/>
      <c r="AW624" s="47"/>
      <c r="AX624" s="47"/>
      <c r="AY624" s="47"/>
      <c r="AZ624" s="47"/>
      <c r="BA624" s="47"/>
      <c r="BB624" s="47"/>
      <c r="BC624" s="47"/>
      <c r="BD624" s="47"/>
      <c r="BE624" s="47"/>
      <c r="BF624" s="47"/>
      <c r="BG624" s="47"/>
      <c r="BH624" s="47"/>
      <c r="BI624" s="47"/>
      <c r="BJ624" s="47"/>
      <c r="BK624" s="47"/>
      <c r="BL624" s="47"/>
      <c r="BM624" s="47"/>
      <c r="BN624" s="47"/>
      <c r="BO624" s="47"/>
      <c r="BP624" s="47"/>
      <c r="BQ624" s="47"/>
      <c r="BR624" s="47"/>
      <c r="BS624" s="47"/>
      <c r="BT624" s="47"/>
      <c r="BU624" s="47"/>
      <c r="BV624" s="47"/>
      <c r="BW624" s="47"/>
      <c r="BX624" s="47"/>
      <c r="BY624" s="47"/>
      <c r="BZ624" s="47"/>
      <c r="CA624" s="47"/>
      <c r="CB624" s="47"/>
      <c r="CC624" s="47"/>
      <c r="CD624" s="47"/>
      <c r="CE624" s="47"/>
      <c r="CF624" s="47"/>
      <c r="CG624" s="47"/>
      <c r="CH624" s="47"/>
      <c r="CI624" s="47"/>
      <c r="CJ624" s="47"/>
      <c r="CK624" s="47"/>
      <c r="CL624" s="47"/>
      <c r="CM624" s="47"/>
      <c r="CN624" s="47"/>
      <c r="CO624" s="47"/>
      <c r="CP624" s="47"/>
      <c r="CQ624" s="47"/>
    </row>
    <row r="625" spans="1:95" ht="12.75" customHeight="1" x14ac:dyDescent="0.15">
      <c r="A625" s="112"/>
      <c r="B625" s="112"/>
      <c r="C625" s="112"/>
      <c r="D625" s="112"/>
      <c r="E625" s="112"/>
      <c r="F625" s="112"/>
      <c r="G625" s="47"/>
      <c r="H625" s="115"/>
      <c r="I625" s="47"/>
      <c r="J625" s="47"/>
      <c r="K625" s="47"/>
      <c r="L625" s="47"/>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c r="BU625" s="47"/>
      <c r="BV625" s="47"/>
      <c r="BW625" s="47"/>
      <c r="BX625" s="47"/>
      <c r="BY625" s="47"/>
      <c r="BZ625" s="47"/>
      <c r="CA625" s="47"/>
      <c r="CB625" s="47"/>
      <c r="CC625" s="47"/>
      <c r="CD625" s="47"/>
      <c r="CE625" s="47"/>
      <c r="CF625" s="47"/>
      <c r="CG625" s="47"/>
      <c r="CH625" s="47"/>
      <c r="CI625" s="47"/>
      <c r="CJ625" s="47"/>
      <c r="CK625" s="47"/>
      <c r="CL625" s="47"/>
      <c r="CM625" s="47"/>
      <c r="CN625" s="47"/>
      <c r="CO625" s="47"/>
      <c r="CP625" s="47"/>
      <c r="CQ625" s="47"/>
    </row>
    <row r="626" spans="1:95" ht="12.75" customHeight="1" x14ac:dyDescent="0.15">
      <c r="A626" s="112"/>
      <c r="B626" s="112"/>
      <c r="C626" s="112"/>
      <c r="D626" s="112"/>
      <c r="E626" s="112"/>
      <c r="F626" s="112"/>
      <c r="G626" s="47"/>
      <c r="H626" s="115"/>
      <c r="I626" s="47"/>
      <c r="J626" s="47"/>
      <c r="K626" s="47"/>
      <c r="L626" s="47"/>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c r="AM626" s="47"/>
      <c r="AN626" s="47"/>
      <c r="AO626" s="47"/>
      <c r="AP626" s="47"/>
      <c r="AQ626" s="47"/>
      <c r="AR626" s="47"/>
      <c r="AS626" s="47"/>
      <c r="AT626" s="47"/>
      <c r="AU626" s="47"/>
      <c r="AV626" s="47"/>
      <c r="AW626" s="47"/>
      <c r="AX626" s="47"/>
      <c r="AY626" s="47"/>
      <c r="AZ626" s="47"/>
      <c r="BA626" s="47"/>
      <c r="BB626" s="47"/>
      <c r="BC626" s="47"/>
      <c r="BD626" s="47"/>
      <c r="BE626" s="47"/>
      <c r="BF626" s="47"/>
      <c r="BG626" s="47"/>
      <c r="BH626" s="47"/>
      <c r="BI626" s="47"/>
      <c r="BJ626" s="47"/>
      <c r="BK626" s="47"/>
      <c r="BL626" s="47"/>
      <c r="BM626" s="47"/>
      <c r="BN626" s="47"/>
      <c r="BO626" s="47"/>
      <c r="BP626" s="47"/>
      <c r="BQ626" s="47"/>
      <c r="BR626" s="47"/>
      <c r="BS626" s="47"/>
      <c r="BT626" s="47"/>
      <c r="BU626" s="47"/>
      <c r="BV626" s="47"/>
      <c r="BW626" s="47"/>
      <c r="BX626" s="47"/>
      <c r="BY626" s="47"/>
      <c r="BZ626" s="47"/>
      <c r="CA626" s="47"/>
      <c r="CB626" s="47"/>
      <c r="CC626" s="47"/>
      <c r="CD626" s="47"/>
      <c r="CE626" s="47"/>
      <c r="CF626" s="47"/>
      <c r="CG626" s="47"/>
      <c r="CH626" s="47"/>
      <c r="CI626" s="47"/>
      <c r="CJ626" s="47"/>
      <c r="CK626" s="47"/>
      <c r="CL626" s="47"/>
      <c r="CM626" s="47"/>
      <c r="CN626" s="47"/>
      <c r="CO626" s="47"/>
      <c r="CP626" s="47"/>
      <c r="CQ626" s="47"/>
    </row>
    <row r="627" spans="1:95" ht="12.75" customHeight="1" x14ac:dyDescent="0.15">
      <c r="A627" s="112"/>
      <c r="B627" s="112"/>
      <c r="C627" s="112"/>
      <c r="D627" s="112"/>
      <c r="E627" s="112"/>
      <c r="F627" s="112"/>
      <c r="G627" s="47"/>
      <c r="H627" s="115"/>
      <c r="I627" s="47"/>
      <c r="J627" s="47"/>
      <c r="K627" s="47"/>
      <c r="L627" s="47"/>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c r="AM627" s="47"/>
      <c r="AN627" s="47"/>
      <c r="AO627" s="47"/>
      <c r="AP627" s="47"/>
      <c r="AQ627" s="47"/>
      <c r="AR627" s="47"/>
      <c r="AS627" s="47"/>
      <c r="AT627" s="47"/>
      <c r="AU627" s="47"/>
      <c r="AV627" s="47"/>
      <c r="AW627" s="47"/>
      <c r="AX627" s="47"/>
      <c r="AY627" s="47"/>
      <c r="AZ627" s="47"/>
      <c r="BA627" s="47"/>
      <c r="BB627" s="47"/>
      <c r="BC627" s="47"/>
      <c r="BD627" s="47"/>
      <c r="BE627" s="47"/>
      <c r="BF627" s="47"/>
      <c r="BG627" s="47"/>
      <c r="BH627" s="47"/>
      <c r="BI627" s="47"/>
      <c r="BJ627" s="47"/>
      <c r="BK627" s="47"/>
      <c r="BL627" s="47"/>
      <c r="BM627" s="47"/>
      <c r="BN627" s="47"/>
      <c r="BO627" s="47"/>
      <c r="BP627" s="47"/>
      <c r="BQ627" s="47"/>
      <c r="BR627" s="47"/>
      <c r="BS627" s="47"/>
      <c r="BT627" s="47"/>
      <c r="BU627" s="47"/>
      <c r="BV627" s="47"/>
      <c r="BW627" s="47"/>
      <c r="BX627" s="47"/>
      <c r="BY627" s="47"/>
      <c r="BZ627" s="47"/>
      <c r="CA627" s="47"/>
      <c r="CB627" s="47"/>
      <c r="CC627" s="47"/>
      <c r="CD627" s="47"/>
      <c r="CE627" s="47"/>
      <c r="CF627" s="47"/>
      <c r="CG627" s="47"/>
      <c r="CH627" s="47"/>
      <c r="CI627" s="47"/>
      <c r="CJ627" s="47"/>
      <c r="CK627" s="47"/>
      <c r="CL627" s="47"/>
      <c r="CM627" s="47"/>
      <c r="CN627" s="47"/>
      <c r="CO627" s="47"/>
      <c r="CP627" s="47"/>
      <c r="CQ627" s="47"/>
    </row>
    <row r="628" spans="1:95" ht="12.75" customHeight="1" x14ac:dyDescent="0.15">
      <c r="A628" s="112"/>
      <c r="B628" s="112"/>
      <c r="C628" s="112"/>
      <c r="D628" s="112"/>
      <c r="E628" s="112"/>
      <c r="F628" s="112"/>
      <c r="G628" s="47"/>
      <c r="H628" s="115"/>
      <c r="I628" s="47"/>
      <c r="J628" s="47"/>
      <c r="K628" s="47"/>
      <c r="L628" s="47"/>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c r="AM628" s="47"/>
      <c r="AN628" s="47"/>
      <c r="AO628" s="47"/>
      <c r="AP628" s="47"/>
      <c r="AQ628" s="47"/>
      <c r="AR628" s="47"/>
      <c r="AS628" s="47"/>
      <c r="AT628" s="47"/>
      <c r="AU628" s="47"/>
      <c r="AV628" s="47"/>
      <c r="AW628" s="47"/>
      <c r="AX628" s="47"/>
      <c r="AY628" s="47"/>
      <c r="AZ628" s="47"/>
      <c r="BA628" s="47"/>
      <c r="BB628" s="47"/>
      <c r="BC628" s="47"/>
      <c r="BD628" s="47"/>
      <c r="BE628" s="47"/>
      <c r="BF628" s="47"/>
      <c r="BG628" s="47"/>
      <c r="BH628" s="47"/>
      <c r="BI628" s="47"/>
      <c r="BJ628" s="47"/>
      <c r="BK628" s="47"/>
      <c r="BL628" s="47"/>
      <c r="BM628" s="47"/>
      <c r="BN628" s="47"/>
      <c r="BO628" s="47"/>
      <c r="BP628" s="47"/>
      <c r="BQ628" s="47"/>
      <c r="BR628" s="47"/>
      <c r="BS628" s="47"/>
      <c r="BT628" s="47"/>
      <c r="BU628" s="47"/>
      <c r="BV628" s="47"/>
      <c r="BW628" s="47"/>
      <c r="BX628" s="47"/>
      <c r="BY628" s="47"/>
      <c r="BZ628" s="47"/>
      <c r="CA628" s="47"/>
      <c r="CB628" s="47"/>
      <c r="CC628" s="47"/>
      <c r="CD628" s="47"/>
      <c r="CE628" s="47"/>
      <c r="CF628" s="47"/>
      <c r="CG628" s="47"/>
      <c r="CH628" s="47"/>
      <c r="CI628" s="47"/>
      <c r="CJ628" s="47"/>
      <c r="CK628" s="47"/>
      <c r="CL628" s="47"/>
      <c r="CM628" s="47"/>
      <c r="CN628" s="47"/>
      <c r="CO628" s="47"/>
      <c r="CP628" s="47"/>
      <c r="CQ628" s="47"/>
    </row>
    <row r="629" spans="1:95" ht="12.75" customHeight="1" x14ac:dyDescent="0.15">
      <c r="A629" s="112"/>
      <c r="B629" s="112"/>
      <c r="C629" s="112"/>
      <c r="D629" s="112"/>
      <c r="E629" s="112"/>
      <c r="F629" s="112"/>
      <c r="G629" s="47"/>
      <c r="H629" s="115"/>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c r="AY629" s="47"/>
      <c r="AZ629" s="47"/>
      <c r="BA629" s="47"/>
      <c r="BB629" s="47"/>
      <c r="BC629" s="47"/>
      <c r="BD629" s="47"/>
      <c r="BE629" s="47"/>
      <c r="BF629" s="47"/>
      <c r="BG629" s="47"/>
      <c r="BH629" s="47"/>
      <c r="BI629" s="47"/>
      <c r="BJ629" s="47"/>
      <c r="BK629" s="47"/>
      <c r="BL629" s="47"/>
      <c r="BM629" s="47"/>
      <c r="BN629" s="47"/>
      <c r="BO629" s="47"/>
      <c r="BP629" s="47"/>
      <c r="BQ629" s="47"/>
      <c r="BR629" s="47"/>
      <c r="BS629" s="47"/>
      <c r="BT629" s="47"/>
      <c r="BU629" s="47"/>
      <c r="BV629" s="47"/>
      <c r="BW629" s="47"/>
      <c r="BX629" s="47"/>
      <c r="BY629" s="47"/>
      <c r="BZ629" s="47"/>
      <c r="CA629" s="47"/>
      <c r="CB629" s="47"/>
      <c r="CC629" s="47"/>
      <c r="CD629" s="47"/>
      <c r="CE629" s="47"/>
      <c r="CF629" s="47"/>
      <c r="CG629" s="47"/>
      <c r="CH629" s="47"/>
      <c r="CI629" s="47"/>
      <c r="CJ629" s="47"/>
      <c r="CK629" s="47"/>
      <c r="CL629" s="47"/>
      <c r="CM629" s="47"/>
      <c r="CN629" s="47"/>
      <c r="CO629" s="47"/>
      <c r="CP629" s="47"/>
      <c r="CQ629" s="47"/>
    </row>
    <row r="630" spans="1:95" ht="12.75" customHeight="1" x14ac:dyDescent="0.15">
      <c r="A630" s="112"/>
      <c r="B630" s="112"/>
      <c r="C630" s="112"/>
      <c r="D630" s="112"/>
      <c r="E630" s="112"/>
      <c r="F630" s="112"/>
      <c r="G630" s="47"/>
      <c r="H630" s="115"/>
      <c r="I630" s="47"/>
      <c r="J630" s="47"/>
      <c r="K630" s="47"/>
      <c r="L630" s="47"/>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c r="AM630" s="47"/>
      <c r="AN630" s="47"/>
      <c r="AO630" s="47"/>
      <c r="AP630" s="47"/>
      <c r="AQ630" s="47"/>
      <c r="AR630" s="47"/>
      <c r="AS630" s="47"/>
      <c r="AT630" s="47"/>
      <c r="AU630" s="47"/>
      <c r="AV630" s="47"/>
      <c r="AW630" s="47"/>
      <c r="AX630" s="47"/>
      <c r="AY630" s="47"/>
      <c r="AZ630" s="47"/>
      <c r="BA630" s="47"/>
      <c r="BB630" s="47"/>
      <c r="BC630" s="47"/>
      <c r="BD630" s="47"/>
      <c r="BE630" s="47"/>
      <c r="BF630" s="47"/>
      <c r="BG630" s="47"/>
      <c r="BH630" s="47"/>
      <c r="BI630" s="47"/>
      <c r="BJ630" s="47"/>
      <c r="BK630" s="47"/>
      <c r="BL630" s="47"/>
      <c r="BM630" s="47"/>
      <c r="BN630" s="47"/>
      <c r="BO630" s="47"/>
      <c r="BP630" s="47"/>
      <c r="BQ630" s="47"/>
      <c r="BR630" s="47"/>
      <c r="BS630" s="47"/>
      <c r="BT630" s="47"/>
      <c r="BU630" s="47"/>
      <c r="BV630" s="47"/>
      <c r="BW630" s="47"/>
      <c r="BX630" s="47"/>
      <c r="BY630" s="47"/>
      <c r="BZ630" s="47"/>
      <c r="CA630" s="47"/>
      <c r="CB630" s="47"/>
      <c r="CC630" s="47"/>
      <c r="CD630" s="47"/>
      <c r="CE630" s="47"/>
      <c r="CF630" s="47"/>
      <c r="CG630" s="47"/>
      <c r="CH630" s="47"/>
      <c r="CI630" s="47"/>
      <c r="CJ630" s="47"/>
      <c r="CK630" s="47"/>
      <c r="CL630" s="47"/>
      <c r="CM630" s="47"/>
      <c r="CN630" s="47"/>
      <c r="CO630" s="47"/>
      <c r="CP630" s="47"/>
      <c r="CQ630" s="47"/>
    </row>
    <row r="631" spans="1:95" ht="12.75" customHeight="1" x14ac:dyDescent="0.15">
      <c r="A631" s="112"/>
      <c r="B631" s="112"/>
      <c r="C631" s="112"/>
      <c r="D631" s="112"/>
      <c r="E631" s="112"/>
      <c r="F631" s="112"/>
      <c r="G631" s="47"/>
      <c r="H631" s="115"/>
      <c r="I631" s="47"/>
      <c r="J631" s="47"/>
      <c r="K631" s="47"/>
      <c r="L631" s="47"/>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c r="AM631" s="47"/>
      <c r="AN631" s="47"/>
      <c r="AO631" s="47"/>
      <c r="AP631" s="47"/>
      <c r="AQ631" s="47"/>
      <c r="AR631" s="47"/>
      <c r="AS631" s="47"/>
      <c r="AT631" s="47"/>
      <c r="AU631" s="47"/>
      <c r="AV631" s="47"/>
      <c r="AW631" s="47"/>
      <c r="AX631" s="47"/>
      <c r="AY631" s="47"/>
      <c r="AZ631" s="47"/>
      <c r="BA631" s="47"/>
      <c r="BB631" s="47"/>
      <c r="BC631" s="47"/>
      <c r="BD631" s="47"/>
      <c r="BE631" s="47"/>
      <c r="BF631" s="47"/>
      <c r="BG631" s="47"/>
      <c r="BH631" s="47"/>
      <c r="BI631" s="47"/>
      <c r="BJ631" s="47"/>
      <c r="BK631" s="47"/>
      <c r="BL631" s="47"/>
      <c r="BM631" s="47"/>
      <c r="BN631" s="47"/>
      <c r="BO631" s="47"/>
      <c r="BP631" s="47"/>
      <c r="BQ631" s="47"/>
      <c r="BR631" s="47"/>
      <c r="BS631" s="47"/>
      <c r="BT631" s="47"/>
      <c r="BU631" s="47"/>
      <c r="BV631" s="47"/>
      <c r="BW631" s="47"/>
      <c r="BX631" s="47"/>
      <c r="BY631" s="47"/>
      <c r="BZ631" s="47"/>
      <c r="CA631" s="47"/>
      <c r="CB631" s="47"/>
      <c r="CC631" s="47"/>
      <c r="CD631" s="47"/>
      <c r="CE631" s="47"/>
      <c r="CF631" s="47"/>
      <c r="CG631" s="47"/>
      <c r="CH631" s="47"/>
      <c r="CI631" s="47"/>
      <c r="CJ631" s="47"/>
      <c r="CK631" s="47"/>
      <c r="CL631" s="47"/>
      <c r="CM631" s="47"/>
      <c r="CN631" s="47"/>
      <c r="CO631" s="47"/>
      <c r="CP631" s="47"/>
      <c r="CQ631" s="47"/>
    </row>
    <row r="632" spans="1:95" ht="12.75" customHeight="1" x14ac:dyDescent="0.15">
      <c r="A632" s="112"/>
      <c r="B632" s="112"/>
      <c r="C632" s="112"/>
      <c r="D632" s="112"/>
      <c r="E632" s="112"/>
      <c r="F632" s="112"/>
      <c r="G632" s="47"/>
      <c r="H632" s="115"/>
      <c r="I632" s="47"/>
      <c r="J632" s="47"/>
      <c r="K632" s="47"/>
      <c r="L632" s="47"/>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c r="AM632" s="47"/>
      <c r="AN632" s="47"/>
      <c r="AO632" s="47"/>
      <c r="AP632" s="47"/>
      <c r="AQ632" s="47"/>
      <c r="AR632" s="47"/>
      <c r="AS632" s="47"/>
      <c r="AT632" s="47"/>
      <c r="AU632" s="47"/>
      <c r="AV632" s="47"/>
      <c r="AW632" s="47"/>
      <c r="AX632" s="47"/>
      <c r="AY632" s="47"/>
      <c r="AZ632" s="47"/>
      <c r="BA632" s="47"/>
      <c r="BB632" s="47"/>
      <c r="BC632" s="47"/>
      <c r="BD632" s="47"/>
      <c r="BE632" s="47"/>
      <c r="BF632" s="47"/>
      <c r="BG632" s="47"/>
      <c r="BH632" s="47"/>
      <c r="BI632" s="47"/>
      <c r="BJ632" s="47"/>
      <c r="BK632" s="47"/>
      <c r="BL632" s="47"/>
      <c r="BM632" s="47"/>
      <c r="BN632" s="47"/>
      <c r="BO632" s="47"/>
      <c r="BP632" s="47"/>
      <c r="BQ632" s="47"/>
      <c r="BR632" s="47"/>
      <c r="BS632" s="47"/>
      <c r="BT632" s="47"/>
      <c r="BU632" s="47"/>
      <c r="BV632" s="47"/>
      <c r="BW632" s="47"/>
      <c r="BX632" s="47"/>
      <c r="BY632" s="47"/>
      <c r="BZ632" s="47"/>
      <c r="CA632" s="47"/>
      <c r="CB632" s="47"/>
      <c r="CC632" s="47"/>
      <c r="CD632" s="47"/>
      <c r="CE632" s="47"/>
      <c r="CF632" s="47"/>
      <c r="CG632" s="47"/>
      <c r="CH632" s="47"/>
      <c r="CI632" s="47"/>
      <c r="CJ632" s="47"/>
      <c r="CK632" s="47"/>
      <c r="CL632" s="47"/>
      <c r="CM632" s="47"/>
      <c r="CN632" s="47"/>
      <c r="CO632" s="47"/>
      <c r="CP632" s="47"/>
      <c r="CQ632" s="47"/>
    </row>
    <row r="633" spans="1:95" ht="12.75" customHeight="1" x14ac:dyDescent="0.15">
      <c r="A633" s="112"/>
      <c r="B633" s="112"/>
      <c r="C633" s="112"/>
      <c r="D633" s="112"/>
      <c r="E633" s="112"/>
      <c r="F633" s="112"/>
      <c r="G633" s="47"/>
      <c r="H633" s="115"/>
      <c r="I633" s="47"/>
      <c r="J633" s="47"/>
      <c r="K633" s="47"/>
      <c r="L633" s="47"/>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c r="AM633" s="47"/>
      <c r="AN633" s="47"/>
      <c r="AO633" s="47"/>
      <c r="AP633" s="47"/>
      <c r="AQ633" s="47"/>
      <c r="AR633" s="47"/>
      <c r="AS633" s="47"/>
      <c r="AT633" s="47"/>
      <c r="AU633" s="47"/>
      <c r="AV633" s="47"/>
      <c r="AW633" s="47"/>
      <c r="AX633" s="47"/>
      <c r="AY633" s="47"/>
      <c r="AZ633" s="47"/>
      <c r="BA633" s="47"/>
      <c r="BB633" s="47"/>
      <c r="BC633" s="47"/>
      <c r="BD633" s="47"/>
      <c r="BE633" s="47"/>
      <c r="BF633" s="47"/>
      <c r="BG633" s="47"/>
      <c r="BH633" s="47"/>
      <c r="BI633" s="47"/>
      <c r="BJ633" s="47"/>
      <c r="BK633" s="47"/>
      <c r="BL633" s="47"/>
      <c r="BM633" s="47"/>
      <c r="BN633" s="47"/>
      <c r="BO633" s="47"/>
      <c r="BP633" s="47"/>
      <c r="BQ633" s="47"/>
      <c r="BR633" s="47"/>
      <c r="BS633" s="47"/>
      <c r="BT633" s="47"/>
      <c r="BU633" s="47"/>
      <c r="BV633" s="47"/>
      <c r="BW633" s="47"/>
      <c r="BX633" s="47"/>
      <c r="BY633" s="47"/>
      <c r="BZ633" s="47"/>
      <c r="CA633" s="47"/>
      <c r="CB633" s="47"/>
      <c r="CC633" s="47"/>
      <c r="CD633" s="47"/>
      <c r="CE633" s="47"/>
      <c r="CF633" s="47"/>
      <c r="CG633" s="47"/>
      <c r="CH633" s="47"/>
      <c r="CI633" s="47"/>
      <c r="CJ633" s="47"/>
      <c r="CK633" s="47"/>
      <c r="CL633" s="47"/>
      <c r="CM633" s="47"/>
      <c r="CN633" s="47"/>
      <c r="CO633" s="47"/>
      <c r="CP633" s="47"/>
      <c r="CQ633" s="47"/>
    </row>
    <row r="634" spans="1:95" ht="12.75" customHeight="1" x14ac:dyDescent="0.15">
      <c r="A634" s="112"/>
      <c r="B634" s="112"/>
      <c r="C634" s="112"/>
      <c r="D634" s="112"/>
      <c r="E634" s="112"/>
      <c r="F634" s="112"/>
      <c r="G634" s="47"/>
      <c r="H634" s="115"/>
      <c r="I634" s="47"/>
      <c r="J634" s="47"/>
      <c r="K634" s="47"/>
      <c r="L634" s="47"/>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c r="AM634" s="47"/>
      <c r="AN634" s="47"/>
      <c r="AO634" s="47"/>
      <c r="AP634" s="47"/>
      <c r="AQ634" s="47"/>
      <c r="AR634" s="47"/>
      <c r="AS634" s="47"/>
      <c r="AT634" s="47"/>
      <c r="AU634" s="47"/>
      <c r="AV634" s="47"/>
      <c r="AW634" s="47"/>
      <c r="AX634" s="47"/>
      <c r="AY634" s="47"/>
      <c r="AZ634" s="47"/>
      <c r="BA634" s="47"/>
      <c r="BB634" s="47"/>
      <c r="BC634" s="47"/>
      <c r="BD634" s="47"/>
      <c r="BE634" s="47"/>
      <c r="BF634" s="47"/>
      <c r="BG634" s="47"/>
      <c r="BH634" s="47"/>
      <c r="BI634" s="47"/>
      <c r="BJ634" s="47"/>
      <c r="BK634" s="47"/>
      <c r="BL634" s="47"/>
      <c r="BM634" s="47"/>
      <c r="BN634" s="47"/>
      <c r="BO634" s="47"/>
      <c r="BP634" s="47"/>
      <c r="BQ634" s="47"/>
      <c r="BR634" s="47"/>
      <c r="BS634" s="47"/>
      <c r="BT634" s="47"/>
      <c r="BU634" s="47"/>
      <c r="BV634" s="47"/>
      <c r="BW634" s="47"/>
      <c r="BX634" s="47"/>
      <c r="BY634" s="47"/>
      <c r="BZ634" s="47"/>
      <c r="CA634" s="47"/>
      <c r="CB634" s="47"/>
      <c r="CC634" s="47"/>
      <c r="CD634" s="47"/>
      <c r="CE634" s="47"/>
      <c r="CF634" s="47"/>
      <c r="CG634" s="47"/>
      <c r="CH634" s="47"/>
      <c r="CI634" s="47"/>
      <c r="CJ634" s="47"/>
      <c r="CK634" s="47"/>
      <c r="CL634" s="47"/>
      <c r="CM634" s="47"/>
      <c r="CN634" s="47"/>
      <c r="CO634" s="47"/>
      <c r="CP634" s="47"/>
      <c r="CQ634" s="47"/>
    </row>
    <row r="635" spans="1:95" ht="12.75" customHeight="1" x14ac:dyDescent="0.15">
      <c r="A635" s="112"/>
      <c r="B635" s="112"/>
      <c r="C635" s="112"/>
      <c r="D635" s="112"/>
      <c r="E635" s="112"/>
      <c r="F635" s="112"/>
      <c r="G635" s="47"/>
      <c r="H635" s="115"/>
      <c r="I635" s="47"/>
      <c r="J635" s="47"/>
      <c r="K635" s="47"/>
      <c r="L635" s="47"/>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c r="AM635" s="47"/>
      <c r="AN635" s="47"/>
      <c r="AO635" s="47"/>
      <c r="AP635" s="47"/>
      <c r="AQ635" s="47"/>
      <c r="AR635" s="47"/>
      <c r="AS635" s="47"/>
      <c r="AT635" s="47"/>
      <c r="AU635" s="47"/>
      <c r="AV635" s="47"/>
      <c r="AW635" s="47"/>
      <c r="AX635" s="47"/>
      <c r="AY635" s="47"/>
      <c r="AZ635" s="47"/>
      <c r="BA635" s="47"/>
      <c r="BB635" s="47"/>
      <c r="BC635" s="47"/>
      <c r="BD635" s="47"/>
      <c r="BE635" s="47"/>
      <c r="BF635" s="47"/>
      <c r="BG635" s="47"/>
      <c r="BH635" s="47"/>
      <c r="BI635" s="47"/>
      <c r="BJ635" s="47"/>
      <c r="BK635" s="47"/>
      <c r="BL635" s="47"/>
      <c r="BM635" s="47"/>
      <c r="BN635" s="47"/>
      <c r="BO635" s="47"/>
      <c r="BP635" s="47"/>
      <c r="BQ635" s="47"/>
      <c r="BR635" s="47"/>
      <c r="BS635" s="47"/>
      <c r="BT635" s="47"/>
      <c r="BU635" s="47"/>
      <c r="BV635" s="47"/>
      <c r="BW635" s="47"/>
      <c r="BX635" s="47"/>
      <c r="BY635" s="47"/>
      <c r="BZ635" s="47"/>
      <c r="CA635" s="47"/>
      <c r="CB635" s="47"/>
      <c r="CC635" s="47"/>
      <c r="CD635" s="47"/>
      <c r="CE635" s="47"/>
      <c r="CF635" s="47"/>
      <c r="CG635" s="47"/>
      <c r="CH635" s="47"/>
      <c r="CI635" s="47"/>
      <c r="CJ635" s="47"/>
      <c r="CK635" s="47"/>
      <c r="CL635" s="47"/>
      <c r="CM635" s="47"/>
      <c r="CN635" s="47"/>
      <c r="CO635" s="47"/>
      <c r="CP635" s="47"/>
      <c r="CQ635" s="47"/>
    </row>
    <row r="636" spans="1:95" ht="12.75" customHeight="1" x14ac:dyDescent="0.15">
      <c r="A636" s="112"/>
      <c r="B636" s="112"/>
      <c r="C636" s="112"/>
      <c r="D636" s="112"/>
      <c r="E636" s="112"/>
      <c r="F636" s="112"/>
      <c r="G636" s="47"/>
      <c r="H636" s="115"/>
      <c r="I636" s="47"/>
      <c r="J636" s="47"/>
      <c r="K636" s="47"/>
      <c r="L636" s="47"/>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c r="AM636" s="47"/>
      <c r="AN636" s="47"/>
      <c r="AO636" s="47"/>
      <c r="AP636" s="47"/>
      <c r="AQ636" s="47"/>
      <c r="AR636" s="47"/>
      <c r="AS636" s="47"/>
      <c r="AT636" s="47"/>
      <c r="AU636" s="47"/>
      <c r="AV636" s="47"/>
      <c r="AW636" s="47"/>
      <c r="AX636" s="47"/>
      <c r="AY636" s="47"/>
      <c r="AZ636" s="47"/>
      <c r="BA636" s="47"/>
      <c r="BB636" s="47"/>
      <c r="BC636" s="47"/>
      <c r="BD636" s="47"/>
      <c r="BE636" s="47"/>
      <c r="BF636" s="47"/>
      <c r="BG636" s="47"/>
      <c r="BH636" s="47"/>
      <c r="BI636" s="47"/>
      <c r="BJ636" s="47"/>
      <c r="BK636" s="47"/>
      <c r="BL636" s="47"/>
      <c r="BM636" s="47"/>
      <c r="BN636" s="47"/>
      <c r="BO636" s="47"/>
      <c r="BP636" s="47"/>
      <c r="BQ636" s="47"/>
      <c r="BR636" s="47"/>
      <c r="BS636" s="47"/>
      <c r="BT636" s="47"/>
      <c r="BU636" s="47"/>
      <c r="BV636" s="47"/>
      <c r="BW636" s="47"/>
      <c r="BX636" s="47"/>
      <c r="BY636" s="47"/>
      <c r="BZ636" s="47"/>
      <c r="CA636" s="47"/>
      <c r="CB636" s="47"/>
      <c r="CC636" s="47"/>
      <c r="CD636" s="47"/>
      <c r="CE636" s="47"/>
      <c r="CF636" s="47"/>
      <c r="CG636" s="47"/>
      <c r="CH636" s="47"/>
      <c r="CI636" s="47"/>
      <c r="CJ636" s="47"/>
      <c r="CK636" s="47"/>
      <c r="CL636" s="47"/>
      <c r="CM636" s="47"/>
      <c r="CN636" s="47"/>
      <c r="CO636" s="47"/>
      <c r="CP636" s="47"/>
      <c r="CQ636" s="47"/>
    </row>
    <row r="637" spans="1:95" ht="12.75" customHeight="1" x14ac:dyDescent="0.15">
      <c r="A637" s="112"/>
      <c r="B637" s="112"/>
      <c r="C637" s="112"/>
      <c r="D637" s="112"/>
      <c r="E637" s="112"/>
      <c r="F637" s="112"/>
      <c r="G637" s="47"/>
      <c r="H637" s="115"/>
      <c r="I637" s="47"/>
      <c r="J637" s="47"/>
      <c r="K637" s="47"/>
      <c r="L637" s="47"/>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c r="AM637" s="47"/>
      <c r="AN637" s="47"/>
      <c r="AO637" s="47"/>
      <c r="AP637" s="47"/>
      <c r="AQ637" s="47"/>
      <c r="AR637" s="47"/>
      <c r="AS637" s="47"/>
      <c r="AT637" s="47"/>
      <c r="AU637" s="47"/>
      <c r="AV637" s="47"/>
      <c r="AW637" s="47"/>
      <c r="AX637" s="47"/>
      <c r="AY637" s="47"/>
      <c r="AZ637" s="47"/>
      <c r="BA637" s="47"/>
      <c r="BB637" s="47"/>
      <c r="BC637" s="47"/>
      <c r="BD637" s="47"/>
      <c r="BE637" s="47"/>
      <c r="BF637" s="47"/>
      <c r="BG637" s="47"/>
      <c r="BH637" s="47"/>
      <c r="BI637" s="47"/>
      <c r="BJ637" s="47"/>
      <c r="BK637" s="47"/>
      <c r="BL637" s="47"/>
      <c r="BM637" s="47"/>
      <c r="BN637" s="47"/>
      <c r="BO637" s="47"/>
      <c r="BP637" s="47"/>
      <c r="BQ637" s="47"/>
      <c r="BR637" s="47"/>
      <c r="BS637" s="47"/>
      <c r="BT637" s="47"/>
      <c r="BU637" s="47"/>
      <c r="BV637" s="47"/>
      <c r="BW637" s="47"/>
      <c r="BX637" s="47"/>
      <c r="BY637" s="47"/>
      <c r="BZ637" s="47"/>
      <c r="CA637" s="47"/>
      <c r="CB637" s="47"/>
      <c r="CC637" s="47"/>
      <c r="CD637" s="47"/>
      <c r="CE637" s="47"/>
      <c r="CF637" s="47"/>
      <c r="CG637" s="47"/>
      <c r="CH637" s="47"/>
      <c r="CI637" s="47"/>
      <c r="CJ637" s="47"/>
      <c r="CK637" s="47"/>
      <c r="CL637" s="47"/>
      <c r="CM637" s="47"/>
      <c r="CN637" s="47"/>
      <c r="CO637" s="47"/>
      <c r="CP637" s="47"/>
      <c r="CQ637" s="47"/>
    </row>
    <row r="638" spans="1:95" ht="12.75" customHeight="1" x14ac:dyDescent="0.15">
      <c r="A638" s="112"/>
      <c r="B638" s="112"/>
      <c r="C638" s="112"/>
      <c r="D638" s="112"/>
      <c r="E638" s="112"/>
      <c r="F638" s="112"/>
      <c r="G638" s="47"/>
      <c r="H638" s="115"/>
      <c r="I638" s="47"/>
      <c r="J638" s="47"/>
      <c r="K638" s="47"/>
      <c r="L638" s="47"/>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c r="AM638" s="47"/>
      <c r="AN638" s="47"/>
      <c r="AO638" s="47"/>
      <c r="AP638" s="47"/>
      <c r="AQ638" s="47"/>
      <c r="AR638" s="47"/>
      <c r="AS638" s="47"/>
      <c r="AT638" s="47"/>
      <c r="AU638" s="47"/>
      <c r="AV638" s="47"/>
      <c r="AW638" s="47"/>
      <c r="AX638" s="47"/>
      <c r="AY638" s="47"/>
      <c r="AZ638" s="47"/>
      <c r="BA638" s="47"/>
      <c r="BB638" s="47"/>
      <c r="BC638" s="47"/>
      <c r="BD638" s="47"/>
      <c r="BE638" s="47"/>
      <c r="BF638" s="47"/>
      <c r="BG638" s="47"/>
      <c r="BH638" s="47"/>
      <c r="BI638" s="47"/>
      <c r="BJ638" s="47"/>
      <c r="BK638" s="47"/>
      <c r="BL638" s="47"/>
      <c r="BM638" s="47"/>
      <c r="BN638" s="47"/>
      <c r="BO638" s="47"/>
      <c r="BP638" s="47"/>
      <c r="BQ638" s="47"/>
      <c r="BR638" s="47"/>
      <c r="BS638" s="47"/>
      <c r="BT638" s="47"/>
      <c r="BU638" s="47"/>
      <c r="BV638" s="47"/>
      <c r="BW638" s="47"/>
      <c r="BX638" s="47"/>
      <c r="BY638" s="47"/>
      <c r="BZ638" s="47"/>
      <c r="CA638" s="47"/>
      <c r="CB638" s="47"/>
      <c r="CC638" s="47"/>
      <c r="CD638" s="47"/>
      <c r="CE638" s="47"/>
      <c r="CF638" s="47"/>
      <c r="CG638" s="47"/>
      <c r="CH638" s="47"/>
      <c r="CI638" s="47"/>
      <c r="CJ638" s="47"/>
      <c r="CK638" s="47"/>
      <c r="CL638" s="47"/>
      <c r="CM638" s="47"/>
      <c r="CN638" s="47"/>
      <c r="CO638" s="47"/>
      <c r="CP638" s="47"/>
      <c r="CQ638" s="47"/>
    </row>
    <row r="639" spans="1:95" ht="12.75" customHeight="1" x14ac:dyDescent="0.15">
      <c r="A639" s="112"/>
      <c r="B639" s="112"/>
      <c r="C639" s="112"/>
      <c r="D639" s="112"/>
      <c r="E639" s="112"/>
      <c r="F639" s="112"/>
      <c r="G639" s="47"/>
      <c r="H639" s="115"/>
      <c r="I639" s="47"/>
      <c r="J639" s="47"/>
      <c r="K639" s="47"/>
      <c r="L639" s="47"/>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c r="AM639" s="47"/>
      <c r="AN639" s="47"/>
      <c r="AO639" s="47"/>
      <c r="AP639" s="47"/>
      <c r="AQ639" s="47"/>
      <c r="AR639" s="47"/>
      <c r="AS639" s="47"/>
      <c r="AT639" s="47"/>
      <c r="AU639" s="47"/>
      <c r="AV639" s="47"/>
      <c r="AW639" s="47"/>
      <c r="AX639" s="47"/>
      <c r="AY639" s="47"/>
      <c r="AZ639" s="47"/>
      <c r="BA639" s="47"/>
      <c r="BB639" s="47"/>
      <c r="BC639" s="47"/>
      <c r="BD639" s="47"/>
      <c r="BE639" s="47"/>
      <c r="BF639" s="47"/>
      <c r="BG639" s="47"/>
      <c r="BH639" s="47"/>
      <c r="BI639" s="47"/>
      <c r="BJ639" s="47"/>
      <c r="BK639" s="47"/>
      <c r="BL639" s="47"/>
      <c r="BM639" s="47"/>
      <c r="BN639" s="47"/>
      <c r="BO639" s="47"/>
      <c r="BP639" s="47"/>
      <c r="BQ639" s="47"/>
      <c r="BR639" s="47"/>
      <c r="BS639" s="47"/>
      <c r="BT639" s="47"/>
      <c r="BU639" s="47"/>
      <c r="BV639" s="47"/>
      <c r="BW639" s="47"/>
      <c r="BX639" s="47"/>
      <c r="BY639" s="47"/>
      <c r="BZ639" s="47"/>
      <c r="CA639" s="47"/>
      <c r="CB639" s="47"/>
      <c r="CC639" s="47"/>
      <c r="CD639" s="47"/>
      <c r="CE639" s="47"/>
      <c r="CF639" s="47"/>
      <c r="CG639" s="47"/>
      <c r="CH639" s="47"/>
      <c r="CI639" s="47"/>
      <c r="CJ639" s="47"/>
      <c r="CK639" s="47"/>
      <c r="CL639" s="47"/>
      <c r="CM639" s="47"/>
      <c r="CN639" s="47"/>
      <c r="CO639" s="47"/>
      <c r="CP639" s="47"/>
      <c r="CQ639" s="47"/>
    </row>
    <row r="640" spans="1:95" ht="12.75" customHeight="1" x14ac:dyDescent="0.15">
      <c r="A640" s="112"/>
      <c r="B640" s="112"/>
      <c r="C640" s="112"/>
      <c r="D640" s="112"/>
      <c r="E640" s="112"/>
      <c r="F640" s="112"/>
      <c r="G640" s="47"/>
      <c r="H640" s="115"/>
      <c r="I640" s="47"/>
      <c r="J640" s="47"/>
      <c r="K640" s="47"/>
      <c r="L640" s="47"/>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c r="AM640" s="47"/>
      <c r="AN640" s="47"/>
      <c r="AO640" s="47"/>
      <c r="AP640" s="47"/>
      <c r="AQ640" s="47"/>
      <c r="AR640" s="47"/>
      <c r="AS640" s="47"/>
      <c r="AT640" s="47"/>
      <c r="AU640" s="47"/>
      <c r="AV640" s="47"/>
      <c r="AW640" s="47"/>
      <c r="AX640" s="47"/>
      <c r="AY640" s="47"/>
      <c r="AZ640" s="47"/>
      <c r="BA640" s="47"/>
      <c r="BB640" s="47"/>
      <c r="BC640" s="47"/>
      <c r="BD640" s="47"/>
      <c r="BE640" s="47"/>
      <c r="BF640" s="47"/>
      <c r="BG640" s="47"/>
      <c r="BH640" s="47"/>
      <c r="BI640" s="47"/>
      <c r="BJ640" s="47"/>
      <c r="BK640" s="47"/>
      <c r="BL640" s="47"/>
      <c r="BM640" s="47"/>
      <c r="BN640" s="47"/>
      <c r="BO640" s="47"/>
      <c r="BP640" s="47"/>
      <c r="BQ640" s="47"/>
      <c r="BR640" s="47"/>
      <c r="BS640" s="47"/>
      <c r="BT640" s="47"/>
      <c r="BU640" s="47"/>
      <c r="BV640" s="47"/>
      <c r="BW640" s="47"/>
      <c r="BX640" s="47"/>
      <c r="BY640" s="47"/>
      <c r="BZ640" s="47"/>
      <c r="CA640" s="47"/>
      <c r="CB640" s="47"/>
      <c r="CC640" s="47"/>
      <c r="CD640" s="47"/>
      <c r="CE640" s="47"/>
      <c r="CF640" s="47"/>
      <c r="CG640" s="47"/>
      <c r="CH640" s="47"/>
      <c r="CI640" s="47"/>
      <c r="CJ640" s="47"/>
      <c r="CK640" s="47"/>
      <c r="CL640" s="47"/>
      <c r="CM640" s="47"/>
      <c r="CN640" s="47"/>
      <c r="CO640" s="47"/>
      <c r="CP640" s="47"/>
      <c r="CQ640" s="47"/>
    </row>
    <row r="641" spans="1:95" ht="12.75" customHeight="1" x14ac:dyDescent="0.15">
      <c r="A641" s="112"/>
      <c r="B641" s="112"/>
      <c r="C641" s="112"/>
      <c r="D641" s="112"/>
      <c r="E641" s="112"/>
      <c r="F641" s="112"/>
      <c r="G641" s="47"/>
      <c r="H641" s="115"/>
      <c r="I641" s="47"/>
      <c r="J641" s="47"/>
      <c r="K641" s="47"/>
      <c r="L641" s="47"/>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c r="AM641" s="47"/>
      <c r="AN641" s="47"/>
      <c r="AO641" s="47"/>
      <c r="AP641" s="47"/>
      <c r="AQ641" s="47"/>
      <c r="AR641" s="47"/>
      <c r="AS641" s="47"/>
      <c r="AT641" s="47"/>
      <c r="AU641" s="47"/>
      <c r="AV641" s="47"/>
      <c r="AW641" s="47"/>
      <c r="AX641" s="47"/>
      <c r="AY641" s="47"/>
      <c r="AZ641" s="47"/>
      <c r="BA641" s="47"/>
      <c r="BB641" s="47"/>
      <c r="BC641" s="47"/>
      <c r="BD641" s="47"/>
      <c r="BE641" s="47"/>
      <c r="BF641" s="47"/>
      <c r="BG641" s="47"/>
      <c r="BH641" s="47"/>
      <c r="BI641" s="47"/>
      <c r="BJ641" s="47"/>
      <c r="BK641" s="47"/>
      <c r="BL641" s="47"/>
      <c r="BM641" s="47"/>
      <c r="BN641" s="47"/>
      <c r="BO641" s="47"/>
      <c r="BP641" s="47"/>
      <c r="BQ641" s="47"/>
      <c r="BR641" s="47"/>
      <c r="BS641" s="47"/>
      <c r="BT641" s="47"/>
      <c r="BU641" s="47"/>
      <c r="BV641" s="47"/>
      <c r="BW641" s="47"/>
      <c r="BX641" s="47"/>
      <c r="BY641" s="47"/>
      <c r="BZ641" s="47"/>
      <c r="CA641" s="47"/>
      <c r="CB641" s="47"/>
      <c r="CC641" s="47"/>
      <c r="CD641" s="47"/>
      <c r="CE641" s="47"/>
      <c r="CF641" s="47"/>
      <c r="CG641" s="47"/>
      <c r="CH641" s="47"/>
      <c r="CI641" s="47"/>
      <c r="CJ641" s="47"/>
      <c r="CK641" s="47"/>
      <c r="CL641" s="47"/>
      <c r="CM641" s="47"/>
      <c r="CN641" s="47"/>
      <c r="CO641" s="47"/>
      <c r="CP641" s="47"/>
      <c r="CQ641" s="47"/>
    </row>
    <row r="642" spans="1:95" ht="12.75" customHeight="1" x14ac:dyDescent="0.15">
      <c r="A642" s="112"/>
      <c r="B642" s="112"/>
      <c r="C642" s="112"/>
      <c r="D642" s="112"/>
      <c r="E642" s="112"/>
      <c r="F642" s="112"/>
      <c r="G642" s="47"/>
      <c r="H642" s="115"/>
      <c r="I642" s="47"/>
      <c r="J642" s="47"/>
      <c r="K642" s="47"/>
      <c r="L642" s="47"/>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c r="AM642" s="47"/>
      <c r="AN642" s="47"/>
      <c r="AO642" s="47"/>
      <c r="AP642" s="47"/>
      <c r="AQ642" s="47"/>
      <c r="AR642" s="47"/>
      <c r="AS642" s="47"/>
      <c r="AT642" s="47"/>
      <c r="AU642" s="47"/>
      <c r="AV642" s="47"/>
      <c r="AW642" s="47"/>
      <c r="AX642" s="47"/>
      <c r="AY642" s="47"/>
      <c r="AZ642" s="47"/>
      <c r="BA642" s="47"/>
      <c r="BB642" s="47"/>
      <c r="BC642" s="47"/>
      <c r="BD642" s="47"/>
      <c r="BE642" s="47"/>
      <c r="BF642" s="47"/>
      <c r="BG642" s="47"/>
      <c r="BH642" s="47"/>
      <c r="BI642" s="47"/>
      <c r="BJ642" s="47"/>
      <c r="BK642" s="47"/>
      <c r="BL642" s="47"/>
      <c r="BM642" s="47"/>
      <c r="BN642" s="47"/>
      <c r="BO642" s="47"/>
      <c r="BP642" s="47"/>
      <c r="BQ642" s="47"/>
      <c r="BR642" s="47"/>
      <c r="BS642" s="47"/>
      <c r="BT642" s="47"/>
      <c r="BU642" s="47"/>
      <c r="BV642" s="47"/>
      <c r="BW642" s="47"/>
      <c r="BX642" s="47"/>
      <c r="BY642" s="47"/>
      <c r="BZ642" s="47"/>
      <c r="CA642" s="47"/>
      <c r="CB642" s="47"/>
      <c r="CC642" s="47"/>
      <c r="CD642" s="47"/>
      <c r="CE642" s="47"/>
      <c r="CF642" s="47"/>
      <c r="CG642" s="47"/>
      <c r="CH642" s="47"/>
      <c r="CI642" s="47"/>
      <c r="CJ642" s="47"/>
      <c r="CK642" s="47"/>
      <c r="CL642" s="47"/>
      <c r="CM642" s="47"/>
      <c r="CN642" s="47"/>
      <c r="CO642" s="47"/>
      <c r="CP642" s="47"/>
      <c r="CQ642" s="47"/>
    </row>
    <row r="643" spans="1:95" ht="12.75" customHeight="1" x14ac:dyDescent="0.15">
      <c r="A643" s="112"/>
      <c r="B643" s="112"/>
      <c r="C643" s="112"/>
      <c r="D643" s="112"/>
      <c r="E643" s="112"/>
      <c r="F643" s="112"/>
      <c r="G643" s="47"/>
      <c r="H643" s="115"/>
      <c r="I643" s="47"/>
      <c r="J643" s="47"/>
      <c r="K643" s="47"/>
      <c r="L643" s="47"/>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c r="AM643" s="47"/>
      <c r="AN643" s="47"/>
      <c r="AO643" s="47"/>
      <c r="AP643" s="47"/>
      <c r="AQ643" s="47"/>
      <c r="AR643" s="47"/>
      <c r="AS643" s="47"/>
      <c r="AT643" s="47"/>
      <c r="AU643" s="47"/>
      <c r="AV643" s="47"/>
      <c r="AW643" s="47"/>
      <c r="AX643" s="47"/>
      <c r="AY643" s="47"/>
      <c r="AZ643" s="47"/>
      <c r="BA643" s="47"/>
      <c r="BB643" s="47"/>
      <c r="BC643" s="47"/>
      <c r="BD643" s="47"/>
      <c r="BE643" s="47"/>
      <c r="BF643" s="47"/>
      <c r="BG643" s="47"/>
      <c r="BH643" s="47"/>
      <c r="BI643" s="47"/>
      <c r="BJ643" s="47"/>
      <c r="BK643" s="47"/>
      <c r="BL643" s="47"/>
      <c r="BM643" s="47"/>
      <c r="BN643" s="47"/>
      <c r="BO643" s="47"/>
      <c r="BP643" s="47"/>
      <c r="BQ643" s="47"/>
      <c r="BR643" s="47"/>
      <c r="BS643" s="47"/>
      <c r="BT643" s="47"/>
      <c r="BU643" s="47"/>
      <c r="BV643" s="47"/>
      <c r="BW643" s="47"/>
      <c r="BX643" s="47"/>
      <c r="BY643" s="47"/>
      <c r="BZ643" s="47"/>
      <c r="CA643" s="47"/>
      <c r="CB643" s="47"/>
      <c r="CC643" s="47"/>
      <c r="CD643" s="47"/>
      <c r="CE643" s="47"/>
      <c r="CF643" s="47"/>
      <c r="CG643" s="47"/>
      <c r="CH643" s="47"/>
      <c r="CI643" s="47"/>
      <c r="CJ643" s="47"/>
      <c r="CK643" s="47"/>
      <c r="CL643" s="47"/>
      <c r="CM643" s="47"/>
      <c r="CN643" s="47"/>
      <c r="CO643" s="47"/>
      <c r="CP643" s="47"/>
      <c r="CQ643" s="47"/>
    </row>
    <row r="644" spans="1:95" ht="12.75" customHeight="1" x14ac:dyDescent="0.15">
      <c r="A644" s="112"/>
      <c r="B644" s="112"/>
      <c r="C644" s="112"/>
      <c r="D644" s="112"/>
      <c r="E644" s="112"/>
      <c r="F644" s="112"/>
      <c r="G644" s="47"/>
      <c r="H644" s="115"/>
      <c r="I644" s="47"/>
      <c r="J644" s="47"/>
      <c r="K644" s="47"/>
      <c r="L644" s="47"/>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c r="AM644" s="47"/>
      <c r="AN644" s="47"/>
      <c r="AO644" s="47"/>
      <c r="AP644" s="47"/>
      <c r="AQ644" s="47"/>
      <c r="AR644" s="47"/>
      <c r="AS644" s="47"/>
      <c r="AT644" s="47"/>
      <c r="AU644" s="47"/>
      <c r="AV644" s="47"/>
      <c r="AW644" s="47"/>
      <c r="AX644" s="47"/>
      <c r="AY644" s="47"/>
      <c r="AZ644" s="47"/>
      <c r="BA644" s="47"/>
      <c r="BB644" s="47"/>
      <c r="BC644" s="47"/>
      <c r="BD644" s="47"/>
      <c r="BE644" s="47"/>
      <c r="BF644" s="47"/>
      <c r="BG644" s="47"/>
      <c r="BH644" s="47"/>
      <c r="BI644" s="47"/>
      <c r="BJ644" s="47"/>
      <c r="BK644" s="47"/>
      <c r="BL644" s="47"/>
      <c r="BM644" s="47"/>
      <c r="BN644" s="47"/>
      <c r="BO644" s="47"/>
      <c r="BP644" s="47"/>
      <c r="BQ644" s="47"/>
      <c r="BR644" s="47"/>
      <c r="BS644" s="47"/>
      <c r="BT644" s="47"/>
      <c r="BU644" s="47"/>
      <c r="BV644" s="47"/>
      <c r="BW644" s="47"/>
      <c r="BX644" s="47"/>
      <c r="BY644" s="47"/>
      <c r="BZ644" s="47"/>
      <c r="CA644" s="47"/>
      <c r="CB644" s="47"/>
      <c r="CC644" s="47"/>
      <c r="CD644" s="47"/>
      <c r="CE644" s="47"/>
      <c r="CF644" s="47"/>
      <c r="CG644" s="47"/>
      <c r="CH644" s="47"/>
      <c r="CI644" s="47"/>
      <c r="CJ644" s="47"/>
      <c r="CK644" s="47"/>
      <c r="CL644" s="47"/>
      <c r="CM644" s="47"/>
      <c r="CN644" s="47"/>
      <c r="CO644" s="47"/>
      <c r="CP644" s="47"/>
      <c r="CQ644" s="47"/>
    </row>
    <row r="645" spans="1:95" ht="12.75" customHeight="1" x14ac:dyDescent="0.15">
      <c r="A645" s="112"/>
      <c r="B645" s="112"/>
      <c r="C645" s="112"/>
      <c r="D645" s="112"/>
      <c r="E645" s="112"/>
      <c r="F645" s="112"/>
      <c r="G645" s="47"/>
      <c r="H645" s="115"/>
      <c r="I645" s="47"/>
      <c r="J645" s="47"/>
      <c r="K645" s="47"/>
      <c r="L645" s="47"/>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c r="AM645" s="47"/>
      <c r="AN645" s="47"/>
      <c r="AO645" s="47"/>
      <c r="AP645" s="47"/>
      <c r="AQ645" s="47"/>
      <c r="AR645" s="47"/>
      <c r="AS645" s="47"/>
      <c r="AT645" s="47"/>
      <c r="AU645" s="47"/>
      <c r="AV645" s="47"/>
      <c r="AW645" s="47"/>
      <c r="AX645" s="47"/>
      <c r="AY645" s="47"/>
      <c r="AZ645" s="47"/>
      <c r="BA645" s="47"/>
      <c r="BB645" s="47"/>
      <c r="BC645" s="47"/>
      <c r="BD645" s="47"/>
      <c r="BE645" s="47"/>
      <c r="BF645" s="47"/>
      <c r="BG645" s="47"/>
      <c r="BH645" s="47"/>
      <c r="BI645" s="47"/>
      <c r="BJ645" s="47"/>
      <c r="BK645" s="47"/>
      <c r="BL645" s="47"/>
      <c r="BM645" s="47"/>
      <c r="BN645" s="47"/>
      <c r="BO645" s="47"/>
      <c r="BP645" s="47"/>
      <c r="BQ645" s="47"/>
      <c r="BR645" s="47"/>
      <c r="BS645" s="47"/>
      <c r="BT645" s="47"/>
      <c r="BU645" s="47"/>
      <c r="BV645" s="47"/>
      <c r="BW645" s="47"/>
      <c r="BX645" s="47"/>
      <c r="BY645" s="47"/>
      <c r="BZ645" s="47"/>
      <c r="CA645" s="47"/>
      <c r="CB645" s="47"/>
      <c r="CC645" s="47"/>
      <c r="CD645" s="47"/>
      <c r="CE645" s="47"/>
      <c r="CF645" s="47"/>
      <c r="CG645" s="47"/>
      <c r="CH645" s="47"/>
      <c r="CI645" s="47"/>
      <c r="CJ645" s="47"/>
      <c r="CK645" s="47"/>
      <c r="CL645" s="47"/>
      <c r="CM645" s="47"/>
      <c r="CN645" s="47"/>
      <c r="CO645" s="47"/>
      <c r="CP645" s="47"/>
      <c r="CQ645" s="47"/>
    </row>
    <row r="646" spans="1:95" ht="12.75" customHeight="1" x14ac:dyDescent="0.15">
      <c r="A646" s="112"/>
      <c r="B646" s="112"/>
      <c r="C646" s="112"/>
      <c r="D646" s="112"/>
      <c r="E646" s="112"/>
      <c r="F646" s="112"/>
      <c r="G646" s="47"/>
      <c r="H646" s="115"/>
      <c r="I646" s="47"/>
      <c r="J646" s="47"/>
      <c r="K646" s="47"/>
      <c r="L646" s="47"/>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c r="AM646" s="47"/>
      <c r="AN646" s="47"/>
      <c r="AO646" s="47"/>
      <c r="AP646" s="47"/>
      <c r="AQ646" s="47"/>
      <c r="AR646" s="47"/>
      <c r="AS646" s="47"/>
      <c r="AT646" s="47"/>
      <c r="AU646" s="47"/>
      <c r="AV646" s="47"/>
      <c r="AW646" s="47"/>
      <c r="AX646" s="47"/>
      <c r="AY646" s="47"/>
      <c r="AZ646" s="47"/>
      <c r="BA646" s="47"/>
      <c r="BB646" s="47"/>
      <c r="BC646" s="47"/>
      <c r="BD646" s="47"/>
      <c r="BE646" s="47"/>
      <c r="BF646" s="47"/>
      <c r="BG646" s="47"/>
      <c r="BH646" s="47"/>
      <c r="BI646" s="47"/>
      <c r="BJ646" s="47"/>
      <c r="BK646" s="47"/>
      <c r="BL646" s="47"/>
      <c r="BM646" s="47"/>
      <c r="BN646" s="47"/>
      <c r="BO646" s="47"/>
      <c r="BP646" s="47"/>
      <c r="BQ646" s="47"/>
      <c r="BR646" s="47"/>
      <c r="BS646" s="47"/>
      <c r="BT646" s="47"/>
      <c r="BU646" s="47"/>
      <c r="BV646" s="47"/>
      <c r="BW646" s="47"/>
      <c r="BX646" s="47"/>
      <c r="BY646" s="47"/>
      <c r="BZ646" s="47"/>
      <c r="CA646" s="47"/>
      <c r="CB646" s="47"/>
      <c r="CC646" s="47"/>
      <c r="CD646" s="47"/>
      <c r="CE646" s="47"/>
      <c r="CF646" s="47"/>
      <c r="CG646" s="47"/>
      <c r="CH646" s="47"/>
      <c r="CI646" s="47"/>
      <c r="CJ646" s="47"/>
      <c r="CK646" s="47"/>
      <c r="CL646" s="47"/>
      <c r="CM646" s="47"/>
      <c r="CN646" s="47"/>
      <c r="CO646" s="47"/>
      <c r="CP646" s="47"/>
      <c r="CQ646" s="47"/>
    </row>
    <row r="647" spans="1:95" ht="12.75" customHeight="1" x14ac:dyDescent="0.15">
      <c r="A647" s="112"/>
      <c r="B647" s="112"/>
      <c r="C647" s="112"/>
      <c r="D647" s="112"/>
      <c r="E647" s="112"/>
      <c r="F647" s="112"/>
      <c r="G647" s="47"/>
      <c r="H647" s="115"/>
      <c r="I647" s="47"/>
      <c r="J647" s="47"/>
      <c r="K647" s="47"/>
      <c r="L647" s="47"/>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c r="AM647" s="47"/>
      <c r="AN647" s="47"/>
      <c r="AO647" s="47"/>
      <c r="AP647" s="47"/>
      <c r="AQ647" s="47"/>
      <c r="AR647" s="47"/>
      <c r="AS647" s="47"/>
      <c r="AT647" s="47"/>
      <c r="AU647" s="47"/>
      <c r="AV647" s="47"/>
      <c r="AW647" s="47"/>
      <c r="AX647" s="47"/>
      <c r="AY647" s="47"/>
      <c r="AZ647" s="47"/>
      <c r="BA647" s="47"/>
      <c r="BB647" s="47"/>
      <c r="BC647" s="47"/>
      <c r="BD647" s="47"/>
      <c r="BE647" s="47"/>
      <c r="BF647" s="47"/>
      <c r="BG647" s="47"/>
      <c r="BH647" s="47"/>
      <c r="BI647" s="47"/>
      <c r="BJ647" s="47"/>
      <c r="BK647" s="47"/>
      <c r="BL647" s="47"/>
      <c r="BM647" s="47"/>
      <c r="BN647" s="47"/>
      <c r="BO647" s="47"/>
      <c r="BP647" s="47"/>
      <c r="BQ647" s="47"/>
      <c r="BR647" s="47"/>
      <c r="BS647" s="47"/>
      <c r="BT647" s="47"/>
      <c r="BU647" s="47"/>
      <c r="BV647" s="47"/>
      <c r="BW647" s="47"/>
      <c r="BX647" s="47"/>
      <c r="BY647" s="47"/>
      <c r="BZ647" s="47"/>
      <c r="CA647" s="47"/>
      <c r="CB647" s="47"/>
      <c r="CC647" s="47"/>
      <c r="CD647" s="47"/>
      <c r="CE647" s="47"/>
      <c r="CF647" s="47"/>
      <c r="CG647" s="47"/>
      <c r="CH647" s="47"/>
      <c r="CI647" s="47"/>
      <c r="CJ647" s="47"/>
      <c r="CK647" s="47"/>
      <c r="CL647" s="47"/>
      <c r="CM647" s="47"/>
      <c r="CN647" s="47"/>
      <c r="CO647" s="47"/>
      <c r="CP647" s="47"/>
      <c r="CQ647" s="47"/>
    </row>
    <row r="648" spans="1:95" ht="12.75" customHeight="1" x14ac:dyDescent="0.15">
      <c r="A648" s="112"/>
      <c r="B648" s="112"/>
      <c r="C648" s="112"/>
      <c r="D648" s="112"/>
      <c r="E648" s="112"/>
      <c r="F648" s="112"/>
      <c r="G648" s="47"/>
      <c r="H648" s="115"/>
      <c r="I648" s="47"/>
      <c r="J648" s="47"/>
      <c r="K648" s="47"/>
      <c r="L648" s="47"/>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c r="AM648" s="47"/>
      <c r="AN648" s="47"/>
      <c r="AO648" s="47"/>
      <c r="AP648" s="47"/>
      <c r="AQ648" s="47"/>
      <c r="AR648" s="47"/>
      <c r="AS648" s="47"/>
      <c r="AT648" s="47"/>
      <c r="AU648" s="47"/>
      <c r="AV648" s="47"/>
      <c r="AW648" s="47"/>
      <c r="AX648" s="47"/>
      <c r="AY648" s="47"/>
      <c r="AZ648" s="47"/>
      <c r="BA648" s="47"/>
      <c r="BB648" s="47"/>
      <c r="BC648" s="47"/>
      <c r="BD648" s="47"/>
      <c r="BE648" s="47"/>
      <c r="BF648" s="47"/>
      <c r="BG648" s="47"/>
      <c r="BH648" s="47"/>
      <c r="BI648" s="47"/>
      <c r="BJ648" s="47"/>
      <c r="BK648" s="47"/>
      <c r="BL648" s="47"/>
      <c r="BM648" s="47"/>
      <c r="BN648" s="47"/>
      <c r="BO648" s="47"/>
      <c r="BP648" s="47"/>
      <c r="BQ648" s="47"/>
      <c r="BR648" s="47"/>
      <c r="BS648" s="47"/>
      <c r="BT648" s="47"/>
      <c r="BU648" s="47"/>
      <c r="BV648" s="47"/>
      <c r="BW648" s="47"/>
      <c r="BX648" s="47"/>
      <c r="BY648" s="47"/>
      <c r="BZ648" s="47"/>
      <c r="CA648" s="47"/>
      <c r="CB648" s="47"/>
      <c r="CC648" s="47"/>
      <c r="CD648" s="47"/>
      <c r="CE648" s="47"/>
      <c r="CF648" s="47"/>
      <c r="CG648" s="47"/>
      <c r="CH648" s="47"/>
      <c r="CI648" s="47"/>
      <c r="CJ648" s="47"/>
      <c r="CK648" s="47"/>
      <c r="CL648" s="47"/>
      <c r="CM648" s="47"/>
      <c r="CN648" s="47"/>
      <c r="CO648" s="47"/>
      <c r="CP648" s="47"/>
      <c r="CQ648" s="47"/>
    </row>
    <row r="649" spans="1:95" ht="12.75" customHeight="1" x14ac:dyDescent="0.15">
      <c r="A649" s="112"/>
      <c r="B649" s="112"/>
      <c r="C649" s="112"/>
      <c r="D649" s="112"/>
      <c r="E649" s="112"/>
      <c r="F649" s="112"/>
      <c r="G649" s="47"/>
      <c r="H649" s="115"/>
      <c r="I649" s="47"/>
      <c r="J649" s="47"/>
      <c r="K649" s="47"/>
      <c r="L649" s="47"/>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c r="AM649" s="47"/>
      <c r="AN649" s="47"/>
      <c r="AO649" s="47"/>
      <c r="AP649" s="47"/>
      <c r="AQ649" s="47"/>
      <c r="AR649" s="47"/>
      <c r="AS649" s="47"/>
      <c r="AT649" s="47"/>
      <c r="AU649" s="47"/>
      <c r="AV649" s="47"/>
      <c r="AW649" s="47"/>
      <c r="AX649" s="47"/>
      <c r="AY649" s="47"/>
      <c r="AZ649" s="47"/>
      <c r="BA649" s="47"/>
      <c r="BB649" s="47"/>
      <c r="BC649" s="47"/>
      <c r="BD649" s="47"/>
      <c r="BE649" s="47"/>
      <c r="BF649" s="47"/>
      <c r="BG649" s="47"/>
      <c r="BH649" s="47"/>
      <c r="BI649" s="47"/>
      <c r="BJ649" s="47"/>
      <c r="BK649" s="47"/>
      <c r="BL649" s="47"/>
      <c r="BM649" s="47"/>
      <c r="BN649" s="47"/>
      <c r="BO649" s="47"/>
      <c r="BP649" s="47"/>
      <c r="BQ649" s="47"/>
      <c r="BR649" s="47"/>
      <c r="BS649" s="47"/>
      <c r="BT649" s="47"/>
      <c r="BU649" s="47"/>
      <c r="BV649" s="47"/>
      <c r="BW649" s="47"/>
      <c r="BX649" s="47"/>
      <c r="BY649" s="47"/>
      <c r="BZ649" s="47"/>
      <c r="CA649" s="47"/>
      <c r="CB649" s="47"/>
      <c r="CC649" s="47"/>
      <c r="CD649" s="47"/>
      <c r="CE649" s="47"/>
      <c r="CF649" s="47"/>
      <c r="CG649" s="47"/>
      <c r="CH649" s="47"/>
      <c r="CI649" s="47"/>
      <c r="CJ649" s="47"/>
      <c r="CK649" s="47"/>
      <c r="CL649" s="47"/>
      <c r="CM649" s="47"/>
      <c r="CN649" s="47"/>
      <c r="CO649" s="47"/>
      <c r="CP649" s="47"/>
      <c r="CQ649" s="47"/>
    </row>
    <row r="650" spans="1:95" ht="12.75" customHeight="1" x14ac:dyDescent="0.15">
      <c r="A650" s="112"/>
      <c r="B650" s="112"/>
      <c r="C650" s="112"/>
      <c r="D650" s="112"/>
      <c r="E650" s="112"/>
      <c r="F650" s="112"/>
      <c r="G650" s="47"/>
      <c r="H650" s="115"/>
      <c r="I650" s="47"/>
      <c r="J650" s="47"/>
      <c r="K650" s="47"/>
      <c r="L650" s="47"/>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c r="AM650" s="47"/>
      <c r="AN650" s="47"/>
      <c r="AO650" s="47"/>
      <c r="AP650" s="47"/>
      <c r="AQ650" s="47"/>
      <c r="AR650" s="47"/>
      <c r="AS650" s="47"/>
      <c r="AT650" s="47"/>
      <c r="AU650" s="47"/>
      <c r="AV650" s="47"/>
      <c r="AW650" s="47"/>
      <c r="AX650" s="47"/>
      <c r="AY650" s="47"/>
      <c r="AZ650" s="47"/>
      <c r="BA650" s="47"/>
      <c r="BB650" s="47"/>
      <c r="BC650" s="47"/>
      <c r="BD650" s="47"/>
      <c r="BE650" s="47"/>
      <c r="BF650" s="47"/>
      <c r="BG650" s="47"/>
      <c r="BH650" s="47"/>
      <c r="BI650" s="47"/>
      <c r="BJ650" s="47"/>
      <c r="BK650" s="47"/>
      <c r="BL650" s="47"/>
      <c r="BM650" s="47"/>
      <c r="BN650" s="47"/>
      <c r="BO650" s="47"/>
      <c r="BP650" s="47"/>
      <c r="BQ650" s="47"/>
      <c r="BR650" s="47"/>
      <c r="BS650" s="47"/>
      <c r="BT650" s="47"/>
      <c r="BU650" s="47"/>
      <c r="BV650" s="47"/>
      <c r="BW650" s="47"/>
      <c r="BX650" s="47"/>
      <c r="BY650" s="47"/>
      <c r="BZ650" s="47"/>
      <c r="CA650" s="47"/>
      <c r="CB650" s="47"/>
      <c r="CC650" s="47"/>
      <c r="CD650" s="47"/>
      <c r="CE650" s="47"/>
      <c r="CF650" s="47"/>
      <c r="CG650" s="47"/>
      <c r="CH650" s="47"/>
      <c r="CI650" s="47"/>
      <c r="CJ650" s="47"/>
      <c r="CK650" s="47"/>
      <c r="CL650" s="47"/>
      <c r="CM650" s="47"/>
      <c r="CN650" s="47"/>
      <c r="CO650" s="47"/>
      <c r="CP650" s="47"/>
      <c r="CQ650" s="47"/>
    </row>
    <row r="651" spans="1:95" ht="12.75" customHeight="1" x14ac:dyDescent="0.15">
      <c r="A651" s="112"/>
      <c r="B651" s="112"/>
      <c r="C651" s="112"/>
      <c r="D651" s="112"/>
      <c r="E651" s="112"/>
      <c r="F651" s="112"/>
      <c r="G651" s="47"/>
      <c r="H651" s="115"/>
      <c r="I651" s="47"/>
      <c r="J651" s="47"/>
      <c r="K651" s="47"/>
      <c r="L651" s="47"/>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c r="AM651" s="47"/>
      <c r="AN651" s="47"/>
      <c r="AO651" s="47"/>
      <c r="AP651" s="47"/>
      <c r="AQ651" s="47"/>
      <c r="AR651" s="47"/>
      <c r="AS651" s="47"/>
      <c r="AT651" s="47"/>
      <c r="AU651" s="47"/>
      <c r="AV651" s="47"/>
      <c r="AW651" s="47"/>
      <c r="AX651" s="47"/>
      <c r="AY651" s="47"/>
      <c r="AZ651" s="47"/>
      <c r="BA651" s="47"/>
      <c r="BB651" s="47"/>
      <c r="BC651" s="47"/>
      <c r="BD651" s="47"/>
      <c r="BE651" s="47"/>
      <c r="BF651" s="47"/>
      <c r="BG651" s="47"/>
      <c r="BH651" s="47"/>
      <c r="BI651" s="47"/>
      <c r="BJ651" s="47"/>
      <c r="BK651" s="47"/>
      <c r="BL651" s="47"/>
      <c r="BM651" s="47"/>
      <c r="BN651" s="47"/>
      <c r="BO651" s="47"/>
      <c r="BP651" s="47"/>
      <c r="BQ651" s="47"/>
      <c r="BR651" s="47"/>
      <c r="BS651" s="47"/>
      <c r="BT651" s="47"/>
      <c r="BU651" s="47"/>
      <c r="BV651" s="47"/>
      <c r="BW651" s="47"/>
      <c r="BX651" s="47"/>
      <c r="BY651" s="47"/>
      <c r="BZ651" s="47"/>
      <c r="CA651" s="47"/>
      <c r="CB651" s="47"/>
      <c r="CC651" s="47"/>
      <c r="CD651" s="47"/>
      <c r="CE651" s="47"/>
      <c r="CF651" s="47"/>
      <c r="CG651" s="47"/>
      <c r="CH651" s="47"/>
      <c r="CI651" s="47"/>
      <c r="CJ651" s="47"/>
      <c r="CK651" s="47"/>
      <c r="CL651" s="47"/>
      <c r="CM651" s="47"/>
      <c r="CN651" s="47"/>
      <c r="CO651" s="47"/>
      <c r="CP651" s="47"/>
      <c r="CQ651" s="47"/>
    </row>
    <row r="652" spans="1:95" ht="12.75" customHeight="1" x14ac:dyDescent="0.15">
      <c r="A652" s="112"/>
      <c r="B652" s="112"/>
      <c r="C652" s="112"/>
      <c r="D652" s="112"/>
      <c r="E652" s="112"/>
      <c r="F652" s="112"/>
      <c r="G652" s="47"/>
      <c r="H652" s="115"/>
      <c r="I652" s="47"/>
      <c r="J652" s="47"/>
      <c r="K652" s="47"/>
      <c r="L652" s="47"/>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c r="AM652" s="47"/>
      <c r="AN652" s="47"/>
      <c r="AO652" s="47"/>
      <c r="AP652" s="47"/>
      <c r="AQ652" s="47"/>
      <c r="AR652" s="47"/>
      <c r="AS652" s="47"/>
      <c r="AT652" s="47"/>
      <c r="AU652" s="47"/>
      <c r="AV652" s="47"/>
      <c r="AW652" s="47"/>
      <c r="AX652" s="47"/>
      <c r="AY652" s="47"/>
      <c r="AZ652" s="47"/>
      <c r="BA652" s="47"/>
      <c r="BB652" s="47"/>
      <c r="BC652" s="47"/>
      <c r="BD652" s="47"/>
      <c r="BE652" s="47"/>
      <c r="BF652" s="47"/>
      <c r="BG652" s="47"/>
      <c r="BH652" s="47"/>
      <c r="BI652" s="47"/>
      <c r="BJ652" s="47"/>
      <c r="BK652" s="47"/>
      <c r="BL652" s="47"/>
      <c r="BM652" s="47"/>
      <c r="BN652" s="47"/>
      <c r="BO652" s="47"/>
      <c r="BP652" s="47"/>
      <c r="BQ652" s="47"/>
      <c r="BR652" s="47"/>
      <c r="BS652" s="47"/>
      <c r="BT652" s="47"/>
      <c r="BU652" s="47"/>
      <c r="BV652" s="47"/>
      <c r="BW652" s="47"/>
      <c r="BX652" s="47"/>
      <c r="BY652" s="47"/>
      <c r="BZ652" s="47"/>
      <c r="CA652" s="47"/>
      <c r="CB652" s="47"/>
      <c r="CC652" s="47"/>
      <c r="CD652" s="47"/>
      <c r="CE652" s="47"/>
      <c r="CF652" s="47"/>
      <c r="CG652" s="47"/>
      <c r="CH652" s="47"/>
      <c r="CI652" s="47"/>
      <c r="CJ652" s="47"/>
      <c r="CK652" s="47"/>
      <c r="CL652" s="47"/>
      <c r="CM652" s="47"/>
      <c r="CN652" s="47"/>
      <c r="CO652" s="47"/>
      <c r="CP652" s="47"/>
      <c r="CQ652" s="47"/>
    </row>
    <row r="653" spans="1:95" ht="12.75" customHeight="1" x14ac:dyDescent="0.15">
      <c r="A653" s="112"/>
      <c r="B653" s="112"/>
      <c r="C653" s="112"/>
      <c r="D653" s="112"/>
      <c r="E653" s="112"/>
      <c r="F653" s="112"/>
      <c r="G653" s="47"/>
      <c r="H653" s="115"/>
      <c r="I653" s="47"/>
      <c r="J653" s="47"/>
      <c r="K653" s="47"/>
      <c r="L653" s="47"/>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c r="AR653" s="47"/>
      <c r="AS653" s="47"/>
      <c r="AT653" s="47"/>
      <c r="AU653" s="47"/>
      <c r="AV653" s="47"/>
      <c r="AW653" s="47"/>
      <c r="AX653" s="47"/>
      <c r="AY653" s="47"/>
      <c r="AZ653" s="47"/>
      <c r="BA653" s="47"/>
      <c r="BB653" s="47"/>
      <c r="BC653" s="47"/>
      <c r="BD653" s="47"/>
      <c r="BE653" s="47"/>
      <c r="BF653" s="47"/>
      <c r="BG653" s="47"/>
      <c r="BH653" s="47"/>
      <c r="BI653" s="47"/>
      <c r="BJ653" s="47"/>
      <c r="BK653" s="47"/>
      <c r="BL653" s="47"/>
      <c r="BM653" s="47"/>
      <c r="BN653" s="47"/>
      <c r="BO653" s="47"/>
      <c r="BP653" s="47"/>
      <c r="BQ653" s="47"/>
      <c r="BR653" s="47"/>
      <c r="BS653" s="47"/>
      <c r="BT653" s="47"/>
      <c r="BU653" s="47"/>
      <c r="BV653" s="47"/>
      <c r="BW653" s="47"/>
      <c r="BX653" s="47"/>
      <c r="BY653" s="47"/>
      <c r="BZ653" s="47"/>
      <c r="CA653" s="47"/>
      <c r="CB653" s="47"/>
      <c r="CC653" s="47"/>
      <c r="CD653" s="47"/>
      <c r="CE653" s="47"/>
      <c r="CF653" s="47"/>
      <c r="CG653" s="47"/>
      <c r="CH653" s="47"/>
      <c r="CI653" s="47"/>
      <c r="CJ653" s="47"/>
      <c r="CK653" s="47"/>
      <c r="CL653" s="47"/>
      <c r="CM653" s="47"/>
      <c r="CN653" s="47"/>
      <c r="CO653" s="47"/>
      <c r="CP653" s="47"/>
      <c r="CQ653" s="47"/>
    </row>
    <row r="654" spans="1:95" ht="12.75" customHeight="1" x14ac:dyDescent="0.15">
      <c r="A654" s="112"/>
      <c r="B654" s="112"/>
      <c r="C654" s="112"/>
      <c r="D654" s="112"/>
      <c r="E654" s="112"/>
      <c r="F654" s="112"/>
      <c r="G654" s="47"/>
      <c r="H654" s="115"/>
      <c r="I654" s="47"/>
      <c r="J654" s="47"/>
      <c r="K654" s="47"/>
      <c r="L654" s="47"/>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c r="AM654" s="47"/>
      <c r="AN654" s="47"/>
      <c r="AO654" s="47"/>
      <c r="AP654" s="47"/>
      <c r="AQ654" s="47"/>
      <c r="AR654" s="47"/>
      <c r="AS654" s="47"/>
      <c r="AT654" s="47"/>
      <c r="AU654" s="47"/>
      <c r="AV654" s="47"/>
      <c r="AW654" s="47"/>
      <c r="AX654" s="47"/>
      <c r="AY654" s="47"/>
      <c r="AZ654" s="47"/>
      <c r="BA654" s="47"/>
      <c r="BB654" s="47"/>
      <c r="BC654" s="47"/>
      <c r="BD654" s="47"/>
      <c r="BE654" s="47"/>
      <c r="BF654" s="47"/>
      <c r="BG654" s="47"/>
      <c r="BH654" s="47"/>
      <c r="BI654" s="47"/>
      <c r="BJ654" s="47"/>
      <c r="BK654" s="47"/>
      <c r="BL654" s="47"/>
      <c r="BM654" s="47"/>
      <c r="BN654" s="47"/>
      <c r="BO654" s="47"/>
      <c r="BP654" s="47"/>
      <c r="BQ654" s="47"/>
      <c r="BR654" s="47"/>
      <c r="BS654" s="47"/>
      <c r="BT654" s="47"/>
      <c r="BU654" s="47"/>
      <c r="BV654" s="47"/>
      <c r="BW654" s="47"/>
      <c r="BX654" s="47"/>
      <c r="BY654" s="47"/>
      <c r="BZ654" s="47"/>
      <c r="CA654" s="47"/>
      <c r="CB654" s="47"/>
      <c r="CC654" s="47"/>
      <c r="CD654" s="47"/>
      <c r="CE654" s="47"/>
      <c r="CF654" s="47"/>
      <c r="CG654" s="47"/>
      <c r="CH654" s="47"/>
      <c r="CI654" s="47"/>
      <c r="CJ654" s="47"/>
      <c r="CK654" s="47"/>
      <c r="CL654" s="47"/>
      <c r="CM654" s="47"/>
      <c r="CN654" s="47"/>
      <c r="CO654" s="47"/>
      <c r="CP654" s="47"/>
      <c r="CQ654" s="47"/>
    </row>
    <row r="655" spans="1:95" ht="12.75" customHeight="1" x14ac:dyDescent="0.15">
      <c r="A655" s="112"/>
      <c r="B655" s="112"/>
      <c r="C655" s="112"/>
      <c r="D655" s="112"/>
      <c r="E655" s="112"/>
      <c r="F655" s="112"/>
      <c r="G655" s="47"/>
      <c r="H655" s="115"/>
      <c r="I655" s="47"/>
      <c r="J655" s="47"/>
      <c r="K655" s="47"/>
      <c r="L655" s="47"/>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c r="AM655" s="47"/>
      <c r="AN655" s="47"/>
      <c r="AO655" s="47"/>
      <c r="AP655" s="47"/>
      <c r="AQ655" s="47"/>
      <c r="AR655" s="47"/>
      <c r="AS655" s="47"/>
      <c r="AT655" s="47"/>
      <c r="AU655" s="47"/>
      <c r="AV655" s="47"/>
      <c r="AW655" s="47"/>
      <c r="AX655" s="47"/>
      <c r="AY655" s="47"/>
      <c r="AZ655" s="47"/>
      <c r="BA655" s="47"/>
      <c r="BB655" s="47"/>
      <c r="BC655" s="47"/>
      <c r="BD655" s="47"/>
      <c r="BE655" s="47"/>
      <c r="BF655" s="47"/>
      <c r="BG655" s="47"/>
      <c r="BH655" s="47"/>
      <c r="BI655" s="47"/>
      <c r="BJ655" s="47"/>
      <c r="BK655" s="47"/>
      <c r="BL655" s="47"/>
      <c r="BM655" s="47"/>
      <c r="BN655" s="47"/>
      <c r="BO655" s="47"/>
      <c r="BP655" s="47"/>
      <c r="BQ655" s="47"/>
      <c r="BR655" s="47"/>
      <c r="BS655" s="47"/>
      <c r="BT655" s="47"/>
      <c r="BU655" s="47"/>
      <c r="BV655" s="47"/>
      <c r="BW655" s="47"/>
      <c r="BX655" s="47"/>
      <c r="BY655" s="47"/>
      <c r="BZ655" s="47"/>
      <c r="CA655" s="47"/>
      <c r="CB655" s="47"/>
      <c r="CC655" s="47"/>
      <c r="CD655" s="47"/>
      <c r="CE655" s="47"/>
      <c r="CF655" s="47"/>
      <c r="CG655" s="47"/>
      <c r="CH655" s="47"/>
      <c r="CI655" s="47"/>
      <c r="CJ655" s="47"/>
      <c r="CK655" s="47"/>
      <c r="CL655" s="47"/>
      <c r="CM655" s="47"/>
      <c r="CN655" s="47"/>
      <c r="CO655" s="47"/>
      <c r="CP655" s="47"/>
      <c r="CQ655" s="47"/>
    </row>
    <row r="656" spans="1:95" ht="12.75" customHeight="1" x14ac:dyDescent="0.15">
      <c r="A656" s="112"/>
      <c r="B656" s="112"/>
      <c r="C656" s="112"/>
      <c r="D656" s="112"/>
      <c r="E656" s="112"/>
      <c r="F656" s="112"/>
      <c r="G656" s="47"/>
      <c r="H656" s="115"/>
      <c r="I656" s="47"/>
      <c r="J656" s="47"/>
      <c r="K656" s="47"/>
      <c r="L656" s="47"/>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c r="AM656" s="47"/>
      <c r="AN656" s="47"/>
      <c r="AO656" s="47"/>
      <c r="AP656" s="47"/>
      <c r="AQ656" s="47"/>
      <c r="AR656" s="47"/>
      <c r="AS656" s="47"/>
      <c r="AT656" s="47"/>
      <c r="AU656" s="47"/>
      <c r="AV656" s="47"/>
      <c r="AW656" s="47"/>
      <c r="AX656" s="47"/>
      <c r="AY656" s="47"/>
      <c r="AZ656" s="47"/>
      <c r="BA656" s="47"/>
      <c r="BB656" s="47"/>
      <c r="BC656" s="47"/>
      <c r="BD656" s="47"/>
      <c r="BE656" s="47"/>
      <c r="BF656" s="47"/>
      <c r="BG656" s="47"/>
      <c r="BH656" s="47"/>
      <c r="BI656" s="47"/>
      <c r="BJ656" s="47"/>
      <c r="BK656" s="47"/>
      <c r="BL656" s="47"/>
      <c r="BM656" s="47"/>
      <c r="BN656" s="47"/>
      <c r="BO656" s="47"/>
      <c r="BP656" s="47"/>
      <c r="BQ656" s="47"/>
      <c r="BR656" s="47"/>
      <c r="BS656" s="47"/>
      <c r="BT656" s="47"/>
      <c r="BU656" s="47"/>
      <c r="BV656" s="47"/>
      <c r="BW656" s="47"/>
      <c r="BX656" s="47"/>
      <c r="BY656" s="47"/>
      <c r="BZ656" s="47"/>
      <c r="CA656" s="47"/>
      <c r="CB656" s="47"/>
      <c r="CC656" s="47"/>
      <c r="CD656" s="47"/>
      <c r="CE656" s="47"/>
      <c r="CF656" s="47"/>
      <c r="CG656" s="47"/>
      <c r="CH656" s="47"/>
      <c r="CI656" s="47"/>
      <c r="CJ656" s="47"/>
      <c r="CK656" s="47"/>
      <c r="CL656" s="47"/>
      <c r="CM656" s="47"/>
      <c r="CN656" s="47"/>
      <c r="CO656" s="47"/>
      <c r="CP656" s="47"/>
      <c r="CQ656" s="47"/>
    </row>
    <row r="657" spans="1:95" ht="12.75" customHeight="1" x14ac:dyDescent="0.15">
      <c r="A657" s="112"/>
      <c r="B657" s="112"/>
      <c r="C657" s="112"/>
      <c r="D657" s="112"/>
      <c r="E657" s="112"/>
      <c r="F657" s="112"/>
      <c r="G657" s="47"/>
      <c r="H657" s="115"/>
      <c r="I657" s="47"/>
      <c r="J657" s="47"/>
      <c r="K657" s="47"/>
      <c r="L657" s="47"/>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c r="AM657" s="47"/>
      <c r="AN657" s="47"/>
      <c r="AO657" s="47"/>
      <c r="AP657" s="47"/>
      <c r="AQ657" s="47"/>
      <c r="AR657" s="47"/>
      <c r="AS657" s="47"/>
      <c r="AT657" s="47"/>
      <c r="AU657" s="47"/>
      <c r="AV657" s="47"/>
      <c r="AW657" s="47"/>
      <c r="AX657" s="47"/>
      <c r="AY657" s="47"/>
      <c r="AZ657" s="47"/>
      <c r="BA657" s="47"/>
      <c r="BB657" s="47"/>
      <c r="BC657" s="47"/>
      <c r="BD657" s="47"/>
      <c r="BE657" s="47"/>
      <c r="BF657" s="47"/>
      <c r="BG657" s="47"/>
      <c r="BH657" s="47"/>
      <c r="BI657" s="47"/>
      <c r="BJ657" s="47"/>
      <c r="BK657" s="47"/>
      <c r="BL657" s="47"/>
      <c r="BM657" s="47"/>
      <c r="BN657" s="47"/>
      <c r="BO657" s="47"/>
      <c r="BP657" s="47"/>
      <c r="BQ657" s="47"/>
      <c r="BR657" s="47"/>
      <c r="BS657" s="47"/>
      <c r="BT657" s="47"/>
      <c r="BU657" s="47"/>
      <c r="BV657" s="47"/>
      <c r="BW657" s="47"/>
      <c r="BX657" s="47"/>
      <c r="BY657" s="47"/>
      <c r="BZ657" s="47"/>
      <c r="CA657" s="47"/>
      <c r="CB657" s="47"/>
      <c r="CC657" s="47"/>
      <c r="CD657" s="47"/>
      <c r="CE657" s="47"/>
      <c r="CF657" s="47"/>
      <c r="CG657" s="47"/>
      <c r="CH657" s="47"/>
      <c r="CI657" s="47"/>
      <c r="CJ657" s="47"/>
      <c r="CK657" s="47"/>
      <c r="CL657" s="47"/>
      <c r="CM657" s="47"/>
      <c r="CN657" s="47"/>
      <c r="CO657" s="47"/>
      <c r="CP657" s="47"/>
      <c r="CQ657" s="47"/>
    </row>
    <row r="658" spans="1:95" ht="12.75" customHeight="1" x14ac:dyDescent="0.15">
      <c r="A658" s="112"/>
      <c r="B658" s="112"/>
      <c r="C658" s="112"/>
      <c r="D658" s="112"/>
      <c r="E658" s="112"/>
      <c r="F658" s="112"/>
      <c r="G658" s="47"/>
      <c r="H658" s="115"/>
      <c r="I658" s="47"/>
      <c r="J658" s="47"/>
      <c r="K658" s="47"/>
      <c r="L658" s="47"/>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c r="AM658" s="47"/>
      <c r="AN658" s="47"/>
      <c r="AO658" s="47"/>
      <c r="AP658" s="47"/>
      <c r="AQ658" s="47"/>
      <c r="AR658" s="47"/>
      <c r="AS658" s="47"/>
      <c r="AT658" s="47"/>
      <c r="AU658" s="47"/>
      <c r="AV658" s="47"/>
      <c r="AW658" s="47"/>
      <c r="AX658" s="47"/>
      <c r="AY658" s="47"/>
      <c r="AZ658" s="47"/>
      <c r="BA658" s="47"/>
      <c r="BB658" s="47"/>
      <c r="BC658" s="47"/>
      <c r="BD658" s="47"/>
      <c r="BE658" s="47"/>
      <c r="BF658" s="47"/>
      <c r="BG658" s="47"/>
      <c r="BH658" s="47"/>
      <c r="BI658" s="47"/>
      <c r="BJ658" s="47"/>
      <c r="BK658" s="47"/>
      <c r="BL658" s="47"/>
      <c r="BM658" s="47"/>
      <c r="BN658" s="47"/>
      <c r="BO658" s="47"/>
      <c r="BP658" s="47"/>
      <c r="BQ658" s="47"/>
      <c r="BR658" s="47"/>
      <c r="BS658" s="47"/>
      <c r="BT658" s="47"/>
      <c r="BU658" s="47"/>
      <c r="BV658" s="47"/>
      <c r="BW658" s="47"/>
      <c r="BX658" s="47"/>
      <c r="BY658" s="47"/>
      <c r="BZ658" s="47"/>
      <c r="CA658" s="47"/>
      <c r="CB658" s="47"/>
      <c r="CC658" s="47"/>
      <c r="CD658" s="47"/>
      <c r="CE658" s="47"/>
      <c r="CF658" s="47"/>
      <c r="CG658" s="47"/>
      <c r="CH658" s="47"/>
      <c r="CI658" s="47"/>
      <c r="CJ658" s="47"/>
      <c r="CK658" s="47"/>
      <c r="CL658" s="47"/>
      <c r="CM658" s="47"/>
      <c r="CN658" s="47"/>
      <c r="CO658" s="47"/>
      <c r="CP658" s="47"/>
      <c r="CQ658" s="47"/>
    </row>
    <row r="659" spans="1:95" ht="12.75" customHeight="1" x14ac:dyDescent="0.15">
      <c r="A659" s="112"/>
      <c r="B659" s="112"/>
      <c r="C659" s="112"/>
      <c r="D659" s="112"/>
      <c r="E659" s="112"/>
      <c r="F659" s="112"/>
      <c r="G659" s="47"/>
      <c r="H659" s="115"/>
      <c r="I659" s="47"/>
      <c r="J659" s="47"/>
      <c r="K659" s="47"/>
      <c r="L659" s="47"/>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c r="AM659" s="47"/>
      <c r="AN659" s="47"/>
      <c r="AO659" s="47"/>
      <c r="AP659" s="47"/>
      <c r="AQ659" s="47"/>
      <c r="AR659" s="47"/>
      <c r="AS659" s="47"/>
      <c r="AT659" s="47"/>
      <c r="AU659" s="47"/>
      <c r="AV659" s="47"/>
      <c r="AW659" s="47"/>
      <c r="AX659" s="47"/>
      <c r="AY659" s="47"/>
      <c r="AZ659" s="47"/>
      <c r="BA659" s="47"/>
      <c r="BB659" s="47"/>
      <c r="BC659" s="47"/>
      <c r="BD659" s="47"/>
      <c r="BE659" s="47"/>
      <c r="BF659" s="47"/>
      <c r="BG659" s="47"/>
      <c r="BH659" s="47"/>
      <c r="BI659" s="47"/>
      <c r="BJ659" s="47"/>
      <c r="BK659" s="47"/>
      <c r="BL659" s="47"/>
      <c r="BM659" s="47"/>
      <c r="BN659" s="47"/>
      <c r="BO659" s="47"/>
      <c r="BP659" s="47"/>
      <c r="BQ659" s="47"/>
      <c r="BR659" s="47"/>
      <c r="BS659" s="47"/>
      <c r="BT659" s="47"/>
      <c r="BU659" s="47"/>
      <c r="BV659" s="47"/>
      <c r="BW659" s="47"/>
      <c r="BX659" s="47"/>
      <c r="BY659" s="47"/>
      <c r="BZ659" s="47"/>
      <c r="CA659" s="47"/>
      <c r="CB659" s="47"/>
      <c r="CC659" s="47"/>
      <c r="CD659" s="47"/>
      <c r="CE659" s="47"/>
      <c r="CF659" s="47"/>
      <c r="CG659" s="47"/>
      <c r="CH659" s="47"/>
      <c r="CI659" s="47"/>
      <c r="CJ659" s="47"/>
      <c r="CK659" s="47"/>
      <c r="CL659" s="47"/>
      <c r="CM659" s="47"/>
      <c r="CN659" s="47"/>
      <c r="CO659" s="47"/>
      <c r="CP659" s="47"/>
      <c r="CQ659" s="47"/>
    </row>
    <row r="660" spans="1:95" ht="12.75" customHeight="1" x14ac:dyDescent="0.15">
      <c r="A660" s="112"/>
      <c r="B660" s="112"/>
      <c r="C660" s="112"/>
      <c r="D660" s="112"/>
      <c r="E660" s="112"/>
      <c r="F660" s="112"/>
      <c r="G660" s="47"/>
      <c r="H660" s="115"/>
      <c r="I660" s="47"/>
      <c r="J660" s="47"/>
      <c r="K660" s="47"/>
      <c r="L660" s="47"/>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c r="AM660" s="47"/>
      <c r="AN660" s="47"/>
      <c r="AO660" s="47"/>
      <c r="AP660" s="47"/>
      <c r="AQ660" s="47"/>
      <c r="AR660" s="47"/>
      <c r="AS660" s="47"/>
      <c r="AT660" s="47"/>
      <c r="AU660" s="47"/>
      <c r="AV660" s="47"/>
      <c r="AW660" s="47"/>
      <c r="AX660" s="47"/>
      <c r="AY660" s="47"/>
      <c r="AZ660" s="47"/>
      <c r="BA660" s="47"/>
      <c r="BB660" s="47"/>
      <c r="BC660" s="47"/>
      <c r="BD660" s="47"/>
      <c r="BE660" s="47"/>
      <c r="BF660" s="47"/>
      <c r="BG660" s="47"/>
      <c r="BH660" s="47"/>
      <c r="BI660" s="47"/>
      <c r="BJ660" s="47"/>
      <c r="BK660" s="47"/>
      <c r="BL660" s="47"/>
      <c r="BM660" s="47"/>
      <c r="BN660" s="47"/>
      <c r="BO660" s="47"/>
      <c r="BP660" s="47"/>
      <c r="BQ660" s="47"/>
      <c r="BR660" s="47"/>
      <c r="BS660" s="47"/>
      <c r="BT660" s="47"/>
      <c r="BU660" s="47"/>
      <c r="BV660" s="47"/>
      <c r="BW660" s="47"/>
      <c r="BX660" s="47"/>
      <c r="BY660" s="47"/>
      <c r="BZ660" s="47"/>
      <c r="CA660" s="47"/>
      <c r="CB660" s="47"/>
      <c r="CC660" s="47"/>
      <c r="CD660" s="47"/>
      <c r="CE660" s="47"/>
      <c r="CF660" s="47"/>
      <c r="CG660" s="47"/>
      <c r="CH660" s="47"/>
      <c r="CI660" s="47"/>
      <c r="CJ660" s="47"/>
      <c r="CK660" s="47"/>
      <c r="CL660" s="47"/>
      <c r="CM660" s="47"/>
      <c r="CN660" s="47"/>
      <c r="CO660" s="47"/>
      <c r="CP660" s="47"/>
      <c r="CQ660" s="47"/>
    </row>
    <row r="661" spans="1:95" ht="12.75" customHeight="1" x14ac:dyDescent="0.15">
      <c r="A661" s="112"/>
      <c r="B661" s="112"/>
      <c r="C661" s="112"/>
      <c r="D661" s="112"/>
      <c r="E661" s="112"/>
      <c r="F661" s="112"/>
      <c r="G661" s="47"/>
      <c r="H661" s="115"/>
      <c r="I661" s="47"/>
      <c r="J661" s="47"/>
      <c r="K661" s="47"/>
      <c r="L661" s="47"/>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c r="AM661" s="47"/>
      <c r="AN661" s="47"/>
      <c r="AO661" s="47"/>
      <c r="AP661" s="47"/>
      <c r="AQ661" s="47"/>
      <c r="AR661" s="47"/>
      <c r="AS661" s="47"/>
      <c r="AT661" s="47"/>
      <c r="AU661" s="47"/>
      <c r="AV661" s="47"/>
      <c r="AW661" s="47"/>
      <c r="AX661" s="47"/>
      <c r="AY661" s="47"/>
      <c r="AZ661" s="47"/>
      <c r="BA661" s="47"/>
      <c r="BB661" s="47"/>
      <c r="BC661" s="47"/>
      <c r="BD661" s="47"/>
      <c r="BE661" s="47"/>
      <c r="BF661" s="47"/>
      <c r="BG661" s="47"/>
      <c r="BH661" s="47"/>
      <c r="BI661" s="47"/>
      <c r="BJ661" s="47"/>
      <c r="BK661" s="47"/>
      <c r="BL661" s="47"/>
      <c r="BM661" s="47"/>
      <c r="BN661" s="47"/>
      <c r="BO661" s="47"/>
      <c r="BP661" s="47"/>
      <c r="BQ661" s="47"/>
      <c r="BR661" s="47"/>
      <c r="BS661" s="47"/>
      <c r="BT661" s="47"/>
      <c r="BU661" s="47"/>
      <c r="BV661" s="47"/>
      <c r="BW661" s="47"/>
      <c r="BX661" s="47"/>
      <c r="BY661" s="47"/>
      <c r="BZ661" s="47"/>
      <c r="CA661" s="47"/>
      <c r="CB661" s="47"/>
      <c r="CC661" s="47"/>
      <c r="CD661" s="47"/>
      <c r="CE661" s="47"/>
      <c r="CF661" s="47"/>
      <c r="CG661" s="47"/>
      <c r="CH661" s="47"/>
      <c r="CI661" s="47"/>
      <c r="CJ661" s="47"/>
      <c r="CK661" s="47"/>
      <c r="CL661" s="47"/>
      <c r="CM661" s="47"/>
      <c r="CN661" s="47"/>
      <c r="CO661" s="47"/>
      <c r="CP661" s="47"/>
      <c r="CQ661" s="47"/>
    </row>
    <row r="662" spans="1:95" ht="12.75" customHeight="1" x14ac:dyDescent="0.15">
      <c r="A662" s="112"/>
      <c r="B662" s="112"/>
      <c r="C662" s="112"/>
      <c r="D662" s="112"/>
      <c r="E662" s="112"/>
      <c r="F662" s="112"/>
      <c r="G662" s="47"/>
      <c r="H662" s="115"/>
      <c r="I662" s="47"/>
      <c r="J662" s="47"/>
      <c r="K662" s="47"/>
      <c r="L662" s="47"/>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c r="AR662" s="47"/>
      <c r="AS662" s="47"/>
      <c r="AT662" s="47"/>
      <c r="AU662" s="47"/>
      <c r="AV662" s="47"/>
      <c r="AW662" s="47"/>
      <c r="AX662" s="47"/>
      <c r="AY662" s="47"/>
      <c r="AZ662" s="47"/>
      <c r="BA662" s="47"/>
      <c r="BB662" s="47"/>
      <c r="BC662" s="47"/>
      <c r="BD662" s="47"/>
      <c r="BE662" s="47"/>
      <c r="BF662" s="47"/>
      <c r="BG662" s="47"/>
      <c r="BH662" s="47"/>
      <c r="BI662" s="47"/>
      <c r="BJ662" s="47"/>
      <c r="BK662" s="47"/>
      <c r="BL662" s="47"/>
      <c r="BM662" s="47"/>
      <c r="BN662" s="47"/>
      <c r="BO662" s="47"/>
      <c r="BP662" s="47"/>
      <c r="BQ662" s="47"/>
      <c r="BR662" s="47"/>
      <c r="BS662" s="47"/>
      <c r="BT662" s="47"/>
      <c r="BU662" s="47"/>
      <c r="BV662" s="47"/>
      <c r="BW662" s="47"/>
      <c r="BX662" s="47"/>
      <c r="BY662" s="47"/>
      <c r="BZ662" s="47"/>
      <c r="CA662" s="47"/>
      <c r="CB662" s="47"/>
      <c r="CC662" s="47"/>
      <c r="CD662" s="47"/>
      <c r="CE662" s="47"/>
      <c r="CF662" s="47"/>
      <c r="CG662" s="47"/>
      <c r="CH662" s="47"/>
      <c r="CI662" s="47"/>
      <c r="CJ662" s="47"/>
      <c r="CK662" s="47"/>
      <c r="CL662" s="47"/>
      <c r="CM662" s="47"/>
      <c r="CN662" s="47"/>
      <c r="CO662" s="47"/>
      <c r="CP662" s="47"/>
      <c r="CQ662" s="47"/>
    </row>
    <row r="663" spans="1:95" ht="12.75" customHeight="1" x14ac:dyDescent="0.15">
      <c r="A663" s="112"/>
      <c r="B663" s="112"/>
      <c r="C663" s="112"/>
      <c r="D663" s="112"/>
      <c r="E663" s="112"/>
      <c r="F663" s="112"/>
      <c r="G663" s="47"/>
      <c r="H663" s="115"/>
      <c r="I663" s="47"/>
      <c r="J663" s="47"/>
      <c r="K663" s="47"/>
      <c r="L663" s="47"/>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c r="AM663" s="47"/>
      <c r="AN663" s="47"/>
      <c r="AO663" s="47"/>
      <c r="AP663" s="47"/>
      <c r="AQ663" s="47"/>
      <c r="AR663" s="47"/>
      <c r="AS663" s="47"/>
      <c r="AT663" s="47"/>
      <c r="AU663" s="47"/>
      <c r="AV663" s="47"/>
      <c r="AW663" s="47"/>
      <c r="AX663" s="47"/>
      <c r="AY663" s="47"/>
      <c r="AZ663" s="47"/>
      <c r="BA663" s="47"/>
      <c r="BB663" s="47"/>
      <c r="BC663" s="47"/>
      <c r="BD663" s="47"/>
      <c r="BE663" s="47"/>
      <c r="BF663" s="47"/>
      <c r="BG663" s="47"/>
      <c r="BH663" s="47"/>
      <c r="BI663" s="47"/>
      <c r="BJ663" s="47"/>
      <c r="BK663" s="47"/>
      <c r="BL663" s="47"/>
      <c r="BM663" s="47"/>
      <c r="BN663" s="47"/>
      <c r="BO663" s="47"/>
      <c r="BP663" s="47"/>
      <c r="BQ663" s="47"/>
      <c r="BR663" s="47"/>
      <c r="BS663" s="47"/>
      <c r="BT663" s="47"/>
      <c r="BU663" s="47"/>
      <c r="BV663" s="47"/>
      <c r="BW663" s="47"/>
      <c r="BX663" s="47"/>
      <c r="BY663" s="47"/>
      <c r="BZ663" s="47"/>
      <c r="CA663" s="47"/>
      <c r="CB663" s="47"/>
      <c r="CC663" s="47"/>
      <c r="CD663" s="47"/>
      <c r="CE663" s="47"/>
      <c r="CF663" s="47"/>
      <c r="CG663" s="47"/>
      <c r="CH663" s="47"/>
      <c r="CI663" s="47"/>
      <c r="CJ663" s="47"/>
      <c r="CK663" s="47"/>
      <c r="CL663" s="47"/>
      <c r="CM663" s="47"/>
      <c r="CN663" s="47"/>
      <c r="CO663" s="47"/>
      <c r="CP663" s="47"/>
      <c r="CQ663" s="47"/>
    </row>
    <row r="664" spans="1:95" ht="12.75" customHeight="1" x14ac:dyDescent="0.15">
      <c r="A664" s="112"/>
      <c r="B664" s="112"/>
      <c r="C664" s="112"/>
      <c r="D664" s="112"/>
      <c r="E664" s="112"/>
      <c r="F664" s="112"/>
      <c r="G664" s="47"/>
      <c r="H664" s="115"/>
      <c r="I664" s="47"/>
      <c r="J664" s="47"/>
      <c r="K664" s="47"/>
      <c r="L664" s="47"/>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c r="AM664" s="47"/>
      <c r="AN664" s="47"/>
      <c r="AO664" s="47"/>
      <c r="AP664" s="47"/>
      <c r="AQ664" s="47"/>
      <c r="AR664" s="47"/>
      <c r="AS664" s="47"/>
      <c r="AT664" s="47"/>
      <c r="AU664" s="47"/>
      <c r="AV664" s="47"/>
      <c r="AW664" s="47"/>
      <c r="AX664" s="47"/>
      <c r="AY664" s="47"/>
      <c r="AZ664" s="47"/>
      <c r="BA664" s="47"/>
      <c r="BB664" s="47"/>
      <c r="BC664" s="47"/>
      <c r="BD664" s="47"/>
      <c r="BE664" s="47"/>
      <c r="BF664" s="47"/>
      <c r="BG664" s="47"/>
      <c r="BH664" s="47"/>
      <c r="BI664" s="47"/>
      <c r="BJ664" s="47"/>
      <c r="BK664" s="47"/>
      <c r="BL664" s="47"/>
      <c r="BM664" s="47"/>
      <c r="BN664" s="47"/>
      <c r="BO664" s="47"/>
      <c r="BP664" s="47"/>
      <c r="BQ664" s="47"/>
      <c r="BR664" s="47"/>
      <c r="BS664" s="47"/>
      <c r="BT664" s="47"/>
      <c r="BU664" s="47"/>
      <c r="BV664" s="47"/>
      <c r="BW664" s="47"/>
      <c r="BX664" s="47"/>
      <c r="BY664" s="47"/>
      <c r="BZ664" s="47"/>
      <c r="CA664" s="47"/>
      <c r="CB664" s="47"/>
      <c r="CC664" s="47"/>
      <c r="CD664" s="47"/>
      <c r="CE664" s="47"/>
      <c r="CF664" s="47"/>
      <c r="CG664" s="47"/>
      <c r="CH664" s="47"/>
      <c r="CI664" s="47"/>
      <c r="CJ664" s="47"/>
      <c r="CK664" s="47"/>
      <c r="CL664" s="47"/>
      <c r="CM664" s="47"/>
      <c r="CN664" s="47"/>
      <c r="CO664" s="47"/>
      <c r="CP664" s="47"/>
      <c r="CQ664" s="47"/>
    </row>
    <row r="665" spans="1:95" ht="12.75" customHeight="1" x14ac:dyDescent="0.15">
      <c r="A665" s="112"/>
      <c r="B665" s="112"/>
      <c r="C665" s="112"/>
      <c r="D665" s="112"/>
      <c r="E665" s="112"/>
      <c r="F665" s="112"/>
      <c r="G665" s="47"/>
      <c r="H665" s="115"/>
      <c r="I665" s="47"/>
      <c r="J665" s="47"/>
      <c r="K665" s="47"/>
      <c r="L665" s="47"/>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c r="AM665" s="47"/>
      <c r="AN665" s="47"/>
      <c r="AO665" s="47"/>
      <c r="AP665" s="47"/>
      <c r="AQ665" s="47"/>
      <c r="AR665" s="47"/>
      <c r="AS665" s="47"/>
      <c r="AT665" s="47"/>
      <c r="AU665" s="47"/>
      <c r="AV665" s="47"/>
      <c r="AW665" s="47"/>
      <c r="AX665" s="47"/>
      <c r="AY665" s="47"/>
      <c r="AZ665" s="47"/>
      <c r="BA665" s="47"/>
      <c r="BB665" s="47"/>
      <c r="BC665" s="47"/>
      <c r="BD665" s="47"/>
      <c r="BE665" s="47"/>
      <c r="BF665" s="47"/>
      <c r="BG665" s="47"/>
      <c r="BH665" s="47"/>
      <c r="BI665" s="47"/>
      <c r="BJ665" s="47"/>
      <c r="BK665" s="47"/>
      <c r="BL665" s="47"/>
      <c r="BM665" s="47"/>
      <c r="BN665" s="47"/>
      <c r="BO665" s="47"/>
      <c r="BP665" s="47"/>
      <c r="BQ665" s="47"/>
      <c r="BR665" s="47"/>
      <c r="BS665" s="47"/>
      <c r="BT665" s="47"/>
      <c r="BU665" s="47"/>
      <c r="BV665" s="47"/>
      <c r="BW665" s="47"/>
      <c r="BX665" s="47"/>
      <c r="BY665" s="47"/>
      <c r="BZ665" s="47"/>
      <c r="CA665" s="47"/>
      <c r="CB665" s="47"/>
      <c r="CC665" s="47"/>
      <c r="CD665" s="47"/>
      <c r="CE665" s="47"/>
      <c r="CF665" s="47"/>
      <c r="CG665" s="47"/>
      <c r="CH665" s="47"/>
      <c r="CI665" s="47"/>
      <c r="CJ665" s="47"/>
      <c r="CK665" s="47"/>
      <c r="CL665" s="47"/>
      <c r="CM665" s="47"/>
      <c r="CN665" s="47"/>
      <c r="CO665" s="47"/>
      <c r="CP665" s="47"/>
      <c r="CQ665" s="47"/>
    </row>
    <row r="666" spans="1:95" ht="12.75" customHeight="1" x14ac:dyDescent="0.15">
      <c r="A666" s="112"/>
      <c r="B666" s="112"/>
      <c r="C666" s="112"/>
      <c r="D666" s="112"/>
      <c r="E666" s="112"/>
      <c r="F666" s="112"/>
      <c r="G666" s="47"/>
      <c r="H666" s="115"/>
      <c r="I666" s="47"/>
      <c r="J666" s="47"/>
      <c r="K666" s="47"/>
      <c r="L666" s="47"/>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c r="AM666" s="47"/>
      <c r="AN666" s="47"/>
      <c r="AO666" s="47"/>
      <c r="AP666" s="47"/>
      <c r="AQ666" s="47"/>
      <c r="AR666" s="47"/>
      <c r="AS666" s="47"/>
      <c r="AT666" s="47"/>
      <c r="AU666" s="47"/>
      <c r="AV666" s="47"/>
      <c r="AW666" s="47"/>
      <c r="AX666" s="47"/>
      <c r="AY666" s="47"/>
      <c r="AZ666" s="47"/>
      <c r="BA666" s="47"/>
      <c r="BB666" s="47"/>
      <c r="BC666" s="47"/>
      <c r="BD666" s="47"/>
      <c r="BE666" s="47"/>
      <c r="BF666" s="47"/>
      <c r="BG666" s="47"/>
      <c r="BH666" s="47"/>
      <c r="BI666" s="47"/>
      <c r="BJ666" s="47"/>
      <c r="BK666" s="47"/>
      <c r="BL666" s="47"/>
      <c r="BM666" s="47"/>
      <c r="BN666" s="47"/>
      <c r="BO666" s="47"/>
      <c r="BP666" s="47"/>
      <c r="BQ666" s="47"/>
      <c r="BR666" s="47"/>
      <c r="BS666" s="47"/>
      <c r="BT666" s="47"/>
      <c r="BU666" s="47"/>
      <c r="BV666" s="47"/>
      <c r="BW666" s="47"/>
      <c r="BX666" s="47"/>
      <c r="BY666" s="47"/>
      <c r="BZ666" s="47"/>
      <c r="CA666" s="47"/>
      <c r="CB666" s="47"/>
      <c r="CC666" s="47"/>
      <c r="CD666" s="47"/>
      <c r="CE666" s="47"/>
      <c r="CF666" s="47"/>
      <c r="CG666" s="47"/>
      <c r="CH666" s="47"/>
      <c r="CI666" s="47"/>
      <c r="CJ666" s="47"/>
      <c r="CK666" s="47"/>
      <c r="CL666" s="47"/>
      <c r="CM666" s="47"/>
      <c r="CN666" s="47"/>
      <c r="CO666" s="47"/>
      <c r="CP666" s="47"/>
      <c r="CQ666" s="47"/>
    </row>
    <row r="667" spans="1:95" ht="12.75" customHeight="1" x14ac:dyDescent="0.15">
      <c r="A667" s="112"/>
      <c r="B667" s="112"/>
      <c r="C667" s="112"/>
      <c r="D667" s="112"/>
      <c r="E667" s="112"/>
      <c r="F667" s="112"/>
      <c r="G667" s="47"/>
      <c r="H667" s="115"/>
      <c r="I667" s="47"/>
      <c r="J667" s="47"/>
      <c r="K667" s="47"/>
      <c r="L667" s="47"/>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c r="AM667" s="47"/>
      <c r="AN667" s="47"/>
      <c r="AO667" s="47"/>
      <c r="AP667" s="47"/>
      <c r="AQ667" s="47"/>
      <c r="AR667" s="47"/>
      <c r="AS667" s="47"/>
      <c r="AT667" s="47"/>
      <c r="AU667" s="47"/>
      <c r="AV667" s="47"/>
      <c r="AW667" s="47"/>
      <c r="AX667" s="47"/>
      <c r="AY667" s="47"/>
      <c r="AZ667" s="47"/>
      <c r="BA667" s="47"/>
      <c r="BB667" s="47"/>
      <c r="BC667" s="47"/>
      <c r="BD667" s="47"/>
      <c r="BE667" s="47"/>
      <c r="BF667" s="47"/>
      <c r="BG667" s="47"/>
      <c r="BH667" s="47"/>
      <c r="BI667" s="47"/>
      <c r="BJ667" s="47"/>
      <c r="BK667" s="47"/>
      <c r="BL667" s="47"/>
      <c r="BM667" s="47"/>
      <c r="BN667" s="47"/>
      <c r="BO667" s="47"/>
      <c r="BP667" s="47"/>
      <c r="BQ667" s="47"/>
      <c r="BR667" s="47"/>
      <c r="BS667" s="47"/>
      <c r="BT667" s="47"/>
      <c r="BU667" s="47"/>
      <c r="BV667" s="47"/>
      <c r="BW667" s="47"/>
      <c r="BX667" s="47"/>
      <c r="BY667" s="47"/>
      <c r="BZ667" s="47"/>
      <c r="CA667" s="47"/>
      <c r="CB667" s="47"/>
      <c r="CC667" s="47"/>
      <c r="CD667" s="47"/>
      <c r="CE667" s="47"/>
      <c r="CF667" s="47"/>
      <c r="CG667" s="47"/>
      <c r="CH667" s="47"/>
      <c r="CI667" s="47"/>
      <c r="CJ667" s="47"/>
      <c r="CK667" s="47"/>
      <c r="CL667" s="47"/>
      <c r="CM667" s="47"/>
      <c r="CN667" s="47"/>
      <c r="CO667" s="47"/>
      <c r="CP667" s="47"/>
      <c r="CQ667" s="47"/>
    </row>
    <row r="668" spans="1:95" ht="12.75" customHeight="1" x14ac:dyDescent="0.15">
      <c r="A668" s="112"/>
      <c r="B668" s="112"/>
      <c r="C668" s="112"/>
      <c r="D668" s="112"/>
      <c r="E668" s="112"/>
      <c r="F668" s="112"/>
      <c r="G668" s="47"/>
      <c r="H668" s="115"/>
      <c r="I668" s="47"/>
      <c r="J668" s="47"/>
      <c r="K668" s="47"/>
      <c r="L668" s="47"/>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c r="AM668" s="47"/>
      <c r="AN668" s="47"/>
      <c r="AO668" s="47"/>
      <c r="AP668" s="47"/>
      <c r="AQ668" s="47"/>
      <c r="AR668" s="47"/>
      <c r="AS668" s="47"/>
      <c r="AT668" s="47"/>
      <c r="AU668" s="47"/>
      <c r="AV668" s="47"/>
      <c r="AW668" s="47"/>
      <c r="AX668" s="47"/>
      <c r="AY668" s="47"/>
      <c r="AZ668" s="47"/>
      <c r="BA668" s="47"/>
      <c r="BB668" s="47"/>
      <c r="BC668" s="47"/>
      <c r="BD668" s="47"/>
      <c r="BE668" s="47"/>
      <c r="BF668" s="47"/>
      <c r="BG668" s="47"/>
      <c r="BH668" s="47"/>
      <c r="BI668" s="47"/>
      <c r="BJ668" s="47"/>
      <c r="BK668" s="47"/>
      <c r="BL668" s="47"/>
      <c r="BM668" s="47"/>
      <c r="BN668" s="47"/>
      <c r="BO668" s="47"/>
      <c r="BP668" s="47"/>
      <c r="BQ668" s="47"/>
      <c r="BR668" s="47"/>
      <c r="BS668" s="47"/>
      <c r="BT668" s="47"/>
      <c r="BU668" s="47"/>
      <c r="BV668" s="47"/>
      <c r="BW668" s="47"/>
      <c r="BX668" s="47"/>
      <c r="BY668" s="47"/>
      <c r="BZ668" s="47"/>
      <c r="CA668" s="47"/>
      <c r="CB668" s="47"/>
      <c r="CC668" s="47"/>
      <c r="CD668" s="47"/>
      <c r="CE668" s="47"/>
      <c r="CF668" s="47"/>
      <c r="CG668" s="47"/>
      <c r="CH668" s="47"/>
      <c r="CI668" s="47"/>
      <c r="CJ668" s="47"/>
      <c r="CK668" s="47"/>
      <c r="CL668" s="47"/>
      <c r="CM668" s="47"/>
      <c r="CN668" s="47"/>
      <c r="CO668" s="47"/>
      <c r="CP668" s="47"/>
      <c r="CQ668" s="47"/>
    </row>
    <row r="669" spans="1:95" ht="12.75" customHeight="1" x14ac:dyDescent="0.15">
      <c r="A669" s="112"/>
      <c r="B669" s="112"/>
      <c r="C669" s="112"/>
      <c r="D669" s="112"/>
      <c r="E669" s="112"/>
      <c r="F669" s="112"/>
      <c r="G669" s="47"/>
      <c r="H669" s="115"/>
      <c r="I669" s="47"/>
      <c r="J669" s="47"/>
      <c r="K669" s="47"/>
      <c r="L669" s="47"/>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c r="AM669" s="47"/>
      <c r="AN669" s="47"/>
      <c r="AO669" s="47"/>
      <c r="AP669" s="47"/>
      <c r="AQ669" s="47"/>
      <c r="AR669" s="47"/>
      <c r="AS669" s="47"/>
      <c r="AT669" s="47"/>
      <c r="AU669" s="47"/>
      <c r="AV669" s="47"/>
      <c r="AW669" s="47"/>
      <c r="AX669" s="47"/>
      <c r="AY669" s="47"/>
      <c r="AZ669" s="47"/>
      <c r="BA669" s="47"/>
      <c r="BB669" s="47"/>
      <c r="BC669" s="47"/>
      <c r="BD669" s="47"/>
      <c r="BE669" s="47"/>
      <c r="BF669" s="47"/>
      <c r="BG669" s="47"/>
      <c r="BH669" s="47"/>
      <c r="BI669" s="47"/>
      <c r="BJ669" s="47"/>
      <c r="BK669" s="47"/>
      <c r="BL669" s="47"/>
      <c r="BM669" s="47"/>
      <c r="BN669" s="47"/>
      <c r="BO669" s="47"/>
      <c r="BP669" s="47"/>
      <c r="BQ669" s="47"/>
      <c r="BR669" s="47"/>
      <c r="BS669" s="47"/>
      <c r="BT669" s="47"/>
      <c r="BU669" s="47"/>
      <c r="BV669" s="47"/>
      <c r="BW669" s="47"/>
      <c r="BX669" s="47"/>
      <c r="BY669" s="47"/>
      <c r="BZ669" s="47"/>
      <c r="CA669" s="47"/>
      <c r="CB669" s="47"/>
      <c r="CC669" s="47"/>
      <c r="CD669" s="47"/>
      <c r="CE669" s="47"/>
      <c r="CF669" s="47"/>
      <c r="CG669" s="47"/>
      <c r="CH669" s="47"/>
      <c r="CI669" s="47"/>
      <c r="CJ669" s="47"/>
      <c r="CK669" s="47"/>
      <c r="CL669" s="47"/>
      <c r="CM669" s="47"/>
      <c r="CN669" s="47"/>
      <c r="CO669" s="47"/>
      <c r="CP669" s="47"/>
      <c r="CQ669" s="47"/>
    </row>
    <row r="670" spans="1:95" ht="12.75" customHeight="1" x14ac:dyDescent="0.15">
      <c r="A670" s="112"/>
      <c r="B670" s="112"/>
      <c r="C670" s="112"/>
      <c r="D670" s="112"/>
      <c r="E670" s="112"/>
      <c r="F670" s="112"/>
      <c r="G670" s="47"/>
      <c r="H670" s="115"/>
      <c r="I670" s="47"/>
      <c r="J670" s="47"/>
      <c r="K670" s="47"/>
      <c r="L670" s="47"/>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c r="AM670" s="47"/>
      <c r="AN670" s="47"/>
      <c r="AO670" s="47"/>
      <c r="AP670" s="47"/>
      <c r="AQ670" s="47"/>
      <c r="AR670" s="47"/>
      <c r="AS670" s="47"/>
      <c r="AT670" s="47"/>
      <c r="AU670" s="47"/>
      <c r="AV670" s="47"/>
      <c r="AW670" s="47"/>
      <c r="AX670" s="47"/>
      <c r="AY670" s="47"/>
      <c r="AZ670" s="47"/>
      <c r="BA670" s="47"/>
      <c r="BB670" s="47"/>
      <c r="BC670" s="47"/>
      <c r="BD670" s="47"/>
      <c r="BE670" s="47"/>
      <c r="BF670" s="47"/>
      <c r="BG670" s="47"/>
      <c r="BH670" s="47"/>
      <c r="BI670" s="47"/>
      <c r="BJ670" s="47"/>
      <c r="BK670" s="47"/>
      <c r="BL670" s="47"/>
      <c r="BM670" s="47"/>
      <c r="BN670" s="47"/>
      <c r="BO670" s="47"/>
      <c r="BP670" s="47"/>
      <c r="BQ670" s="47"/>
      <c r="BR670" s="47"/>
      <c r="BS670" s="47"/>
      <c r="BT670" s="47"/>
      <c r="BU670" s="47"/>
      <c r="BV670" s="47"/>
      <c r="BW670" s="47"/>
      <c r="BX670" s="47"/>
      <c r="BY670" s="47"/>
      <c r="BZ670" s="47"/>
      <c r="CA670" s="47"/>
      <c r="CB670" s="47"/>
      <c r="CC670" s="47"/>
      <c r="CD670" s="47"/>
      <c r="CE670" s="47"/>
      <c r="CF670" s="47"/>
      <c r="CG670" s="47"/>
      <c r="CH670" s="47"/>
      <c r="CI670" s="47"/>
      <c r="CJ670" s="47"/>
      <c r="CK670" s="47"/>
      <c r="CL670" s="47"/>
      <c r="CM670" s="47"/>
      <c r="CN670" s="47"/>
      <c r="CO670" s="47"/>
      <c r="CP670" s="47"/>
      <c r="CQ670" s="47"/>
    </row>
    <row r="671" spans="1:95" ht="12.75" customHeight="1" x14ac:dyDescent="0.15">
      <c r="A671" s="112"/>
      <c r="B671" s="112"/>
      <c r="C671" s="112"/>
      <c r="D671" s="112"/>
      <c r="E671" s="112"/>
      <c r="F671" s="112"/>
      <c r="G671" s="47"/>
      <c r="H671" s="115"/>
      <c r="I671" s="47"/>
      <c r="J671" s="47"/>
      <c r="K671" s="47"/>
      <c r="L671" s="47"/>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c r="AM671" s="47"/>
      <c r="AN671" s="47"/>
      <c r="AO671" s="47"/>
      <c r="AP671" s="47"/>
      <c r="AQ671" s="47"/>
      <c r="AR671" s="47"/>
      <c r="AS671" s="47"/>
      <c r="AT671" s="47"/>
      <c r="AU671" s="47"/>
      <c r="AV671" s="47"/>
      <c r="AW671" s="47"/>
      <c r="AX671" s="47"/>
      <c r="AY671" s="47"/>
      <c r="AZ671" s="47"/>
      <c r="BA671" s="47"/>
      <c r="BB671" s="47"/>
      <c r="BC671" s="47"/>
      <c r="BD671" s="47"/>
      <c r="BE671" s="47"/>
      <c r="BF671" s="47"/>
      <c r="BG671" s="47"/>
      <c r="BH671" s="47"/>
      <c r="BI671" s="47"/>
      <c r="BJ671" s="47"/>
      <c r="BK671" s="47"/>
      <c r="BL671" s="47"/>
      <c r="BM671" s="47"/>
      <c r="BN671" s="47"/>
      <c r="BO671" s="47"/>
      <c r="BP671" s="47"/>
      <c r="BQ671" s="47"/>
      <c r="BR671" s="47"/>
      <c r="BS671" s="47"/>
      <c r="BT671" s="47"/>
      <c r="BU671" s="47"/>
      <c r="BV671" s="47"/>
      <c r="BW671" s="47"/>
      <c r="BX671" s="47"/>
      <c r="BY671" s="47"/>
      <c r="BZ671" s="47"/>
      <c r="CA671" s="47"/>
      <c r="CB671" s="47"/>
      <c r="CC671" s="47"/>
      <c r="CD671" s="47"/>
      <c r="CE671" s="47"/>
      <c r="CF671" s="47"/>
      <c r="CG671" s="47"/>
      <c r="CH671" s="47"/>
      <c r="CI671" s="47"/>
      <c r="CJ671" s="47"/>
      <c r="CK671" s="47"/>
      <c r="CL671" s="47"/>
      <c r="CM671" s="47"/>
      <c r="CN671" s="47"/>
      <c r="CO671" s="47"/>
      <c r="CP671" s="47"/>
      <c r="CQ671" s="47"/>
    </row>
    <row r="672" spans="1:95" ht="12.75" customHeight="1" x14ac:dyDescent="0.15">
      <c r="A672" s="112"/>
      <c r="B672" s="112"/>
      <c r="C672" s="112"/>
      <c r="D672" s="112"/>
      <c r="E672" s="112"/>
      <c r="F672" s="112"/>
      <c r="G672" s="47"/>
      <c r="H672" s="115"/>
      <c r="I672" s="47"/>
      <c r="J672" s="47"/>
      <c r="K672" s="47"/>
      <c r="L672" s="47"/>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c r="AM672" s="47"/>
      <c r="AN672" s="47"/>
      <c r="AO672" s="47"/>
      <c r="AP672" s="47"/>
      <c r="AQ672" s="47"/>
      <c r="AR672" s="47"/>
      <c r="AS672" s="47"/>
      <c r="AT672" s="47"/>
      <c r="AU672" s="47"/>
      <c r="AV672" s="47"/>
      <c r="AW672" s="47"/>
      <c r="AX672" s="47"/>
      <c r="AY672" s="47"/>
      <c r="AZ672" s="47"/>
      <c r="BA672" s="47"/>
      <c r="BB672" s="47"/>
      <c r="BC672" s="47"/>
      <c r="BD672" s="47"/>
      <c r="BE672" s="47"/>
      <c r="BF672" s="47"/>
      <c r="BG672" s="47"/>
      <c r="BH672" s="47"/>
      <c r="BI672" s="47"/>
      <c r="BJ672" s="47"/>
      <c r="BK672" s="47"/>
      <c r="BL672" s="47"/>
      <c r="BM672" s="47"/>
      <c r="BN672" s="47"/>
      <c r="BO672" s="47"/>
      <c r="BP672" s="47"/>
      <c r="BQ672" s="47"/>
      <c r="BR672" s="47"/>
      <c r="BS672" s="47"/>
      <c r="BT672" s="47"/>
      <c r="BU672" s="47"/>
      <c r="BV672" s="47"/>
      <c r="BW672" s="47"/>
      <c r="BX672" s="47"/>
      <c r="BY672" s="47"/>
      <c r="BZ672" s="47"/>
      <c r="CA672" s="47"/>
      <c r="CB672" s="47"/>
      <c r="CC672" s="47"/>
      <c r="CD672" s="47"/>
      <c r="CE672" s="47"/>
      <c r="CF672" s="47"/>
      <c r="CG672" s="47"/>
      <c r="CH672" s="47"/>
      <c r="CI672" s="47"/>
      <c r="CJ672" s="47"/>
      <c r="CK672" s="47"/>
      <c r="CL672" s="47"/>
      <c r="CM672" s="47"/>
      <c r="CN672" s="47"/>
      <c r="CO672" s="47"/>
      <c r="CP672" s="47"/>
      <c r="CQ672" s="47"/>
    </row>
    <row r="673" spans="1:95" ht="12.75" customHeight="1" x14ac:dyDescent="0.15">
      <c r="A673" s="112"/>
      <c r="B673" s="112"/>
      <c r="C673" s="112"/>
      <c r="D673" s="112"/>
      <c r="E673" s="112"/>
      <c r="F673" s="112"/>
      <c r="G673" s="47"/>
      <c r="H673" s="115"/>
      <c r="I673" s="47"/>
      <c r="J673" s="47"/>
      <c r="K673" s="47"/>
      <c r="L673" s="47"/>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c r="AM673" s="47"/>
      <c r="AN673" s="47"/>
      <c r="AO673" s="47"/>
      <c r="AP673" s="47"/>
      <c r="AQ673" s="47"/>
      <c r="AR673" s="47"/>
      <c r="AS673" s="47"/>
      <c r="AT673" s="47"/>
      <c r="AU673" s="47"/>
      <c r="AV673" s="47"/>
      <c r="AW673" s="47"/>
      <c r="AX673" s="47"/>
      <c r="AY673" s="47"/>
      <c r="AZ673" s="47"/>
      <c r="BA673" s="47"/>
      <c r="BB673" s="47"/>
      <c r="BC673" s="47"/>
      <c r="BD673" s="47"/>
      <c r="BE673" s="47"/>
      <c r="BF673" s="47"/>
      <c r="BG673" s="47"/>
      <c r="BH673" s="47"/>
      <c r="BI673" s="47"/>
      <c r="BJ673" s="47"/>
      <c r="BK673" s="47"/>
      <c r="BL673" s="47"/>
      <c r="BM673" s="47"/>
      <c r="BN673" s="47"/>
      <c r="BO673" s="47"/>
      <c r="BP673" s="47"/>
      <c r="BQ673" s="47"/>
      <c r="BR673" s="47"/>
      <c r="BS673" s="47"/>
      <c r="BT673" s="47"/>
      <c r="BU673" s="47"/>
      <c r="BV673" s="47"/>
      <c r="BW673" s="47"/>
      <c r="BX673" s="47"/>
      <c r="BY673" s="47"/>
      <c r="BZ673" s="47"/>
      <c r="CA673" s="47"/>
      <c r="CB673" s="47"/>
      <c r="CC673" s="47"/>
      <c r="CD673" s="47"/>
      <c r="CE673" s="47"/>
      <c r="CF673" s="47"/>
      <c r="CG673" s="47"/>
      <c r="CH673" s="47"/>
      <c r="CI673" s="47"/>
      <c r="CJ673" s="47"/>
      <c r="CK673" s="47"/>
      <c r="CL673" s="47"/>
      <c r="CM673" s="47"/>
      <c r="CN673" s="47"/>
      <c r="CO673" s="47"/>
      <c r="CP673" s="47"/>
      <c r="CQ673" s="47"/>
    </row>
    <row r="674" spans="1:95" ht="12.75" customHeight="1" x14ac:dyDescent="0.15">
      <c r="A674" s="112"/>
      <c r="B674" s="112"/>
      <c r="C674" s="112"/>
      <c r="D674" s="112"/>
      <c r="E674" s="112"/>
      <c r="F674" s="112"/>
      <c r="G674" s="47"/>
      <c r="H674" s="115"/>
      <c r="I674" s="47"/>
      <c r="J674" s="47"/>
      <c r="K674" s="47"/>
      <c r="L674" s="47"/>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c r="AM674" s="47"/>
      <c r="AN674" s="47"/>
      <c r="AO674" s="47"/>
      <c r="AP674" s="47"/>
      <c r="AQ674" s="47"/>
      <c r="AR674" s="47"/>
      <c r="AS674" s="47"/>
      <c r="AT674" s="47"/>
      <c r="AU674" s="47"/>
      <c r="AV674" s="47"/>
      <c r="AW674" s="47"/>
      <c r="AX674" s="47"/>
      <c r="AY674" s="47"/>
      <c r="AZ674" s="47"/>
      <c r="BA674" s="47"/>
      <c r="BB674" s="47"/>
      <c r="BC674" s="47"/>
      <c r="BD674" s="47"/>
      <c r="BE674" s="47"/>
      <c r="BF674" s="47"/>
      <c r="BG674" s="47"/>
      <c r="BH674" s="47"/>
      <c r="BI674" s="47"/>
      <c r="BJ674" s="47"/>
      <c r="BK674" s="47"/>
      <c r="BL674" s="47"/>
      <c r="BM674" s="47"/>
      <c r="BN674" s="47"/>
      <c r="BO674" s="47"/>
      <c r="BP674" s="47"/>
      <c r="BQ674" s="47"/>
      <c r="BR674" s="47"/>
      <c r="BS674" s="47"/>
      <c r="BT674" s="47"/>
      <c r="BU674" s="47"/>
      <c r="BV674" s="47"/>
      <c r="BW674" s="47"/>
      <c r="BX674" s="47"/>
      <c r="BY674" s="47"/>
      <c r="BZ674" s="47"/>
      <c r="CA674" s="47"/>
      <c r="CB674" s="47"/>
      <c r="CC674" s="47"/>
      <c r="CD674" s="47"/>
      <c r="CE674" s="47"/>
      <c r="CF674" s="47"/>
      <c r="CG674" s="47"/>
      <c r="CH674" s="47"/>
      <c r="CI674" s="47"/>
      <c r="CJ674" s="47"/>
      <c r="CK674" s="47"/>
      <c r="CL674" s="47"/>
      <c r="CM674" s="47"/>
      <c r="CN674" s="47"/>
      <c r="CO674" s="47"/>
      <c r="CP674" s="47"/>
      <c r="CQ674" s="47"/>
    </row>
    <row r="675" spans="1:95" ht="12.75" customHeight="1" x14ac:dyDescent="0.15">
      <c r="A675" s="112"/>
      <c r="B675" s="112"/>
      <c r="C675" s="112"/>
      <c r="D675" s="112"/>
      <c r="E675" s="112"/>
      <c r="F675" s="112"/>
      <c r="G675" s="47"/>
      <c r="H675" s="115"/>
      <c r="I675" s="47"/>
      <c r="J675" s="47"/>
      <c r="K675" s="47"/>
      <c r="L675" s="47"/>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c r="AM675" s="47"/>
      <c r="AN675" s="47"/>
      <c r="AO675" s="47"/>
      <c r="AP675" s="47"/>
      <c r="AQ675" s="47"/>
      <c r="AR675" s="47"/>
      <c r="AS675" s="47"/>
      <c r="AT675" s="47"/>
      <c r="AU675" s="47"/>
      <c r="AV675" s="47"/>
      <c r="AW675" s="47"/>
      <c r="AX675" s="47"/>
      <c r="AY675" s="47"/>
      <c r="AZ675" s="47"/>
      <c r="BA675" s="47"/>
      <c r="BB675" s="47"/>
      <c r="BC675" s="47"/>
      <c r="BD675" s="47"/>
      <c r="BE675" s="47"/>
      <c r="BF675" s="47"/>
      <c r="BG675" s="47"/>
      <c r="BH675" s="47"/>
      <c r="BI675" s="47"/>
      <c r="BJ675" s="47"/>
      <c r="BK675" s="47"/>
      <c r="BL675" s="47"/>
      <c r="BM675" s="47"/>
      <c r="BN675" s="47"/>
      <c r="BO675" s="47"/>
      <c r="BP675" s="47"/>
      <c r="BQ675" s="47"/>
      <c r="BR675" s="47"/>
      <c r="BS675" s="47"/>
      <c r="BT675" s="47"/>
      <c r="BU675" s="47"/>
      <c r="BV675" s="47"/>
      <c r="BW675" s="47"/>
      <c r="BX675" s="47"/>
      <c r="BY675" s="47"/>
      <c r="BZ675" s="47"/>
      <c r="CA675" s="47"/>
      <c r="CB675" s="47"/>
      <c r="CC675" s="47"/>
      <c r="CD675" s="47"/>
      <c r="CE675" s="47"/>
      <c r="CF675" s="47"/>
      <c r="CG675" s="47"/>
      <c r="CH675" s="47"/>
      <c r="CI675" s="47"/>
      <c r="CJ675" s="47"/>
      <c r="CK675" s="47"/>
      <c r="CL675" s="47"/>
      <c r="CM675" s="47"/>
      <c r="CN675" s="47"/>
      <c r="CO675" s="47"/>
      <c r="CP675" s="47"/>
      <c r="CQ675" s="47"/>
    </row>
    <row r="676" spans="1:95" ht="12.75" customHeight="1" x14ac:dyDescent="0.15">
      <c r="A676" s="112"/>
      <c r="B676" s="112"/>
      <c r="C676" s="112"/>
      <c r="D676" s="112"/>
      <c r="E676" s="112"/>
      <c r="F676" s="112"/>
      <c r="G676" s="47"/>
      <c r="H676" s="115"/>
      <c r="I676" s="47"/>
      <c r="J676" s="47"/>
      <c r="K676" s="47"/>
      <c r="L676" s="47"/>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c r="AM676" s="47"/>
      <c r="AN676" s="47"/>
      <c r="AO676" s="47"/>
      <c r="AP676" s="47"/>
      <c r="AQ676" s="47"/>
      <c r="AR676" s="47"/>
      <c r="AS676" s="47"/>
      <c r="AT676" s="47"/>
      <c r="AU676" s="47"/>
      <c r="AV676" s="47"/>
      <c r="AW676" s="47"/>
      <c r="AX676" s="47"/>
      <c r="AY676" s="47"/>
      <c r="AZ676" s="47"/>
      <c r="BA676" s="47"/>
      <c r="BB676" s="47"/>
      <c r="BC676" s="47"/>
      <c r="BD676" s="47"/>
      <c r="BE676" s="47"/>
      <c r="BF676" s="47"/>
      <c r="BG676" s="47"/>
      <c r="BH676" s="47"/>
      <c r="BI676" s="47"/>
      <c r="BJ676" s="47"/>
      <c r="BK676" s="47"/>
      <c r="BL676" s="47"/>
      <c r="BM676" s="47"/>
      <c r="BN676" s="47"/>
      <c r="BO676" s="47"/>
      <c r="BP676" s="47"/>
      <c r="BQ676" s="47"/>
      <c r="BR676" s="47"/>
      <c r="BS676" s="47"/>
      <c r="BT676" s="47"/>
      <c r="BU676" s="47"/>
      <c r="BV676" s="47"/>
      <c r="BW676" s="47"/>
      <c r="BX676" s="47"/>
      <c r="BY676" s="47"/>
      <c r="BZ676" s="47"/>
      <c r="CA676" s="47"/>
      <c r="CB676" s="47"/>
      <c r="CC676" s="47"/>
      <c r="CD676" s="47"/>
      <c r="CE676" s="47"/>
      <c r="CF676" s="47"/>
      <c r="CG676" s="47"/>
      <c r="CH676" s="47"/>
      <c r="CI676" s="47"/>
      <c r="CJ676" s="47"/>
      <c r="CK676" s="47"/>
      <c r="CL676" s="47"/>
      <c r="CM676" s="47"/>
      <c r="CN676" s="47"/>
      <c r="CO676" s="47"/>
      <c r="CP676" s="47"/>
      <c r="CQ676" s="47"/>
    </row>
    <row r="677" spans="1:95" ht="12.75" customHeight="1" x14ac:dyDescent="0.15">
      <c r="A677" s="112"/>
      <c r="B677" s="112"/>
      <c r="C677" s="112"/>
      <c r="D677" s="112"/>
      <c r="E677" s="112"/>
      <c r="F677" s="112"/>
      <c r="G677" s="47"/>
      <c r="H677" s="115"/>
      <c r="I677" s="47"/>
      <c r="J677" s="47"/>
      <c r="K677" s="47"/>
      <c r="L677" s="47"/>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c r="AM677" s="47"/>
      <c r="AN677" s="47"/>
      <c r="AO677" s="47"/>
      <c r="AP677" s="47"/>
      <c r="AQ677" s="47"/>
      <c r="AR677" s="47"/>
      <c r="AS677" s="47"/>
      <c r="AT677" s="47"/>
      <c r="AU677" s="47"/>
      <c r="AV677" s="47"/>
      <c r="AW677" s="47"/>
      <c r="AX677" s="47"/>
      <c r="AY677" s="47"/>
      <c r="AZ677" s="47"/>
      <c r="BA677" s="47"/>
      <c r="BB677" s="47"/>
      <c r="BC677" s="47"/>
      <c r="BD677" s="47"/>
      <c r="BE677" s="47"/>
      <c r="BF677" s="47"/>
      <c r="BG677" s="47"/>
      <c r="BH677" s="47"/>
      <c r="BI677" s="47"/>
      <c r="BJ677" s="47"/>
      <c r="BK677" s="47"/>
      <c r="BL677" s="47"/>
      <c r="BM677" s="47"/>
      <c r="BN677" s="47"/>
      <c r="BO677" s="47"/>
      <c r="BP677" s="47"/>
      <c r="BQ677" s="47"/>
      <c r="BR677" s="47"/>
      <c r="BS677" s="47"/>
      <c r="BT677" s="47"/>
      <c r="BU677" s="47"/>
      <c r="BV677" s="47"/>
      <c r="BW677" s="47"/>
      <c r="BX677" s="47"/>
      <c r="BY677" s="47"/>
      <c r="BZ677" s="47"/>
      <c r="CA677" s="47"/>
      <c r="CB677" s="47"/>
      <c r="CC677" s="47"/>
      <c r="CD677" s="47"/>
      <c r="CE677" s="47"/>
      <c r="CF677" s="47"/>
      <c r="CG677" s="47"/>
      <c r="CH677" s="47"/>
      <c r="CI677" s="47"/>
      <c r="CJ677" s="47"/>
      <c r="CK677" s="47"/>
      <c r="CL677" s="47"/>
      <c r="CM677" s="47"/>
      <c r="CN677" s="47"/>
      <c r="CO677" s="47"/>
      <c r="CP677" s="47"/>
      <c r="CQ677" s="47"/>
    </row>
    <row r="678" spans="1:95" ht="12.75" customHeight="1" x14ac:dyDescent="0.15">
      <c r="A678" s="112"/>
      <c r="B678" s="112"/>
      <c r="C678" s="112"/>
      <c r="D678" s="112"/>
      <c r="E678" s="112"/>
      <c r="F678" s="112"/>
      <c r="G678" s="47"/>
      <c r="H678" s="115"/>
      <c r="I678" s="47"/>
      <c r="J678" s="47"/>
      <c r="K678" s="47"/>
      <c r="L678" s="47"/>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c r="AM678" s="47"/>
      <c r="AN678" s="47"/>
      <c r="AO678" s="47"/>
      <c r="AP678" s="47"/>
      <c r="AQ678" s="47"/>
      <c r="AR678" s="47"/>
      <c r="AS678" s="47"/>
      <c r="AT678" s="47"/>
      <c r="AU678" s="47"/>
      <c r="AV678" s="47"/>
      <c r="AW678" s="47"/>
      <c r="AX678" s="47"/>
      <c r="AY678" s="47"/>
      <c r="AZ678" s="47"/>
      <c r="BA678" s="47"/>
      <c r="BB678" s="47"/>
      <c r="BC678" s="47"/>
      <c r="BD678" s="47"/>
      <c r="BE678" s="47"/>
      <c r="BF678" s="47"/>
      <c r="BG678" s="47"/>
      <c r="BH678" s="47"/>
      <c r="BI678" s="47"/>
      <c r="BJ678" s="47"/>
      <c r="BK678" s="47"/>
      <c r="BL678" s="47"/>
      <c r="BM678" s="47"/>
      <c r="BN678" s="47"/>
      <c r="BO678" s="47"/>
      <c r="BP678" s="47"/>
      <c r="BQ678" s="47"/>
      <c r="BR678" s="47"/>
      <c r="BS678" s="47"/>
      <c r="BT678" s="47"/>
      <c r="BU678" s="47"/>
      <c r="BV678" s="47"/>
      <c r="BW678" s="47"/>
      <c r="BX678" s="47"/>
      <c r="BY678" s="47"/>
      <c r="BZ678" s="47"/>
      <c r="CA678" s="47"/>
      <c r="CB678" s="47"/>
      <c r="CC678" s="47"/>
      <c r="CD678" s="47"/>
      <c r="CE678" s="47"/>
      <c r="CF678" s="47"/>
      <c r="CG678" s="47"/>
      <c r="CH678" s="47"/>
      <c r="CI678" s="47"/>
      <c r="CJ678" s="47"/>
      <c r="CK678" s="47"/>
      <c r="CL678" s="47"/>
      <c r="CM678" s="47"/>
      <c r="CN678" s="47"/>
      <c r="CO678" s="47"/>
      <c r="CP678" s="47"/>
      <c r="CQ678" s="47"/>
    </row>
    <row r="679" spans="1:95" ht="12.75" customHeight="1" x14ac:dyDescent="0.15">
      <c r="A679" s="112"/>
      <c r="B679" s="112"/>
      <c r="C679" s="112"/>
      <c r="D679" s="112"/>
      <c r="E679" s="112"/>
      <c r="F679" s="112"/>
      <c r="G679" s="47"/>
      <c r="H679" s="115"/>
      <c r="I679" s="47"/>
      <c r="J679" s="47"/>
      <c r="K679" s="47"/>
      <c r="L679" s="47"/>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c r="AM679" s="47"/>
      <c r="AN679" s="47"/>
      <c r="AO679" s="47"/>
      <c r="AP679" s="47"/>
      <c r="AQ679" s="47"/>
      <c r="AR679" s="47"/>
      <c r="AS679" s="47"/>
      <c r="AT679" s="47"/>
      <c r="AU679" s="47"/>
      <c r="AV679" s="47"/>
      <c r="AW679" s="47"/>
      <c r="AX679" s="47"/>
      <c r="AY679" s="47"/>
      <c r="AZ679" s="47"/>
      <c r="BA679" s="47"/>
      <c r="BB679" s="47"/>
      <c r="BC679" s="47"/>
      <c r="BD679" s="47"/>
      <c r="BE679" s="47"/>
      <c r="BF679" s="47"/>
      <c r="BG679" s="47"/>
      <c r="BH679" s="47"/>
      <c r="BI679" s="47"/>
      <c r="BJ679" s="47"/>
      <c r="BK679" s="47"/>
      <c r="BL679" s="47"/>
      <c r="BM679" s="47"/>
      <c r="BN679" s="47"/>
      <c r="BO679" s="47"/>
      <c r="BP679" s="47"/>
      <c r="BQ679" s="47"/>
      <c r="BR679" s="47"/>
      <c r="BS679" s="47"/>
      <c r="BT679" s="47"/>
      <c r="BU679" s="47"/>
      <c r="BV679" s="47"/>
      <c r="BW679" s="47"/>
      <c r="BX679" s="47"/>
      <c r="BY679" s="47"/>
      <c r="BZ679" s="47"/>
      <c r="CA679" s="47"/>
      <c r="CB679" s="47"/>
      <c r="CC679" s="47"/>
      <c r="CD679" s="47"/>
      <c r="CE679" s="47"/>
      <c r="CF679" s="47"/>
      <c r="CG679" s="47"/>
      <c r="CH679" s="47"/>
      <c r="CI679" s="47"/>
      <c r="CJ679" s="47"/>
      <c r="CK679" s="47"/>
      <c r="CL679" s="47"/>
      <c r="CM679" s="47"/>
      <c r="CN679" s="47"/>
      <c r="CO679" s="47"/>
      <c r="CP679" s="47"/>
      <c r="CQ679" s="47"/>
    </row>
    <row r="680" spans="1:95" ht="12.75" customHeight="1" x14ac:dyDescent="0.15">
      <c r="A680" s="112"/>
      <c r="B680" s="112"/>
      <c r="C680" s="112"/>
      <c r="D680" s="112"/>
      <c r="E680" s="112"/>
      <c r="F680" s="112"/>
      <c r="G680" s="47"/>
      <c r="H680" s="115"/>
      <c r="I680" s="47"/>
      <c r="J680" s="47"/>
      <c r="K680" s="47"/>
      <c r="L680" s="47"/>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c r="AM680" s="47"/>
      <c r="AN680" s="47"/>
      <c r="AO680" s="47"/>
      <c r="AP680" s="47"/>
      <c r="AQ680" s="47"/>
      <c r="AR680" s="47"/>
      <c r="AS680" s="47"/>
      <c r="AT680" s="47"/>
      <c r="AU680" s="47"/>
      <c r="AV680" s="47"/>
      <c r="AW680" s="47"/>
      <c r="AX680" s="47"/>
      <c r="AY680" s="47"/>
      <c r="AZ680" s="47"/>
      <c r="BA680" s="47"/>
      <c r="BB680" s="47"/>
      <c r="BC680" s="47"/>
      <c r="BD680" s="47"/>
      <c r="BE680" s="47"/>
      <c r="BF680" s="47"/>
      <c r="BG680" s="47"/>
      <c r="BH680" s="47"/>
      <c r="BI680" s="47"/>
      <c r="BJ680" s="47"/>
      <c r="BK680" s="47"/>
      <c r="BL680" s="47"/>
      <c r="BM680" s="47"/>
      <c r="BN680" s="47"/>
      <c r="BO680" s="47"/>
      <c r="BP680" s="47"/>
      <c r="BQ680" s="47"/>
      <c r="BR680" s="47"/>
      <c r="BS680" s="47"/>
      <c r="BT680" s="47"/>
      <c r="BU680" s="47"/>
      <c r="BV680" s="47"/>
      <c r="BW680" s="47"/>
      <c r="BX680" s="47"/>
      <c r="BY680" s="47"/>
      <c r="BZ680" s="47"/>
      <c r="CA680" s="47"/>
      <c r="CB680" s="47"/>
      <c r="CC680" s="47"/>
      <c r="CD680" s="47"/>
      <c r="CE680" s="47"/>
      <c r="CF680" s="47"/>
      <c r="CG680" s="47"/>
      <c r="CH680" s="47"/>
      <c r="CI680" s="47"/>
      <c r="CJ680" s="47"/>
      <c r="CK680" s="47"/>
      <c r="CL680" s="47"/>
      <c r="CM680" s="47"/>
      <c r="CN680" s="47"/>
      <c r="CO680" s="47"/>
      <c r="CP680" s="47"/>
      <c r="CQ680" s="47"/>
    </row>
    <row r="681" spans="1:95" ht="12.75" customHeight="1" x14ac:dyDescent="0.15">
      <c r="A681" s="112"/>
      <c r="B681" s="112"/>
      <c r="C681" s="112"/>
      <c r="D681" s="112"/>
      <c r="E681" s="112"/>
      <c r="F681" s="112"/>
      <c r="G681" s="47"/>
      <c r="H681" s="115"/>
      <c r="I681" s="47"/>
      <c r="J681" s="47"/>
      <c r="K681" s="47"/>
      <c r="L681" s="47"/>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c r="AM681" s="47"/>
      <c r="AN681" s="47"/>
      <c r="AO681" s="47"/>
      <c r="AP681" s="47"/>
      <c r="AQ681" s="47"/>
      <c r="AR681" s="47"/>
      <c r="AS681" s="47"/>
      <c r="AT681" s="47"/>
      <c r="AU681" s="47"/>
      <c r="AV681" s="47"/>
      <c r="AW681" s="47"/>
      <c r="AX681" s="47"/>
      <c r="AY681" s="47"/>
      <c r="AZ681" s="47"/>
      <c r="BA681" s="47"/>
      <c r="BB681" s="47"/>
      <c r="BC681" s="47"/>
      <c r="BD681" s="47"/>
      <c r="BE681" s="47"/>
      <c r="BF681" s="47"/>
      <c r="BG681" s="47"/>
      <c r="BH681" s="47"/>
      <c r="BI681" s="47"/>
      <c r="BJ681" s="47"/>
      <c r="BK681" s="47"/>
      <c r="BL681" s="47"/>
      <c r="BM681" s="47"/>
      <c r="BN681" s="47"/>
      <c r="BO681" s="47"/>
      <c r="BP681" s="47"/>
      <c r="BQ681" s="47"/>
      <c r="BR681" s="47"/>
      <c r="BS681" s="47"/>
      <c r="BT681" s="47"/>
      <c r="BU681" s="47"/>
      <c r="BV681" s="47"/>
      <c r="BW681" s="47"/>
      <c r="BX681" s="47"/>
      <c r="BY681" s="47"/>
      <c r="BZ681" s="47"/>
      <c r="CA681" s="47"/>
      <c r="CB681" s="47"/>
      <c r="CC681" s="47"/>
      <c r="CD681" s="47"/>
      <c r="CE681" s="47"/>
      <c r="CF681" s="47"/>
      <c r="CG681" s="47"/>
      <c r="CH681" s="47"/>
      <c r="CI681" s="47"/>
      <c r="CJ681" s="47"/>
      <c r="CK681" s="47"/>
      <c r="CL681" s="47"/>
      <c r="CM681" s="47"/>
      <c r="CN681" s="47"/>
      <c r="CO681" s="47"/>
      <c r="CP681" s="47"/>
      <c r="CQ681" s="47"/>
    </row>
    <row r="682" spans="1:95" ht="12.75" customHeight="1" x14ac:dyDescent="0.15">
      <c r="A682" s="112"/>
      <c r="B682" s="112"/>
      <c r="C682" s="112"/>
      <c r="D682" s="112"/>
      <c r="E682" s="112"/>
      <c r="F682" s="112"/>
      <c r="G682" s="47"/>
      <c r="H682" s="115"/>
      <c r="I682" s="47"/>
      <c r="J682" s="47"/>
      <c r="K682" s="47"/>
      <c r="L682" s="47"/>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c r="AM682" s="47"/>
      <c r="AN682" s="47"/>
      <c r="AO682" s="47"/>
      <c r="AP682" s="47"/>
      <c r="AQ682" s="47"/>
      <c r="AR682" s="47"/>
      <c r="AS682" s="47"/>
      <c r="AT682" s="47"/>
      <c r="AU682" s="47"/>
      <c r="AV682" s="47"/>
      <c r="AW682" s="47"/>
      <c r="AX682" s="47"/>
      <c r="AY682" s="47"/>
      <c r="AZ682" s="47"/>
      <c r="BA682" s="47"/>
      <c r="BB682" s="47"/>
      <c r="BC682" s="47"/>
      <c r="BD682" s="47"/>
      <c r="BE682" s="47"/>
      <c r="BF682" s="47"/>
      <c r="BG682" s="47"/>
      <c r="BH682" s="47"/>
      <c r="BI682" s="47"/>
      <c r="BJ682" s="47"/>
      <c r="BK682" s="47"/>
      <c r="BL682" s="47"/>
      <c r="BM682" s="47"/>
      <c r="BN682" s="47"/>
      <c r="BO682" s="47"/>
      <c r="BP682" s="47"/>
      <c r="BQ682" s="47"/>
      <c r="BR682" s="47"/>
      <c r="BS682" s="47"/>
      <c r="BT682" s="47"/>
      <c r="BU682" s="47"/>
      <c r="BV682" s="47"/>
      <c r="BW682" s="47"/>
      <c r="BX682" s="47"/>
      <c r="BY682" s="47"/>
      <c r="BZ682" s="47"/>
      <c r="CA682" s="47"/>
      <c r="CB682" s="47"/>
      <c r="CC682" s="47"/>
      <c r="CD682" s="47"/>
      <c r="CE682" s="47"/>
      <c r="CF682" s="47"/>
      <c r="CG682" s="47"/>
      <c r="CH682" s="47"/>
      <c r="CI682" s="47"/>
      <c r="CJ682" s="47"/>
      <c r="CK682" s="47"/>
      <c r="CL682" s="47"/>
      <c r="CM682" s="47"/>
      <c r="CN682" s="47"/>
      <c r="CO682" s="47"/>
      <c r="CP682" s="47"/>
      <c r="CQ682" s="47"/>
    </row>
    <row r="683" spans="1:95" ht="12.75" customHeight="1" x14ac:dyDescent="0.15">
      <c r="A683" s="112"/>
      <c r="B683" s="112"/>
      <c r="C683" s="112"/>
      <c r="D683" s="112"/>
      <c r="E683" s="112"/>
      <c r="F683" s="112"/>
      <c r="G683" s="47"/>
      <c r="H683" s="115"/>
      <c r="I683" s="47"/>
      <c r="J683" s="47"/>
      <c r="K683" s="47"/>
      <c r="L683" s="47"/>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c r="AM683" s="47"/>
      <c r="AN683" s="47"/>
      <c r="AO683" s="47"/>
      <c r="AP683" s="47"/>
      <c r="AQ683" s="47"/>
      <c r="AR683" s="47"/>
      <c r="AS683" s="47"/>
      <c r="AT683" s="47"/>
      <c r="AU683" s="47"/>
      <c r="AV683" s="47"/>
      <c r="AW683" s="47"/>
      <c r="AX683" s="47"/>
      <c r="AY683" s="47"/>
      <c r="AZ683" s="47"/>
      <c r="BA683" s="47"/>
      <c r="BB683" s="47"/>
      <c r="BC683" s="47"/>
      <c r="BD683" s="47"/>
      <c r="BE683" s="47"/>
      <c r="BF683" s="47"/>
      <c r="BG683" s="47"/>
      <c r="BH683" s="47"/>
      <c r="BI683" s="47"/>
      <c r="BJ683" s="47"/>
      <c r="BK683" s="47"/>
      <c r="BL683" s="47"/>
      <c r="BM683" s="47"/>
      <c r="BN683" s="47"/>
      <c r="BO683" s="47"/>
      <c r="BP683" s="47"/>
      <c r="BQ683" s="47"/>
      <c r="BR683" s="47"/>
      <c r="BS683" s="47"/>
      <c r="BT683" s="47"/>
      <c r="BU683" s="47"/>
      <c r="BV683" s="47"/>
      <c r="BW683" s="47"/>
      <c r="BX683" s="47"/>
      <c r="BY683" s="47"/>
      <c r="BZ683" s="47"/>
      <c r="CA683" s="47"/>
      <c r="CB683" s="47"/>
      <c r="CC683" s="47"/>
      <c r="CD683" s="47"/>
      <c r="CE683" s="47"/>
      <c r="CF683" s="47"/>
      <c r="CG683" s="47"/>
      <c r="CH683" s="47"/>
      <c r="CI683" s="47"/>
      <c r="CJ683" s="47"/>
      <c r="CK683" s="47"/>
      <c r="CL683" s="47"/>
      <c r="CM683" s="47"/>
      <c r="CN683" s="47"/>
      <c r="CO683" s="47"/>
      <c r="CP683" s="47"/>
      <c r="CQ683" s="47"/>
    </row>
    <row r="684" spans="1:95" ht="12.75" customHeight="1" x14ac:dyDescent="0.15">
      <c r="A684" s="112"/>
      <c r="B684" s="112"/>
      <c r="C684" s="112"/>
      <c r="D684" s="112"/>
      <c r="E684" s="112"/>
      <c r="F684" s="112"/>
      <c r="G684" s="47"/>
      <c r="H684" s="115"/>
      <c r="I684" s="47"/>
      <c r="J684" s="47"/>
      <c r="K684" s="47"/>
      <c r="L684" s="47"/>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c r="AM684" s="47"/>
      <c r="AN684" s="47"/>
      <c r="AO684" s="47"/>
      <c r="AP684" s="47"/>
      <c r="AQ684" s="47"/>
      <c r="AR684" s="47"/>
      <c r="AS684" s="47"/>
      <c r="AT684" s="47"/>
      <c r="AU684" s="47"/>
      <c r="AV684" s="47"/>
      <c r="AW684" s="47"/>
      <c r="AX684" s="47"/>
      <c r="AY684" s="47"/>
      <c r="AZ684" s="47"/>
      <c r="BA684" s="47"/>
      <c r="BB684" s="47"/>
      <c r="BC684" s="47"/>
      <c r="BD684" s="47"/>
      <c r="BE684" s="47"/>
      <c r="BF684" s="47"/>
      <c r="BG684" s="47"/>
      <c r="BH684" s="47"/>
      <c r="BI684" s="47"/>
      <c r="BJ684" s="47"/>
      <c r="BK684" s="47"/>
      <c r="BL684" s="47"/>
      <c r="BM684" s="47"/>
      <c r="BN684" s="47"/>
      <c r="BO684" s="47"/>
      <c r="BP684" s="47"/>
      <c r="BQ684" s="47"/>
      <c r="BR684" s="47"/>
      <c r="BS684" s="47"/>
      <c r="BT684" s="47"/>
      <c r="BU684" s="47"/>
      <c r="BV684" s="47"/>
      <c r="BW684" s="47"/>
      <c r="BX684" s="47"/>
      <c r="BY684" s="47"/>
      <c r="BZ684" s="47"/>
      <c r="CA684" s="47"/>
      <c r="CB684" s="47"/>
      <c r="CC684" s="47"/>
      <c r="CD684" s="47"/>
      <c r="CE684" s="47"/>
      <c r="CF684" s="47"/>
      <c r="CG684" s="47"/>
      <c r="CH684" s="47"/>
      <c r="CI684" s="47"/>
      <c r="CJ684" s="47"/>
      <c r="CK684" s="47"/>
      <c r="CL684" s="47"/>
      <c r="CM684" s="47"/>
      <c r="CN684" s="47"/>
      <c r="CO684" s="47"/>
      <c r="CP684" s="47"/>
      <c r="CQ684" s="47"/>
    </row>
    <row r="685" spans="1:95" ht="12.75" customHeight="1" x14ac:dyDescent="0.15">
      <c r="A685" s="112"/>
      <c r="B685" s="112"/>
      <c r="C685" s="112"/>
      <c r="D685" s="112"/>
      <c r="E685" s="112"/>
      <c r="F685" s="112"/>
      <c r="G685" s="47"/>
      <c r="H685" s="115"/>
      <c r="I685" s="47"/>
      <c r="J685" s="47"/>
      <c r="K685" s="47"/>
      <c r="L685" s="47"/>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c r="AR685" s="47"/>
      <c r="AS685" s="47"/>
      <c r="AT685" s="47"/>
      <c r="AU685" s="47"/>
      <c r="AV685" s="47"/>
      <c r="AW685" s="47"/>
      <c r="AX685" s="47"/>
      <c r="AY685" s="47"/>
      <c r="AZ685" s="47"/>
      <c r="BA685" s="47"/>
      <c r="BB685" s="47"/>
      <c r="BC685" s="47"/>
      <c r="BD685" s="47"/>
      <c r="BE685" s="47"/>
      <c r="BF685" s="47"/>
      <c r="BG685" s="47"/>
      <c r="BH685" s="47"/>
      <c r="BI685" s="47"/>
      <c r="BJ685" s="47"/>
      <c r="BK685" s="47"/>
      <c r="BL685" s="47"/>
      <c r="BM685" s="47"/>
      <c r="BN685" s="47"/>
      <c r="BO685" s="47"/>
      <c r="BP685" s="47"/>
      <c r="BQ685" s="47"/>
      <c r="BR685" s="47"/>
      <c r="BS685" s="47"/>
      <c r="BT685" s="47"/>
      <c r="BU685" s="47"/>
      <c r="BV685" s="47"/>
      <c r="BW685" s="47"/>
      <c r="BX685" s="47"/>
      <c r="BY685" s="47"/>
      <c r="BZ685" s="47"/>
      <c r="CA685" s="47"/>
      <c r="CB685" s="47"/>
      <c r="CC685" s="47"/>
      <c r="CD685" s="47"/>
      <c r="CE685" s="47"/>
      <c r="CF685" s="47"/>
      <c r="CG685" s="47"/>
      <c r="CH685" s="47"/>
      <c r="CI685" s="47"/>
      <c r="CJ685" s="47"/>
      <c r="CK685" s="47"/>
      <c r="CL685" s="47"/>
      <c r="CM685" s="47"/>
      <c r="CN685" s="47"/>
      <c r="CO685" s="47"/>
      <c r="CP685" s="47"/>
      <c r="CQ685" s="47"/>
    </row>
    <row r="686" spans="1:95" ht="12.75" customHeight="1" x14ac:dyDescent="0.15">
      <c r="A686" s="112"/>
      <c r="B686" s="112"/>
      <c r="C686" s="112"/>
      <c r="D686" s="112"/>
      <c r="E686" s="112"/>
      <c r="F686" s="112"/>
      <c r="G686" s="47"/>
      <c r="H686" s="115"/>
      <c r="I686" s="47"/>
      <c r="J686" s="47"/>
      <c r="K686" s="47"/>
      <c r="L686" s="47"/>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c r="AM686" s="47"/>
      <c r="AN686" s="47"/>
      <c r="AO686" s="47"/>
      <c r="AP686" s="47"/>
      <c r="AQ686" s="47"/>
      <c r="AR686" s="47"/>
      <c r="AS686" s="47"/>
      <c r="AT686" s="47"/>
      <c r="AU686" s="47"/>
      <c r="AV686" s="47"/>
      <c r="AW686" s="47"/>
      <c r="AX686" s="47"/>
      <c r="AY686" s="47"/>
      <c r="AZ686" s="47"/>
      <c r="BA686" s="47"/>
      <c r="BB686" s="47"/>
      <c r="BC686" s="47"/>
      <c r="BD686" s="47"/>
      <c r="BE686" s="47"/>
      <c r="BF686" s="47"/>
      <c r="BG686" s="47"/>
      <c r="BH686" s="47"/>
      <c r="BI686" s="47"/>
      <c r="BJ686" s="47"/>
      <c r="BK686" s="47"/>
      <c r="BL686" s="47"/>
      <c r="BM686" s="47"/>
      <c r="BN686" s="47"/>
      <c r="BO686" s="47"/>
      <c r="BP686" s="47"/>
      <c r="BQ686" s="47"/>
      <c r="BR686" s="47"/>
      <c r="BS686" s="47"/>
      <c r="BT686" s="47"/>
      <c r="BU686" s="47"/>
      <c r="BV686" s="47"/>
      <c r="BW686" s="47"/>
      <c r="BX686" s="47"/>
      <c r="BY686" s="47"/>
      <c r="BZ686" s="47"/>
      <c r="CA686" s="47"/>
      <c r="CB686" s="47"/>
      <c r="CC686" s="47"/>
      <c r="CD686" s="47"/>
      <c r="CE686" s="47"/>
      <c r="CF686" s="47"/>
      <c r="CG686" s="47"/>
      <c r="CH686" s="47"/>
      <c r="CI686" s="47"/>
      <c r="CJ686" s="47"/>
      <c r="CK686" s="47"/>
      <c r="CL686" s="47"/>
      <c r="CM686" s="47"/>
      <c r="CN686" s="47"/>
      <c r="CO686" s="47"/>
      <c r="CP686" s="47"/>
      <c r="CQ686" s="47"/>
    </row>
    <row r="687" spans="1:95" ht="12.75" customHeight="1" x14ac:dyDescent="0.15">
      <c r="A687" s="112"/>
      <c r="B687" s="112"/>
      <c r="C687" s="112"/>
      <c r="D687" s="112"/>
      <c r="E687" s="112"/>
      <c r="F687" s="112"/>
      <c r="G687" s="47"/>
      <c r="H687" s="115"/>
      <c r="I687" s="47"/>
      <c r="J687" s="47"/>
      <c r="K687" s="47"/>
      <c r="L687" s="47"/>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c r="AM687" s="47"/>
      <c r="AN687" s="47"/>
      <c r="AO687" s="47"/>
      <c r="AP687" s="47"/>
      <c r="AQ687" s="47"/>
      <c r="AR687" s="47"/>
      <c r="AS687" s="47"/>
      <c r="AT687" s="47"/>
      <c r="AU687" s="47"/>
      <c r="AV687" s="47"/>
      <c r="AW687" s="47"/>
      <c r="AX687" s="47"/>
      <c r="AY687" s="47"/>
      <c r="AZ687" s="47"/>
      <c r="BA687" s="47"/>
      <c r="BB687" s="47"/>
      <c r="BC687" s="47"/>
      <c r="BD687" s="47"/>
      <c r="BE687" s="47"/>
      <c r="BF687" s="47"/>
      <c r="BG687" s="47"/>
      <c r="BH687" s="47"/>
      <c r="BI687" s="47"/>
      <c r="BJ687" s="47"/>
      <c r="BK687" s="47"/>
      <c r="BL687" s="47"/>
      <c r="BM687" s="47"/>
      <c r="BN687" s="47"/>
      <c r="BO687" s="47"/>
      <c r="BP687" s="47"/>
      <c r="BQ687" s="47"/>
      <c r="BR687" s="47"/>
      <c r="BS687" s="47"/>
      <c r="BT687" s="47"/>
      <c r="BU687" s="47"/>
      <c r="BV687" s="47"/>
      <c r="BW687" s="47"/>
      <c r="BX687" s="47"/>
      <c r="BY687" s="47"/>
      <c r="BZ687" s="47"/>
      <c r="CA687" s="47"/>
      <c r="CB687" s="47"/>
      <c r="CC687" s="47"/>
      <c r="CD687" s="47"/>
      <c r="CE687" s="47"/>
      <c r="CF687" s="47"/>
      <c r="CG687" s="47"/>
      <c r="CH687" s="47"/>
      <c r="CI687" s="47"/>
      <c r="CJ687" s="47"/>
      <c r="CK687" s="47"/>
      <c r="CL687" s="47"/>
      <c r="CM687" s="47"/>
      <c r="CN687" s="47"/>
      <c r="CO687" s="47"/>
      <c r="CP687" s="47"/>
      <c r="CQ687" s="47"/>
    </row>
    <row r="688" spans="1:95" ht="12.75" customHeight="1" x14ac:dyDescent="0.15">
      <c r="A688" s="112"/>
      <c r="B688" s="112"/>
      <c r="C688" s="112"/>
      <c r="D688" s="112"/>
      <c r="E688" s="112"/>
      <c r="F688" s="112"/>
      <c r="G688" s="47"/>
      <c r="H688" s="115"/>
      <c r="I688" s="47"/>
      <c r="J688" s="47"/>
      <c r="K688" s="47"/>
      <c r="L688" s="47"/>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c r="AM688" s="47"/>
      <c r="AN688" s="47"/>
      <c r="AO688" s="47"/>
      <c r="AP688" s="47"/>
      <c r="AQ688" s="47"/>
      <c r="AR688" s="47"/>
      <c r="AS688" s="47"/>
      <c r="AT688" s="47"/>
      <c r="AU688" s="47"/>
      <c r="AV688" s="47"/>
      <c r="AW688" s="47"/>
      <c r="AX688" s="47"/>
      <c r="AY688" s="47"/>
      <c r="AZ688" s="47"/>
      <c r="BA688" s="47"/>
      <c r="BB688" s="47"/>
      <c r="BC688" s="47"/>
      <c r="BD688" s="47"/>
      <c r="BE688" s="47"/>
      <c r="BF688" s="47"/>
      <c r="BG688" s="47"/>
      <c r="BH688" s="47"/>
      <c r="BI688" s="47"/>
      <c r="BJ688" s="47"/>
      <c r="BK688" s="47"/>
      <c r="BL688" s="47"/>
      <c r="BM688" s="47"/>
      <c r="BN688" s="47"/>
      <c r="BO688" s="47"/>
      <c r="BP688" s="47"/>
      <c r="BQ688" s="47"/>
      <c r="BR688" s="47"/>
      <c r="BS688" s="47"/>
      <c r="BT688" s="47"/>
      <c r="BU688" s="47"/>
      <c r="BV688" s="47"/>
      <c r="BW688" s="47"/>
      <c r="BX688" s="47"/>
      <c r="BY688" s="47"/>
      <c r="BZ688" s="47"/>
      <c r="CA688" s="47"/>
      <c r="CB688" s="47"/>
      <c r="CC688" s="47"/>
      <c r="CD688" s="47"/>
      <c r="CE688" s="47"/>
      <c r="CF688" s="47"/>
      <c r="CG688" s="47"/>
      <c r="CH688" s="47"/>
      <c r="CI688" s="47"/>
      <c r="CJ688" s="47"/>
      <c r="CK688" s="47"/>
      <c r="CL688" s="47"/>
      <c r="CM688" s="47"/>
      <c r="CN688" s="47"/>
      <c r="CO688" s="47"/>
      <c r="CP688" s="47"/>
      <c r="CQ688" s="47"/>
    </row>
    <row r="689" spans="1:95" ht="12.75" customHeight="1" x14ac:dyDescent="0.15">
      <c r="A689" s="112"/>
      <c r="B689" s="112"/>
      <c r="C689" s="112"/>
      <c r="D689" s="112"/>
      <c r="E689" s="112"/>
      <c r="F689" s="112"/>
      <c r="G689" s="47"/>
      <c r="H689" s="115"/>
      <c r="I689" s="47"/>
      <c r="J689" s="47"/>
      <c r="K689" s="47"/>
      <c r="L689" s="47"/>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c r="AM689" s="47"/>
      <c r="AN689" s="47"/>
      <c r="AO689" s="47"/>
      <c r="AP689" s="47"/>
      <c r="AQ689" s="47"/>
      <c r="AR689" s="47"/>
      <c r="AS689" s="47"/>
      <c r="AT689" s="47"/>
      <c r="AU689" s="47"/>
      <c r="AV689" s="47"/>
      <c r="AW689" s="47"/>
      <c r="AX689" s="47"/>
      <c r="AY689" s="47"/>
      <c r="AZ689" s="47"/>
      <c r="BA689" s="47"/>
      <c r="BB689" s="47"/>
      <c r="BC689" s="47"/>
      <c r="BD689" s="47"/>
      <c r="BE689" s="47"/>
      <c r="BF689" s="47"/>
      <c r="BG689" s="47"/>
      <c r="BH689" s="47"/>
      <c r="BI689" s="47"/>
      <c r="BJ689" s="47"/>
      <c r="BK689" s="47"/>
      <c r="BL689" s="47"/>
      <c r="BM689" s="47"/>
      <c r="BN689" s="47"/>
      <c r="BO689" s="47"/>
      <c r="BP689" s="47"/>
      <c r="BQ689" s="47"/>
      <c r="BR689" s="47"/>
      <c r="BS689" s="47"/>
      <c r="BT689" s="47"/>
      <c r="BU689" s="47"/>
      <c r="BV689" s="47"/>
      <c r="BW689" s="47"/>
      <c r="BX689" s="47"/>
      <c r="BY689" s="47"/>
      <c r="BZ689" s="47"/>
      <c r="CA689" s="47"/>
      <c r="CB689" s="47"/>
      <c r="CC689" s="47"/>
      <c r="CD689" s="47"/>
      <c r="CE689" s="47"/>
      <c r="CF689" s="47"/>
      <c r="CG689" s="47"/>
      <c r="CH689" s="47"/>
      <c r="CI689" s="47"/>
      <c r="CJ689" s="47"/>
      <c r="CK689" s="47"/>
      <c r="CL689" s="47"/>
      <c r="CM689" s="47"/>
      <c r="CN689" s="47"/>
      <c r="CO689" s="47"/>
      <c r="CP689" s="47"/>
      <c r="CQ689" s="47"/>
    </row>
    <row r="690" spans="1:95" ht="12.75" customHeight="1" x14ac:dyDescent="0.15">
      <c r="A690" s="112"/>
      <c r="B690" s="112"/>
      <c r="C690" s="112"/>
      <c r="D690" s="112"/>
      <c r="E690" s="112"/>
      <c r="F690" s="112"/>
      <c r="G690" s="47"/>
      <c r="H690" s="115"/>
      <c r="I690" s="47"/>
      <c r="J690" s="47"/>
      <c r="K690" s="47"/>
      <c r="L690" s="47"/>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c r="AM690" s="47"/>
      <c r="AN690" s="47"/>
      <c r="AO690" s="47"/>
      <c r="AP690" s="47"/>
      <c r="AQ690" s="47"/>
      <c r="AR690" s="47"/>
      <c r="AS690" s="47"/>
      <c r="AT690" s="47"/>
      <c r="AU690" s="47"/>
      <c r="AV690" s="47"/>
      <c r="AW690" s="47"/>
      <c r="AX690" s="47"/>
      <c r="AY690" s="47"/>
      <c r="AZ690" s="47"/>
      <c r="BA690" s="47"/>
      <c r="BB690" s="47"/>
      <c r="BC690" s="47"/>
      <c r="BD690" s="47"/>
      <c r="BE690" s="47"/>
      <c r="BF690" s="47"/>
      <c r="BG690" s="47"/>
      <c r="BH690" s="47"/>
      <c r="BI690" s="47"/>
      <c r="BJ690" s="47"/>
      <c r="BK690" s="47"/>
      <c r="BL690" s="47"/>
      <c r="BM690" s="47"/>
      <c r="BN690" s="47"/>
      <c r="BO690" s="47"/>
      <c r="BP690" s="47"/>
      <c r="BQ690" s="47"/>
      <c r="BR690" s="47"/>
      <c r="BS690" s="47"/>
      <c r="BT690" s="47"/>
      <c r="BU690" s="47"/>
      <c r="BV690" s="47"/>
      <c r="BW690" s="47"/>
      <c r="BX690" s="47"/>
      <c r="BY690" s="47"/>
      <c r="BZ690" s="47"/>
      <c r="CA690" s="47"/>
      <c r="CB690" s="47"/>
      <c r="CC690" s="47"/>
      <c r="CD690" s="47"/>
      <c r="CE690" s="47"/>
      <c r="CF690" s="47"/>
      <c r="CG690" s="47"/>
      <c r="CH690" s="47"/>
      <c r="CI690" s="47"/>
      <c r="CJ690" s="47"/>
      <c r="CK690" s="47"/>
      <c r="CL690" s="47"/>
      <c r="CM690" s="47"/>
      <c r="CN690" s="47"/>
      <c r="CO690" s="47"/>
      <c r="CP690" s="47"/>
      <c r="CQ690" s="47"/>
    </row>
    <row r="691" spans="1:95" ht="12.75" customHeight="1" x14ac:dyDescent="0.15">
      <c r="A691" s="112"/>
      <c r="B691" s="112"/>
      <c r="C691" s="112"/>
      <c r="D691" s="112"/>
      <c r="E691" s="112"/>
      <c r="F691" s="112"/>
      <c r="G691" s="47"/>
      <c r="H691" s="115"/>
      <c r="I691" s="47"/>
      <c r="J691" s="47"/>
      <c r="K691" s="47"/>
      <c r="L691" s="47"/>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c r="AM691" s="47"/>
      <c r="AN691" s="47"/>
      <c r="AO691" s="47"/>
      <c r="AP691" s="47"/>
      <c r="AQ691" s="47"/>
      <c r="AR691" s="47"/>
      <c r="AS691" s="47"/>
      <c r="AT691" s="47"/>
      <c r="AU691" s="47"/>
      <c r="AV691" s="47"/>
      <c r="AW691" s="47"/>
      <c r="AX691" s="47"/>
      <c r="AY691" s="47"/>
      <c r="AZ691" s="47"/>
      <c r="BA691" s="47"/>
      <c r="BB691" s="47"/>
      <c r="BC691" s="47"/>
      <c r="BD691" s="47"/>
      <c r="BE691" s="47"/>
      <c r="BF691" s="47"/>
      <c r="BG691" s="47"/>
      <c r="BH691" s="47"/>
      <c r="BI691" s="47"/>
      <c r="BJ691" s="47"/>
      <c r="BK691" s="47"/>
      <c r="BL691" s="47"/>
      <c r="BM691" s="47"/>
      <c r="BN691" s="47"/>
      <c r="BO691" s="47"/>
      <c r="BP691" s="47"/>
      <c r="BQ691" s="47"/>
      <c r="BR691" s="47"/>
      <c r="BS691" s="47"/>
      <c r="BT691" s="47"/>
      <c r="BU691" s="47"/>
      <c r="BV691" s="47"/>
      <c r="BW691" s="47"/>
      <c r="BX691" s="47"/>
      <c r="BY691" s="47"/>
      <c r="BZ691" s="47"/>
      <c r="CA691" s="47"/>
      <c r="CB691" s="47"/>
      <c r="CC691" s="47"/>
      <c r="CD691" s="47"/>
      <c r="CE691" s="47"/>
      <c r="CF691" s="47"/>
      <c r="CG691" s="47"/>
      <c r="CH691" s="47"/>
      <c r="CI691" s="47"/>
      <c r="CJ691" s="47"/>
      <c r="CK691" s="47"/>
      <c r="CL691" s="47"/>
      <c r="CM691" s="47"/>
      <c r="CN691" s="47"/>
      <c r="CO691" s="47"/>
      <c r="CP691" s="47"/>
      <c r="CQ691" s="47"/>
    </row>
    <row r="692" spans="1:95" ht="12.75" customHeight="1" x14ac:dyDescent="0.15">
      <c r="A692" s="112"/>
      <c r="B692" s="112"/>
      <c r="C692" s="112"/>
      <c r="D692" s="112"/>
      <c r="E692" s="112"/>
      <c r="F692" s="112"/>
      <c r="G692" s="47"/>
      <c r="H692" s="115"/>
      <c r="I692" s="47"/>
      <c r="J692" s="47"/>
      <c r="K692" s="47"/>
      <c r="L692" s="47"/>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c r="AM692" s="47"/>
      <c r="AN692" s="47"/>
      <c r="AO692" s="47"/>
      <c r="AP692" s="47"/>
      <c r="AQ692" s="47"/>
      <c r="AR692" s="47"/>
      <c r="AS692" s="47"/>
      <c r="AT692" s="47"/>
      <c r="AU692" s="47"/>
      <c r="AV692" s="47"/>
      <c r="AW692" s="47"/>
      <c r="AX692" s="47"/>
      <c r="AY692" s="47"/>
      <c r="AZ692" s="47"/>
      <c r="BA692" s="47"/>
      <c r="BB692" s="47"/>
      <c r="BC692" s="47"/>
      <c r="BD692" s="47"/>
      <c r="BE692" s="47"/>
      <c r="BF692" s="47"/>
      <c r="BG692" s="47"/>
      <c r="BH692" s="47"/>
      <c r="BI692" s="47"/>
      <c r="BJ692" s="47"/>
      <c r="BK692" s="47"/>
      <c r="BL692" s="47"/>
      <c r="BM692" s="47"/>
      <c r="BN692" s="47"/>
      <c r="BO692" s="47"/>
      <c r="BP692" s="47"/>
      <c r="BQ692" s="47"/>
      <c r="BR692" s="47"/>
      <c r="BS692" s="47"/>
      <c r="BT692" s="47"/>
      <c r="BU692" s="47"/>
      <c r="BV692" s="47"/>
      <c r="BW692" s="47"/>
      <c r="BX692" s="47"/>
      <c r="BY692" s="47"/>
      <c r="BZ692" s="47"/>
      <c r="CA692" s="47"/>
      <c r="CB692" s="47"/>
      <c r="CC692" s="47"/>
      <c r="CD692" s="47"/>
      <c r="CE692" s="47"/>
      <c r="CF692" s="47"/>
      <c r="CG692" s="47"/>
      <c r="CH692" s="47"/>
      <c r="CI692" s="47"/>
      <c r="CJ692" s="47"/>
      <c r="CK692" s="47"/>
      <c r="CL692" s="47"/>
      <c r="CM692" s="47"/>
      <c r="CN692" s="47"/>
      <c r="CO692" s="47"/>
      <c r="CP692" s="47"/>
      <c r="CQ692" s="47"/>
    </row>
    <row r="693" spans="1:95" ht="12.75" customHeight="1" x14ac:dyDescent="0.15">
      <c r="A693" s="112"/>
      <c r="B693" s="112"/>
      <c r="C693" s="112"/>
      <c r="D693" s="112"/>
      <c r="E693" s="112"/>
      <c r="F693" s="112"/>
      <c r="G693" s="47"/>
      <c r="H693" s="115"/>
      <c r="I693" s="47"/>
      <c r="J693" s="47"/>
      <c r="K693" s="47"/>
      <c r="L693" s="47"/>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c r="AM693" s="47"/>
      <c r="AN693" s="47"/>
      <c r="AO693" s="47"/>
      <c r="AP693" s="47"/>
      <c r="AQ693" s="47"/>
      <c r="AR693" s="47"/>
      <c r="AS693" s="47"/>
      <c r="AT693" s="47"/>
      <c r="AU693" s="47"/>
      <c r="AV693" s="47"/>
      <c r="AW693" s="47"/>
      <c r="AX693" s="47"/>
      <c r="AY693" s="47"/>
      <c r="AZ693" s="47"/>
      <c r="BA693" s="47"/>
      <c r="BB693" s="47"/>
      <c r="BC693" s="47"/>
      <c r="BD693" s="47"/>
      <c r="BE693" s="47"/>
      <c r="BF693" s="47"/>
      <c r="BG693" s="47"/>
      <c r="BH693" s="47"/>
      <c r="BI693" s="47"/>
      <c r="BJ693" s="47"/>
      <c r="BK693" s="47"/>
      <c r="BL693" s="47"/>
      <c r="BM693" s="47"/>
      <c r="BN693" s="47"/>
      <c r="BO693" s="47"/>
      <c r="BP693" s="47"/>
      <c r="BQ693" s="47"/>
      <c r="BR693" s="47"/>
      <c r="BS693" s="47"/>
      <c r="BT693" s="47"/>
      <c r="BU693" s="47"/>
      <c r="BV693" s="47"/>
      <c r="BW693" s="47"/>
      <c r="BX693" s="47"/>
      <c r="BY693" s="47"/>
      <c r="BZ693" s="47"/>
      <c r="CA693" s="47"/>
      <c r="CB693" s="47"/>
      <c r="CC693" s="47"/>
      <c r="CD693" s="47"/>
      <c r="CE693" s="47"/>
      <c r="CF693" s="47"/>
      <c r="CG693" s="47"/>
      <c r="CH693" s="47"/>
      <c r="CI693" s="47"/>
      <c r="CJ693" s="47"/>
      <c r="CK693" s="47"/>
      <c r="CL693" s="47"/>
      <c r="CM693" s="47"/>
      <c r="CN693" s="47"/>
      <c r="CO693" s="47"/>
      <c r="CP693" s="47"/>
      <c r="CQ693" s="47"/>
    </row>
    <row r="694" spans="1:95" ht="12.75" customHeight="1" x14ac:dyDescent="0.15">
      <c r="A694" s="112"/>
      <c r="B694" s="112"/>
      <c r="C694" s="112"/>
      <c r="D694" s="112"/>
      <c r="E694" s="112"/>
      <c r="F694" s="112"/>
      <c r="G694" s="47"/>
      <c r="H694" s="115"/>
      <c r="I694" s="47"/>
      <c r="J694" s="47"/>
      <c r="K694" s="47"/>
      <c r="L694" s="47"/>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c r="BB694" s="47"/>
      <c r="BC694" s="47"/>
      <c r="BD694" s="47"/>
      <c r="BE694" s="47"/>
      <c r="BF694" s="47"/>
      <c r="BG694" s="47"/>
      <c r="BH694" s="47"/>
      <c r="BI694" s="47"/>
      <c r="BJ694" s="47"/>
      <c r="BK694" s="47"/>
      <c r="BL694" s="47"/>
      <c r="BM694" s="47"/>
      <c r="BN694" s="47"/>
      <c r="BO694" s="47"/>
      <c r="BP694" s="47"/>
      <c r="BQ694" s="47"/>
      <c r="BR694" s="47"/>
      <c r="BS694" s="47"/>
      <c r="BT694" s="47"/>
      <c r="BU694" s="47"/>
      <c r="BV694" s="47"/>
      <c r="BW694" s="47"/>
      <c r="BX694" s="47"/>
      <c r="BY694" s="47"/>
      <c r="BZ694" s="47"/>
      <c r="CA694" s="47"/>
      <c r="CB694" s="47"/>
      <c r="CC694" s="47"/>
      <c r="CD694" s="47"/>
      <c r="CE694" s="47"/>
      <c r="CF694" s="47"/>
      <c r="CG694" s="47"/>
      <c r="CH694" s="47"/>
      <c r="CI694" s="47"/>
      <c r="CJ694" s="47"/>
      <c r="CK694" s="47"/>
      <c r="CL694" s="47"/>
      <c r="CM694" s="47"/>
      <c r="CN694" s="47"/>
      <c r="CO694" s="47"/>
      <c r="CP694" s="47"/>
      <c r="CQ694" s="47"/>
    </row>
    <row r="695" spans="1:95" ht="12.75" customHeight="1" x14ac:dyDescent="0.15">
      <c r="A695" s="112"/>
      <c r="B695" s="112"/>
      <c r="C695" s="112"/>
      <c r="D695" s="112"/>
      <c r="E695" s="112"/>
      <c r="F695" s="112"/>
      <c r="G695" s="47"/>
      <c r="H695" s="115"/>
      <c r="I695" s="47"/>
      <c r="J695" s="47"/>
      <c r="K695" s="47"/>
      <c r="L695" s="47"/>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c r="AM695" s="47"/>
      <c r="AN695" s="47"/>
      <c r="AO695" s="47"/>
      <c r="AP695" s="47"/>
      <c r="AQ695" s="47"/>
      <c r="AR695" s="47"/>
      <c r="AS695" s="47"/>
      <c r="AT695" s="47"/>
      <c r="AU695" s="47"/>
      <c r="AV695" s="47"/>
      <c r="AW695" s="47"/>
      <c r="AX695" s="47"/>
      <c r="AY695" s="47"/>
      <c r="AZ695" s="47"/>
      <c r="BA695" s="47"/>
      <c r="BB695" s="47"/>
      <c r="BC695" s="47"/>
      <c r="BD695" s="47"/>
      <c r="BE695" s="47"/>
      <c r="BF695" s="47"/>
      <c r="BG695" s="47"/>
      <c r="BH695" s="47"/>
      <c r="BI695" s="47"/>
      <c r="BJ695" s="47"/>
      <c r="BK695" s="47"/>
      <c r="BL695" s="47"/>
      <c r="BM695" s="47"/>
      <c r="BN695" s="47"/>
      <c r="BO695" s="47"/>
      <c r="BP695" s="47"/>
      <c r="BQ695" s="47"/>
      <c r="BR695" s="47"/>
      <c r="BS695" s="47"/>
      <c r="BT695" s="47"/>
      <c r="BU695" s="47"/>
      <c r="BV695" s="47"/>
      <c r="BW695" s="47"/>
      <c r="BX695" s="47"/>
      <c r="BY695" s="47"/>
      <c r="BZ695" s="47"/>
      <c r="CA695" s="47"/>
      <c r="CB695" s="47"/>
      <c r="CC695" s="47"/>
      <c r="CD695" s="47"/>
      <c r="CE695" s="47"/>
      <c r="CF695" s="47"/>
      <c r="CG695" s="47"/>
      <c r="CH695" s="47"/>
      <c r="CI695" s="47"/>
      <c r="CJ695" s="47"/>
      <c r="CK695" s="47"/>
      <c r="CL695" s="47"/>
      <c r="CM695" s="47"/>
      <c r="CN695" s="47"/>
      <c r="CO695" s="47"/>
      <c r="CP695" s="47"/>
      <c r="CQ695" s="47"/>
    </row>
    <row r="696" spans="1:95" ht="12.75" customHeight="1" x14ac:dyDescent="0.15">
      <c r="A696" s="112"/>
      <c r="B696" s="112"/>
      <c r="C696" s="112"/>
      <c r="D696" s="112"/>
      <c r="E696" s="112"/>
      <c r="F696" s="112"/>
      <c r="G696" s="47"/>
      <c r="H696" s="115"/>
      <c r="I696" s="47"/>
      <c r="J696" s="47"/>
      <c r="K696" s="47"/>
      <c r="L696" s="47"/>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c r="BB696" s="47"/>
      <c r="BC696" s="47"/>
      <c r="BD696" s="47"/>
      <c r="BE696" s="47"/>
      <c r="BF696" s="47"/>
      <c r="BG696" s="47"/>
      <c r="BH696" s="47"/>
      <c r="BI696" s="47"/>
      <c r="BJ696" s="47"/>
      <c r="BK696" s="47"/>
      <c r="BL696" s="47"/>
      <c r="BM696" s="47"/>
      <c r="BN696" s="47"/>
      <c r="BO696" s="47"/>
      <c r="BP696" s="47"/>
      <c r="BQ696" s="47"/>
      <c r="BR696" s="47"/>
      <c r="BS696" s="47"/>
      <c r="BT696" s="47"/>
      <c r="BU696" s="47"/>
      <c r="BV696" s="47"/>
      <c r="BW696" s="47"/>
      <c r="BX696" s="47"/>
      <c r="BY696" s="47"/>
      <c r="BZ696" s="47"/>
      <c r="CA696" s="47"/>
      <c r="CB696" s="47"/>
      <c r="CC696" s="47"/>
      <c r="CD696" s="47"/>
      <c r="CE696" s="47"/>
      <c r="CF696" s="47"/>
      <c r="CG696" s="47"/>
      <c r="CH696" s="47"/>
      <c r="CI696" s="47"/>
      <c r="CJ696" s="47"/>
      <c r="CK696" s="47"/>
      <c r="CL696" s="47"/>
      <c r="CM696" s="47"/>
      <c r="CN696" s="47"/>
      <c r="CO696" s="47"/>
      <c r="CP696" s="47"/>
      <c r="CQ696" s="47"/>
    </row>
    <row r="697" spans="1:95" ht="12.75" customHeight="1" x14ac:dyDescent="0.15">
      <c r="A697" s="112"/>
      <c r="B697" s="112"/>
      <c r="C697" s="112"/>
      <c r="D697" s="112"/>
      <c r="E697" s="112"/>
      <c r="F697" s="112"/>
      <c r="G697" s="47"/>
      <c r="H697" s="115"/>
      <c r="I697" s="47"/>
      <c r="J697" s="47"/>
      <c r="K697" s="47"/>
      <c r="L697" s="47"/>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c r="AM697" s="47"/>
      <c r="AN697" s="47"/>
      <c r="AO697" s="47"/>
      <c r="AP697" s="47"/>
      <c r="AQ697" s="47"/>
      <c r="AR697" s="47"/>
      <c r="AS697" s="47"/>
      <c r="AT697" s="47"/>
      <c r="AU697" s="47"/>
      <c r="AV697" s="47"/>
      <c r="AW697" s="47"/>
      <c r="AX697" s="47"/>
      <c r="AY697" s="47"/>
      <c r="AZ697" s="47"/>
      <c r="BA697" s="47"/>
      <c r="BB697" s="47"/>
      <c r="BC697" s="47"/>
      <c r="BD697" s="47"/>
      <c r="BE697" s="47"/>
      <c r="BF697" s="47"/>
      <c r="BG697" s="47"/>
      <c r="BH697" s="47"/>
      <c r="BI697" s="47"/>
      <c r="BJ697" s="47"/>
      <c r="BK697" s="47"/>
      <c r="BL697" s="47"/>
      <c r="BM697" s="47"/>
      <c r="BN697" s="47"/>
      <c r="BO697" s="47"/>
      <c r="BP697" s="47"/>
      <c r="BQ697" s="47"/>
      <c r="BR697" s="47"/>
      <c r="BS697" s="47"/>
      <c r="BT697" s="47"/>
      <c r="BU697" s="47"/>
      <c r="BV697" s="47"/>
      <c r="BW697" s="47"/>
      <c r="BX697" s="47"/>
      <c r="BY697" s="47"/>
      <c r="BZ697" s="47"/>
      <c r="CA697" s="47"/>
      <c r="CB697" s="47"/>
      <c r="CC697" s="47"/>
      <c r="CD697" s="47"/>
      <c r="CE697" s="47"/>
      <c r="CF697" s="47"/>
      <c r="CG697" s="47"/>
      <c r="CH697" s="47"/>
      <c r="CI697" s="47"/>
      <c r="CJ697" s="47"/>
      <c r="CK697" s="47"/>
      <c r="CL697" s="47"/>
      <c r="CM697" s="47"/>
      <c r="CN697" s="47"/>
      <c r="CO697" s="47"/>
      <c r="CP697" s="47"/>
      <c r="CQ697" s="47"/>
    </row>
    <row r="698" spans="1:95" ht="12.75" customHeight="1" x14ac:dyDescent="0.15">
      <c r="A698" s="112"/>
      <c r="B698" s="112"/>
      <c r="C698" s="112"/>
      <c r="D698" s="112"/>
      <c r="E698" s="112"/>
      <c r="F698" s="112"/>
      <c r="G698" s="47"/>
      <c r="H698" s="115"/>
      <c r="I698" s="47"/>
      <c r="J698" s="47"/>
      <c r="K698" s="47"/>
      <c r="L698" s="47"/>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c r="AM698" s="47"/>
      <c r="AN698" s="47"/>
      <c r="AO698" s="47"/>
      <c r="AP698" s="47"/>
      <c r="AQ698" s="47"/>
      <c r="AR698" s="47"/>
      <c r="AS698" s="47"/>
      <c r="AT698" s="47"/>
      <c r="AU698" s="47"/>
      <c r="AV698" s="47"/>
      <c r="AW698" s="47"/>
      <c r="AX698" s="47"/>
      <c r="AY698" s="47"/>
      <c r="AZ698" s="47"/>
      <c r="BA698" s="47"/>
      <c r="BB698" s="47"/>
      <c r="BC698" s="47"/>
      <c r="BD698" s="47"/>
      <c r="BE698" s="47"/>
      <c r="BF698" s="47"/>
      <c r="BG698" s="47"/>
      <c r="BH698" s="47"/>
      <c r="BI698" s="47"/>
      <c r="BJ698" s="47"/>
      <c r="BK698" s="47"/>
      <c r="BL698" s="47"/>
      <c r="BM698" s="47"/>
      <c r="BN698" s="47"/>
      <c r="BO698" s="47"/>
      <c r="BP698" s="47"/>
      <c r="BQ698" s="47"/>
      <c r="BR698" s="47"/>
      <c r="BS698" s="47"/>
      <c r="BT698" s="47"/>
      <c r="BU698" s="47"/>
      <c r="BV698" s="47"/>
      <c r="BW698" s="47"/>
      <c r="BX698" s="47"/>
      <c r="BY698" s="47"/>
      <c r="BZ698" s="47"/>
      <c r="CA698" s="47"/>
      <c r="CB698" s="47"/>
      <c r="CC698" s="47"/>
      <c r="CD698" s="47"/>
      <c r="CE698" s="47"/>
      <c r="CF698" s="47"/>
      <c r="CG698" s="47"/>
      <c r="CH698" s="47"/>
      <c r="CI698" s="47"/>
      <c r="CJ698" s="47"/>
      <c r="CK698" s="47"/>
      <c r="CL698" s="47"/>
      <c r="CM698" s="47"/>
      <c r="CN698" s="47"/>
      <c r="CO698" s="47"/>
      <c r="CP698" s="47"/>
      <c r="CQ698" s="47"/>
    </row>
    <row r="699" spans="1:95" ht="12.75" customHeight="1" x14ac:dyDescent="0.15">
      <c r="A699" s="112"/>
      <c r="B699" s="112"/>
      <c r="C699" s="112"/>
      <c r="D699" s="112"/>
      <c r="E699" s="112"/>
      <c r="F699" s="112"/>
      <c r="G699" s="47"/>
      <c r="H699" s="115"/>
      <c r="I699" s="47"/>
      <c r="J699" s="47"/>
      <c r="K699" s="47"/>
      <c r="L699" s="47"/>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c r="AM699" s="47"/>
      <c r="AN699" s="47"/>
      <c r="AO699" s="47"/>
      <c r="AP699" s="47"/>
      <c r="AQ699" s="47"/>
      <c r="AR699" s="47"/>
      <c r="AS699" s="47"/>
      <c r="AT699" s="47"/>
      <c r="AU699" s="47"/>
      <c r="AV699" s="47"/>
      <c r="AW699" s="47"/>
      <c r="AX699" s="47"/>
      <c r="AY699" s="47"/>
      <c r="AZ699" s="47"/>
      <c r="BA699" s="47"/>
      <c r="BB699" s="47"/>
      <c r="BC699" s="47"/>
      <c r="BD699" s="47"/>
      <c r="BE699" s="47"/>
      <c r="BF699" s="47"/>
      <c r="BG699" s="47"/>
      <c r="BH699" s="47"/>
      <c r="BI699" s="47"/>
      <c r="BJ699" s="47"/>
      <c r="BK699" s="47"/>
      <c r="BL699" s="47"/>
      <c r="BM699" s="47"/>
      <c r="BN699" s="47"/>
      <c r="BO699" s="47"/>
      <c r="BP699" s="47"/>
      <c r="BQ699" s="47"/>
      <c r="BR699" s="47"/>
      <c r="BS699" s="47"/>
      <c r="BT699" s="47"/>
      <c r="BU699" s="47"/>
      <c r="BV699" s="47"/>
      <c r="BW699" s="47"/>
      <c r="BX699" s="47"/>
      <c r="BY699" s="47"/>
      <c r="BZ699" s="47"/>
      <c r="CA699" s="47"/>
      <c r="CB699" s="47"/>
      <c r="CC699" s="47"/>
      <c r="CD699" s="47"/>
      <c r="CE699" s="47"/>
      <c r="CF699" s="47"/>
      <c r="CG699" s="47"/>
      <c r="CH699" s="47"/>
      <c r="CI699" s="47"/>
      <c r="CJ699" s="47"/>
      <c r="CK699" s="47"/>
      <c r="CL699" s="47"/>
      <c r="CM699" s="47"/>
      <c r="CN699" s="47"/>
      <c r="CO699" s="47"/>
      <c r="CP699" s="47"/>
      <c r="CQ699" s="47"/>
    </row>
    <row r="700" spans="1:95" ht="12.75" customHeight="1" x14ac:dyDescent="0.15">
      <c r="A700" s="112"/>
      <c r="B700" s="112"/>
      <c r="C700" s="112"/>
      <c r="D700" s="112"/>
      <c r="E700" s="112"/>
      <c r="F700" s="112"/>
      <c r="G700" s="47"/>
      <c r="H700" s="115"/>
      <c r="I700" s="47"/>
      <c r="J700" s="47"/>
      <c r="K700" s="47"/>
      <c r="L700" s="47"/>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c r="BU700" s="47"/>
      <c r="BV700" s="47"/>
      <c r="BW700" s="47"/>
      <c r="BX700" s="47"/>
      <c r="BY700" s="47"/>
      <c r="BZ700" s="47"/>
      <c r="CA700" s="47"/>
      <c r="CB700" s="47"/>
      <c r="CC700" s="47"/>
      <c r="CD700" s="47"/>
      <c r="CE700" s="47"/>
      <c r="CF700" s="47"/>
      <c r="CG700" s="47"/>
      <c r="CH700" s="47"/>
      <c r="CI700" s="47"/>
      <c r="CJ700" s="47"/>
      <c r="CK700" s="47"/>
      <c r="CL700" s="47"/>
      <c r="CM700" s="47"/>
      <c r="CN700" s="47"/>
      <c r="CO700" s="47"/>
      <c r="CP700" s="47"/>
      <c r="CQ700" s="47"/>
    </row>
    <row r="701" spans="1:95" ht="12.75" customHeight="1" x14ac:dyDescent="0.15">
      <c r="A701" s="112"/>
      <c r="B701" s="112"/>
      <c r="C701" s="112"/>
      <c r="D701" s="112"/>
      <c r="E701" s="112"/>
      <c r="F701" s="112"/>
      <c r="G701" s="47"/>
      <c r="H701" s="115"/>
      <c r="I701" s="47"/>
      <c r="J701" s="47"/>
      <c r="K701" s="47"/>
      <c r="L701" s="47"/>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c r="AM701" s="47"/>
      <c r="AN701" s="47"/>
      <c r="AO701" s="47"/>
      <c r="AP701" s="47"/>
      <c r="AQ701" s="47"/>
      <c r="AR701" s="47"/>
      <c r="AS701" s="47"/>
      <c r="AT701" s="47"/>
      <c r="AU701" s="47"/>
      <c r="AV701" s="47"/>
      <c r="AW701" s="47"/>
      <c r="AX701" s="47"/>
      <c r="AY701" s="47"/>
      <c r="AZ701" s="47"/>
      <c r="BA701" s="47"/>
      <c r="BB701" s="47"/>
      <c r="BC701" s="47"/>
      <c r="BD701" s="47"/>
      <c r="BE701" s="47"/>
      <c r="BF701" s="47"/>
      <c r="BG701" s="47"/>
      <c r="BH701" s="47"/>
      <c r="BI701" s="47"/>
      <c r="BJ701" s="47"/>
      <c r="BK701" s="47"/>
      <c r="BL701" s="47"/>
      <c r="BM701" s="47"/>
      <c r="BN701" s="47"/>
      <c r="BO701" s="47"/>
      <c r="BP701" s="47"/>
      <c r="BQ701" s="47"/>
      <c r="BR701" s="47"/>
      <c r="BS701" s="47"/>
      <c r="BT701" s="47"/>
      <c r="BU701" s="47"/>
      <c r="BV701" s="47"/>
      <c r="BW701" s="47"/>
      <c r="BX701" s="47"/>
      <c r="BY701" s="47"/>
      <c r="BZ701" s="47"/>
      <c r="CA701" s="47"/>
      <c r="CB701" s="47"/>
      <c r="CC701" s="47"/>
      <c r="CD701" s="47"/>
      <c r="CE701" s="47"/>
      <c r="CF701" s="47"/>
      <c r="CG701" s="47"/>
      <c r="CH701" s="47"/>
      <c r="CI701" s="47"/>
      <c r="CJ701" s="47"/>
      <c r="CK701" s="47"/>
      <c r="CL701" s="47"/>
      <c r="CM701" s="47"/>
      <c r="CN701" s="47"/>
      <c r="CO701" s="47"/>
      <c r="CP701" s="47"/>
      <c r="CQ701" s="47"/>
    </row>
    <row r="702" spans="1:95" ht="12.75" customHeight="1" x14ac:dyDescent="0.15">
      <c r="A702" s="112"/>
      <c r="B702" s="112"/>
      <c r="C702" s="112"/>
      <c r="D702" s="112"/>
      <c r="E702" s="112"/>
      <c r="F702" s="112"/>
      <c r="G702" s="47"/>
      <c r="H702" s="115"/>
      <c r="I702" s="47"/>
      <c r="J702" s="47"/>
      <c r="K702" s="47"/>
      <c r="L702" s="47"/>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c r="AM702" s="47"/>
      <c r="AN702" s="47"/>
      <c r="AO702" s="47"/>
      <c r="AP702" s="47"/>
      <c r="AQ702" s="47"/>
      <c r="AR702" s="47"/>
      <c r="AS702" s="47"/>
      <c r="AT702" s="47"/>
      <c r="AU702" s="47"/>
      <c r="AV702" s="47"/>
      <c r="AW702" s="47"/>
      <c r="AX702" s="47"/>
      <c r="AY702" s="47"/>
      <c r="AZ702" s="47"/>
      <c r="BA702" s="47"/>
      <c r="BB702" s="47"/>
      <c r="BC702" s="47"/>
      <c r="BD702" s="47"/>
      <c r="BE702" s="47"/>
      <c r="BF702" s="47"/>
      <c r="BG702" s="47"/>
      <c r="BH702" s="47"/>
      <c r="BI702" s="47"/>
      <c r="BJ702" s="47"/>
      <c r="BK702" s="47"/>
      <c r="BL702" s="47"/>
      <c r="BM702" s="47"/>
      <c r="BN702" s="47"/>
      <c r="BO702" s="47"/>
      <c r="BP702" s="47"/>
      <c r="BQ702" s="47"/>
      <c r="BR702" s="47"/>
      <c r="BS702" s="47"/>
      <c r="BT702" s="47"/>
      <c r="BU702" s="47"/>
      <c r="BV702" s="47"/>
      <c r="BW702" s="47"/>
      <c r="BX702" s="47"/>
      <c r="BY702" s="47"/>
      <c r="BZ702" s="47"/>
      <c r="CA702" s="47"/>
      <c r="CB702" s="47"/>
      <c r="CC702" s="47"/>
      <c r="CD702" s="47"/>
      <c r="CE702" s="47"/>
      <c r="CF702" s="47"/>
      <c r="CG702" s="47"/>
      <c r="CH702" s="47"/>
      <c r="CI702" s="47"/>
      <c r="CJ702" s="47"/>
      <c r="CK702" s="47"/>
      <c r="CL702" s="47"/>
      <c r="CM702" s="47"/>
      <c r="CN702" s="47"/>
      <c r="CO702" s="47"/>
      <c r="CP702" s="47"/>
      <c r="CQ702" s="47"/>
    </row>
    <row r="703" spans="1:95" ht="12.75" customHeight="1" x14ac:dyDescent="0.15">
      <c r="A703" s="112"/>
      <c r="B703" s="112"/>
      <c r="C703" s="112"/>
      <c r="D703" s="112"/>
      <c r="E703" s="112"/>
      <c r="F703" s="112"/>
      <c r="G703" s="47"/>
      <c r="H703" s="115"/>
      <c r="I703" s="47"/>
      <c r="J703" s="47"/>
      <c r="K703" s="47"/>
      <c r="L703" s="47"/>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c r="AM703" s="47"/>
      <c r="AN703" s="47"/>
      <c r="AO703" s="47"/>
      <c r="AP703" s="47"/>
      <c r="AQ703" s="47"/>
      <c r="AR703" s="47"/>
      <c r="AS703" s="47"/>
      <c r="AT703" s="47"/>
      <c r="AU703" s="47"/>
      <c r="AV703" s="47"/>
      <c r="AW703" s="47"/>
      <c r="AX703" s="47"/>
      <c r="AY703" s="47"/>
      <c r="AZ703" s="47"/>
      <c r="BA703" s="47"/>
      <c r="BB703" s="47"/>
      <c r="BC703" s="47"/>
      <c r="BD703" s="47"/>
      <c r="BE703" s="47"/>
      <c r="BF703" s="47"/>
      <c r="BG703" s="47"/>
      <c r="BH703" s="47"/>
      <c r="BI703" s="47"/>
      <c r="BJ703" s="47"/>
      <c r="BK703" s="47"/>
      <c r="BL703" s="47"/>
      <c r="BM703" s="47"/>
      <c r="BN703" s="47"/>
      <c r="BO703" s="47"/>
      <c r="BP703" s="47"/>
      <c r="BQ703" s="47"/>
      <c r="BR703" s="47"/>
      <c r="BS703" s="47"/>
      <c r="BT703" s="47"/>
      <c r="BU703" s="47"/>
      <c r="BV703" s="47"/>
      <c r="BW703" s="47"/>
      <c r="BX703" s="47"/>
      <c r="BY703" s="47"/>
      <c r="BZ703" s="47"/>
      <c r="CA703" s="47"/>
      <c r="CB703" s="47"/>
      <c r="CC703" s="47"/>
      <c r="CD703" s="47"/>
      <c r="CE703" s="47"/>
      <c r="CF703" s="47"/>
      <c r="CG703" s="47"/>
      <c r="CH703" s="47"/>
      <c r="CI703" s="47"/>
      <c r="CJ703" s="47"/>
      <c r="CK703" s="47"/>
      <c r="CL703" s="47"/>
      <c r="CM703" s="47"/>
      <c r="CN703" s="47"/>
      <c r="CO703" s="47"/>
      <c r="CP703" s="47"/>
      <c r="CQ703" s="47"/>
    </row>
    <row r="704" spans="1:95" ht="12.75" customHeight="1" x14ac:dyDescent="0.15">
      <c r="A704" s="112"/>
      <c r="B704" s="112"/>
      <c r="C704" s="112"/>
      <c r="D704" s="112"/>
      <c r="E704" s="112"/>
      <c r="F704" s="112"/>
      <c r="G704" s="47"/>
      <c r="H704" s="115"/>
      <c r="I704" s="47"/>
      <c r="J704" s="47"/>
      <c r="K704" s="47"/>
      <c r="L704" s="47"/>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c r="AM704" s="47"/>
      <c r="AN704" s="47"/>
      <c r="AO704" s="47"/>
      <c r="AP704" s="47"/>
      <c r="AQ704" s="47"/>
      <c r="AR704" s="47"/>
      <c r="AS704" s="47"/>
      <c r="AT704" s="47"/>
      <c r="AU704" s="47"/>
      <c r="AV704" s="47"/>
      <c r="AW704" s="47"/>
      <c r="AX704" s="47"/>
      <c r="AY704" s="47"/>
      <c r="AZ704" s="47"/>
      <c r="BA704" s="47"/>
      <c r="BB704" s="47"/>
      <c r="BC704" s="47"/>
      <c r="BD704" s="47"/>
      <c r="BE704" s="47"/>
      <c r="BF704" s="47"/>
      <c r="BG704" s="47"/>
      <c r="BH704" s="47"/>
      <c r="BI704" s="47"/>
      <c r="BJ704" s="47"/>
      <c r="BK704" s="47"/>
      <c r="BL704" s="47"/>
      <c r="BM704" s="47"/>
      <c r="BN704" s="47"/>
      <c r="BO704" s="47"/>
      <c r="BP704" s="47"/>
      <c r="BQ704" s="47"/>
      <c r="BR704" s="47"/>
      <c r="BS704" s="47"/>
      <c r="BT704" s="47"/>
      <c r="BU704" s="47"/>
      <c r="BV704" s="47"/>
      <c r="BW704" s="47"/>
      <c r="BX704" s="47"/>
      <c r="BY704" s="47"/>
      <c r="BZ704" s="47"/>
      <c r="CA704" s="47"/>
      <c r="CB704" s="47"/>
      <c r="CC704" s="47"/>
      <c r="CD704" s="47"/>
      <c r="CE704" s="47"/>
      <c r="CF704" s="47"/>
      <c r="CG704" s="47"/>
      <c r="CH704" s="47"/>
      <c r="CI704" s="47"/>
      <c r="CJ704" s="47"/>
      <c r="CK704" s="47"/>
      <c r="CL704" s="47"/>
      <c r="CM704" s="47"/>
      <c r="CN704" s="47"/>
      <c r="CO704" s="47"/>
      <c r="CP704" s="47"/>
      <c r="CQ704" s="47"/>
    </row>
    <row r="705" spans="1:95" ht="12.75" customHeight="1" x14ac:dyDescent="0.15">
      <c r="A705" s="112"/>
      <c r="B705" s="112"/>
      <c r="C705" s="112"/>
      <c r="D705" s="112"/>
      <c r="E705" s="112"/>
      <c r="F705" s="112"/>
      <c r="G705" s="47"/>
      <c r="H705" s="115"/>
      <c r="I705" s="47"/>
      <c r="J705" s="47"/>
      <c r="K705" s="47"/>
      <c r="L705" s="47"/>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c r="AM705" s="47"/>
      <c r="AN705" s="47"/>
      <c r="AO705" s="47"/>
      <c r="AP705" s="47"/>
      <c r="AQ705" s="47"/>
      <c r="AR705" s="47"/>
      <c r="AS705" s="47"/>
      <c r="AT705" s="47"/>
      <c r="AU705" s="47"/>
      <c r="AV705" s="47"/>
      <c r="AW705" s="47"/>
      <c r="AX705" s="47"/>
      <c r="AY705" s="47"/>
      <c r="AZ705" s="47"/>
      <c r="BA705" s="47"/>
      <c r="BB705" s="47"/>
      <c r="BC705" s="47"/>
      <c r="BD705" s="47"/>
      <c r="BE705" s="47"/>
      <c r="BF705" s="47"/>
      <c r="BG705" s="47"/>
      <c r="BH705" s="47"/>
      <c r="BI705" s="47"/>
      <c r="BJ705" s="47"/>
      <c r="BK705" s="47"/>
      <c r="BL705" s="47"/>
      <c r="BM705" s="47"/>
      <c r="BN705" s="47"/>
      <c r="BO705" s="47"/>
      <c r="BP705" s="47"/>
      <c r="BQ705" s="47"/>
      <c r="BR705" s="47"/>
      <c r="BS705" s="47"/>
      <c r="BT705" s="47"/>
      <c r="BU705" s="47"/>
      <c r="BV705" s="47"/>
      <c r="BW705" s="47"/>
      <c r="BX705" s="47"/>
      <c r="BY705" s="47"/>
      <c r="BZ705" s="47"/>
      <c r="CA705" s="47"/>
      <c r="CB705" s="47"/>
      <c r="CC705" s="47"/>
      <c r="CD705" s="47"/>
      <c r="CE705" s="47"/>
      <c r="CF705" s="47"/>
      <c r="CG705" s="47"/>
      <c r="CH705" s="47"/>
      <c r="CI705" s="47"/>
      <c r="CJ705" s="47"/>
      <c r="CK705" s="47"/>
      <c r="CL705" s="47"/>
      <c r="CM705" s="47"/>
      <c r="CN705" s="47"/>
      <c r="CO705" s="47"/>
      <c r="CP705" s="47"/>
      <c r="CQ705" s="47"/>
    </row>
    <row r="706" spans="1:95" ht="12.75" customHeight="1" x14ac:dyDescent="0.15">
      <c r="A706" s="112"/>
      <c r="B706" s="112"/>
      <c r="C706" s="112"/>
      <c r="D706" s="112"/>
      <c r="E706" s="112"/>
      <c r="F706" s="112"/>
      <c r="G706" s="47"/>
      <c r="H706" s="115"/>
      <c r="I706" s="47"/>
      <c r="J706" s="47"/>
      <c r="K706" s="47"/>
      <c r="L706" s="47"/>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c r="AM706" s="47"/>
      <c r="AN706" s="47"/>
      <c r="AO706" s="47"/>
      <c r="AP706" s="47"/>
      <c r="AQ706" s="47"/>
      <c r="AR706" s="47"/>
      <c r="AS706" s="47"/>
      <c r="AT706" s="47"/>
      <c r="AU706" s="47"/>
      <c r="AV706" s="47"/>
      <c r="AW706" s="47"/>
      <c r="AX706" s="47"/>
      <c r="AY706" s="47"/>
      <c r="AZ706" s="47"/>
      <c r="BA706" s="47"/>
      <c r="BB706" s="47"/>
      <c r="BC706" s="47"/>
      <c r="BD706" s="47"/>
      <c r="BE706" s="47"/>
      <c r="BF706" s="47"/>
      <c r="BG706" s="47"/>
      <c r="BH706" s="47"/>
      <c r="BI706" s="47"/>
      <c r="BJ706" s="47"/>
      <c r="BK706" s="47"/>
      <c r="BL706" s="47"/>
      <c r="BM706" s="47"/>
      <c r="BN706" s="47"/>
      <c r="BO706" s="47"/>
      <c r="BP706" s="47"/>
      <c r="BQ706" s="47"/>
      <c r="BR706" s="47"/>
      <c r="BS706" s="47"/>
      <c r="BT706" s="47"/>
      <c r="BU706" s="47"/>
      <c r="BV706" s="47"/>
      <c r="BW706" s="47"/>
      <c r="BX706" s="47"/>
      <c r="BY706" s="47"/>
      <c r="BZ706" s="47"/>
      <c r="CA706" s="47"/>
      <c r="CB706" s="47"/>
      <c r="CC706" s="47"/>
      <c r="CD706" s="47"/>
      <c r="CE706" s="47"/>
      <c r="CF706" s="47"/>
      <c r="CG706" s="47"/>
      <c r="CH706" s="47"/>
      <c r="CI706" s="47"/>
      <c r="CJ706" s="47"/>
      <c r="CK706" s="47"/>
      <c r="CL706" s="47"/>
      <c r="CM706" s="47"/>
      <c r="CN706" s="47"/>
      <c r="CO706" s="47"/>
      <c r="CP706" s="47"/>
      <c r="CQ706" s="47"/>
    </row>
    <row r="707" spans="1:95" ht="12.75" customHeight="1" x14ac:dyDescent="0.15">
      <c r="A707" s="112"/>
      <c r="B707" s="112"/>
      <c r="C707" s="112"/>
      <c r="D707" s="112"/>
      <c r="E707" s="112"/>
      <c r="F707" s="112"/>
      <c r="G707" s="47"/>
      <c r="H707" s="115"/>
      <c r="I707" s="47"/>
      <c r="J707" s="47"/>
      <c r="K707" s="47"/>
      <c r="L707" s="47"/>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c r="AM707" s="47"/>
      <c r="AN707" s="47"/>
      <c r="AO707" s="47"/>
      <c r="AP707" s="47"/>
      <c r="AQ707" s="47"/>
      <c r="AR707" s="47"/>
      <c r="AS707" s="47"/>
      <c r="AT707" s="47"/>
      <c r="AU707" s="47"/>
      <c r="AV707" s="47"/>
      <c r="AW707" s="47"/>
      <c r="AX707" s="47"/>
      <c r="AY707" s="47"/>
      <c r="AZ707" s="47"/>
      <c r="BA707" s="47"/>
      <c r="BB707" s="47"/>
      <c r="BC707" s="47"/>
      <c r="BD707" s="47"/>
      <c r="BE707" s="47"/>
      <c r="BF707" s="47"/>
      <c r="BG707" s="47"/>
      <c r="BH707" s="47"/>
      <c r="BI707" s="47"/>
      <c r="BJ707" s="47"/>
      <c r="BK707" s="47"/>
      <c r="BL707" s="47"/>
      <c r="BM707" s="47"/>
      <c r="BN707" s="47"/>
      <c r="BO707" s="47"/>
      <c r="BP707" s="47"/>
      <c r="BQ707" s="47"/>
      <c r="BR707" s="47"/>
      <c r="BS707" s="47"/>
      <c r="BT707" s="47"/>
      <c r="BU707" s="47"/>
      <c r="BV707" s="47"/>
      <c r="BW707" s="47"/>
      <c r="BX707" s="47"/>
      <c r="BY707" s="47"/>
      <c r="BZ707" s="47"/>
      <c r="CA707" s="47"/>
      <c r="CB707" s="47"/>
      <c r="CC707" s="47"/>
      <c r="CD707" s="47"/>
      <c r="CE707" s="47"/>
      <c r="CF707" s="47"/>
      <c r="CG707" s="47"/>
      <c r="CH707" s="47"/>
      <c r="CI707" s="47"/>
      <c r="CJ707" s="47"/>
      <c r="CK707" s="47"/>
      <c r="CL707" s="47"/>
      <c r="CM707" s="47"/>
      <c r="CN707" s="47"/>
      <c r="CO707" s="47"/>
      <c r="CP707" s="47"/>
      <c r="CQ707" s="47"/>
    </row>
    <row r="708" spans="1:95" ht="12.75" customHeight="1" x14ac:dyDescent="0.15">
      <c r="A708" s="112"/>
      <c r="B708" s="112"/>
      <c r="C708" s="112"/>
      <c r="D708" s="112"/>
      <c r="E708" s="112"/>
      <c r="F708" s="112"/>
      <c r="G708" s="47"/>
      <c r="H708" s="115"/>
      <c r="I708" s="47"/>
      <c r="J708" s="47"/>
      <c r="K708" s="47"/>
      <c r="L708" s="47"/>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c r="AM708" s="47"/>
      <c r="AN708" s="47"/>
      <c r="AO708" s="47"/>
      <c r="AP708" s="47"/>
      <c r="AQ708" s="47"/>
      <c r="AR708" s="47"/>
      <c r="AS708" s="47"/>
      <c r="AT708" s="47"/>
      <c r="AU708" s="47"/>
      <c r="AV708" s="47"/>
      <c r="AW708" s="47"/>
      <c r="AX708" s="47"/>
      <c r="AY708" s="47"/>
      <c r="AZ708" s="47"/>
      <c r="BA708" s="47"/>
      <c r="BB708" s="47"/>
      <c r="BC708" s="47"/>
      <c r="BD708" s="47"/>
      <c r="BE708" s="47"/>
      <c r="BF708" s="47"/>
      <c r="BG708" s="47"/>
      <c r="BH708" s="47"/>
      <c r="BI708" s="47"/>
      <c r="BJ708" s="47"/>
      <c r="BK708" s="47"/>
      <c r="BL708" s="47"/>
      <c r="BM708" s="47"/>
      <c r="BN708" s="47"/>
      <c r="BO708" s="47"/>
      <c r="BP708" s="47"/>
      <c r="BQ708" s="47"/>
      <c r="BR708" s="47"/>
      <c r="BS708" s="47"/>
      <c r="BT708" s="47"/>
      <c r="BU708" s="47"/>
      <c r="BV708" s="47"/>
      <c r="BW708" s="47"/>
      <c r="BX708" s="47"/>
      <c r="BY708" s="47"/>
      <c r="BZ708" s="47"/>
      <c r="CA708" s="47"/>
      <c r="CB708" s="47"/>
      <c r="CC708" s="47"/>
      <c r="CD708" s="47"/>
      <c r="CE708" s="47"/>
      <c r="CF708" s="47"/>
      <c r="CG708" s="47"/>
      <c r="CH708" s="47"/>
      <c r="CI708" s="47"/>
      <c r="CJ708" s="47"/>
      <c r="CK708" s="47"/>
      <c r="CL708" s="47"/>
      <c r="CM708" s="47"/>
      <c r="CN708" s="47"/>
      <c r="CO708" s="47"/>
      <c r="CP708" s="47"/>
      <c r="CQ708" s="47"/>
    </row>
    <row r="709" spans="1:95" ht="12.75" customHeight="1" x14ac:dyDescent="0.15">
      <c r="A709" s="112"/>
      <c r="B709" s="112"/>
      <c r="C709" s="112"/>
      <c r="D709" s="112"/>
      <c r="E709" s="112"/>
      <c r="F709" s="112"/>
      <c r="G709" s="47"/>
      <c r="H709" s="115"/>
      <c r="I709" s="47"/>
      <c r="J709" s="47"/>
      <c r="K709" s="47"/>
      <c r="L709" s="47"/>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c r="AM709" s="47"/>
      <c r="AN709" s="47"/>
      <c r="AO709" s="47"/>
      <c r="AP709" s="47"/>
      <c r="AQ709" s="47"/>
      <c r="AR709" s="47"/>
      <c r="AS709" s="47"/>
      <c r="AT709" s="47"/>
      <c r="AU709" s="47"/>
      <c r="AV709" s="47"/>
      <c r="AW709" s="47"/>
      <c r="AX709" s="47"/>
      <c r="AY709" s="47"/>
      <c r="AZ709" s="47"/>
      <c r="BA709" s="47"/>
      <c r="BB709" s="47"/>
      <c r="BC709" s="47"/>
      <c r="BD709" s="47"/>
      <c r="BE709" s="47"/>
      <c r="BF709" s="47"/>
      <c r="BG709" s="47"/>
      <c r="BH709" s="47"/>
      <c r="BI709" s="47"/>
      <c r="BJ709" s="47"/>
      <c r="BK709" s="47"/>
      <c r="BL709" s="47"/>
      <c r="BM709" s="47"/>
      <c r="BN709" s="47"/>
      <c r="BO709" s="47"/>
      <c r="BP709" s="47"/>
      <c r="BQ709" s="47"/>
      <c r="BR709" s="47"/>
      <c r="BS709" s="47"/>
      <c r="BT709" s="47"/>
      <c r="BU709" s="47"/>
      <c r="BV709" s="47"/>
      <c r="BW709" s="47"/>
      <c r="BX709" s="47"/>
      <c r="BY709" s="47"/>
      <c r="BZ709" s="47"/>
      <c r="CA709" s="47"/>
      <c r="CB709" s="47"/>
      <c r="CC709" s="47"/>
      <c r="CD709" s="47"/>
      <c r="CE709" s="47"/>
      <c r="CF709" s="47"/>
      <c r="CG709" s="47"/>
      <c r="CH709" s="47"/>
      <c r="CI709" s="47"/>
      <c r="CJ709" s="47"/>
      <c r="CK709" s="47"/>
      <c r="CL709" s="47"/>
      <c r="CM709" s="47"/>
      <c r="CN709" s="47"/>
      <c r="CO709" s="47"/>
      <c r="CP709" s="47"/>
      <c r="CQ709" s="47"/>
    </row>
    <row r="710" spans="1:95" ht="12.75" customHeight="1" x14ac:dyDescent="0.15">
      <c r="A710" s="112"/>
      <c r="B710" s="112"/>
      <c r="C710" s="112"/>
      <c r="D710" s="112"/>
      <c r="E710" s="112"/>
      <c r="F710" s="112"/>
      <c r="G710" s="47"/>
      <c r="H710" s="115"/>
      <c r="I710" s="47"/>
      <c r="J710" s="47"/>
      <c r="K710" s="47"/>
      <c r="L710" s="47"/>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c r="AM710" s="47"/>
      <c r="AN710" s="47"/>
      <c r="AO710" s="47"/>
      <c r="AP710" s="47"/>
      <c r="AQ710" s="47"/>
      <c r="AR710" s="47"/>
      <c r="AS710" s="47"/>
      <c r="AT710" s="47"/>
      <c r="AU710" s="47"/>
      <c r="AV710" s="47"/>
      <c r="AW710" s="47"/>
      <c r="AX710" s="47"/>
      <c r="AY710" s="47"/>
      <c r="AZ710" s="47"/>
      <c r="BA710" s="47"/>
      <c r="BB710" s="47"/>
      <c r="BC710" s="47"/>
      <c r="BD710" s="47"/>
      <c r="BE710" s="47"/>
      <c r="BF710" s="47"/>
      <c r="BG710" s="47"/>
      <c r="BH710" s="47"/>
      <c r="BI710" s="47"/>
      <c r="BJ710" s="47"/>
      <c r="BK710" s="47"/>
      <c r="BL710" s="47"/>
      <c r="BM710" s="47"/>
      <c r="BN710" s="47"/>
      <c r="BO710" s="47"/>
      <c r="BP710" s="47"/>
      <c r="BQ710" s="47"/>
      <c r="BR710" s="47"/>
      <c r="BS710" s="47"/>
      <c r="BT710" s="47"/>
      <c r="BU710" s="47"/>
      <c r="BV710" s="47"/>
      <c r="BW710" s="47"/>
      <c r="BX710" s="47"/>
      <c r="BY710" s="47"/>
      <c r="BZ710" s="47"/>
      <c r="CA710" s="47"/>
      <c r="CB710" s="47"/>
      <c r="CC710" s="47"/>
      <c r="CD710" s="47"/>
      <c r="CE710" s="47"/>
      <c r="CF710" s="47"/>
      <c r="CG710" s="47"/>
      <c r="CH710" s="47"/>
      <c r="CI710" s="47"/>
      <c r="CJ710" s="47"/>
      <c r="CK710" s="47"/>
      <c r="CL710" s="47"/>
      <c r="CM710" s="47"/>
      <c r="CN710" s="47"/>
      <c r="CO710" s="47"/>
      <c r="CP710" s="47"/>
      <c r="CQ710" s="47"/>
    </row>
    <row r="711" spans="1:95" ht="12.75" customHeight="1" x14ac:dyDescent="0.15">
      <c r="A711" s="112"/>
      <c r="B711" s="112"/>
      <c r="C711" s="112"/>
      <c r="D711" s="112"/>
      <c r="E711" s="112"/>
      <c r="F711" s="112"/>
      <c r="G711" s="47"/>
      <c r="H711" s="115"/>
      <c r="I711" s="47"/>
      <c r="J711" s="47"/>
      <c r="K711" s="47"/>
      <c r="L711" s="47"/>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c r="AM711" s="47"/>
      <c r="AN711" s="47"/>
      <c r="AO711" s="47"/>
      <c r="AP711" s="47"/>
      <c r="AQ711" s="47"/>
      <c r="AR711" s="47"/>
      <c r="AS711" s="47"/>
      <c r="AT711" s="47"/>
      <c r="AU711" s="47"/>
      <c r="AV711" s="47"/>
      <c r="AW711" s="47"/>
      <c r="AX711" s="47"/>
      <c r="AY711" s="47"/>
      <c r="AZ711" s="47"/>
      <c r="BA711" s="47"/>
      <c r="BB711" s="47"/>
      <c r="BC711" s="47"/>
      <c r="BD711" s="47"/>
      <c r="BE711" s="47"/>
      <c r="BF711" s="47"/>
      <c r="BG711" s="47"/>
      <c r="BH711" s="47"/>
      <c r="BI711" s="47"/>
      <c r="BJ711" s="47"/>
      <c r="BK711" s="47"/>
      <c r="BL711" s="47"/>
      <c r="BM711" s="47"/>
      <c r="BN711" s="47"/>
      <c r="BO711" s="47"/>
      <c r="BP711" s="47"/>
      <c r="BQ711" s="47"/>
      <c r="BR711" s="47"/>
      <c r="BS711" s="47"/>
      <c r="BT711" s="47"/>
      <c r="BU711" s="47"/>
      <c r="BV711" s="47"/>
      <c r="BW711" s="47"/>
      <c r="BX711" s="47"/>
      <c r="BY711" s="47"/>
      <c r="BZ711" s="47"/>
      <c r="CA711" s="47"/>
      <c r="CB711" s="47"/>
      <c r="CC711" s="47"/>
      <c r="CD711" s="47"/>
      <c r="CE711" s="47"/>
      <c r="CF711" s="47"/>
      <c r="CG711" s="47"/>
      <c r="CH711" s="47"/>
      <c r="CI711" s="47"/>
      <c r="CJ711" s="47"/>
      <c r="CK711" s="47"/>
      <c r="CL711" s="47"/>
      <c r="CM711" s="47"/>
      <c r="CN711" s="47"/>
      <c r="CO711" s="47"/>
      <c r="CP711" s="47"/>
      <c r="CQ711" s="47"/>
    </row>
    <row r="712" spans="1:95" ht="12.75" customHeight="1" x14ac:dyDescent="0.15">
      <c r="A712" s="112"/>
      <c r="B712" s="112"/>
      <c r="C712" s="112"/>
      <c r="D712" s="112"/>
      <c r="E712" s="112"/>
      <c r="F712" s="112"/>
      <c r="G712" s="47"/>
      <c r="H712" s="115"/>
      <c r="I712" s="47"/>
      <c r="J712" s="47"/>
      <c r="K712" s="47"/>
      <c r="L712" s="47"/>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c r="AM712" s="47"/>
      <c r="AN712" s="47"/>
      <c r="AO712" s="47"/>
      <c r="AP712" s="47"/>
      <c r="AQ712" s="47"/>
      <c r="AR712" s="47"/>
      <c r="AS712" s="47"/>
      <c r="AT712" s="47"/>
      <c r="AU712" s="47"/>
      <c r="AV712" s="47"/>
      <c r="AW712" s="47"/>
      <c r="AX712" s="47"/>
      <c r="AY712" s="47"/>
      <c r="AZ712" s="47"/>
      <c r="BA712" s="47"/>
      <c r="BB712" s="47"/>
      <c r="BC712" s="47"/>
      <c r="BD712" s="47"/>
      <c r="BE712" s="47"/>
      <c r="BF712" s="47"/>
      <c r="BG712" s="47"/>
      <c r="BH712" s="47"/>
      <c r="BI712" s="47"/>
      <c r="BJ712" s="47"/>
      <c r="BK712" s="47"/>
      <c r="BL712" s="47"/>
      <c r="BM712" s="47"/>
      <c r="BN712" s="47"/>
      <c r="BO712" s="47"/>
      <c r="BP712" s="47"/>
      <c r="BQ712" s="47"/>
      <c r="BR712" s="47"/>
      <c r="BS712" s="47"/>
      <c r="BT712" s="47"/>
      <c r="BU712" s="47"/>
      <c r="BV712" s="47"/>
      <c r="BW712" s="47"/>
      <c r="BX712" s="47"/>
      <c r="BY712" s="47"/>
      <c r="BZ712" s="47"/>
      <c r="CA712" s="47"/>
      <c r="CB712" s="47"/>
      <c r="CC712" s="47"/>
      <c r="CD712" s="47"/>
      <c r="CE712" s="47"/>
      <c r="CF712" s="47"/>
      <c r="CG712" s="47"/>
      <c r="CH712" s="47"/>
      <c r="CI712" s="47"/>
      <c r="CJ712" s="47"/>
      <c r="CK712" s="47"/>
      <c r="CL712" s="47"/>
      <c r="CM712" s="47"/>
      <c r="CN712" s="47"/>
      <c r="CO712" s="47"/>
      <c r="CP712" s="47"/>
      <c r="CQ712" s="47"/>
    </row>
    <row r="713" spans="1:95" ht="12.75" customHeight="1" x14ac:dyDescent="0.15">
      <c r="A713" s="112"/>
      <c r="B713" s="112"/>
      <c r="C713" s="112"/>
      <c r="D713" s="112"/>
      <c r="E713" s="112"/>
      <c r="F713" s="112"/>
      <c r="G713" s="47"/>
      <c r="H713" s="115"/>
      <c r="I713" s="47"/>
      <c r="J713" s="47"/>
      <c r="K713" s="47"/>
      <c r="L713" s="47"/>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c r="AM713" s="47"/>
      <c r="AN713" s="47"/>
      <c r="AO713" s="47"/>
      <c r="AP713" s="47"/>
      <c r="AQ713" s="47"/>
      <c r="AR713" s="47"/>
      <c r="AS713" s="47"/>
      <c r="AT713" s="47"/>
      <c r="AU713" s="47"/>
      <c r="AV713" s="47"/>
      <c r="AW713" s="47"/>
      <c r="AX713" s="47"/>
      <c r="AY713" s="47"/>
      <c r="AZ713" s="47"/>
      <c r="BA713" s="47"/>
      <c r="BB713" s="47"/>
      <c r="BC713" s="47"/>
      <c r="BD713" s="47"/>
      <c r="BE713" s="47"/>
      <c r="BF713" s="47"/>
      <c r="BG713" s="47"/>
      <c r="BH713" s="47"/>
      <c r="BI713" s="47"/>
      <c r="BJ713" s="47"/>
      <c r="BK713" s="47"/>
      <c r="BL713" s="47"/>
      <c r="BM713" s="47"/>
      <c r="BN713" s="47"/>
      <c r="BO713" s="47"/>
      <c r="BP713" s="47"/>
      <c r="BQ713" s="47"/>
      <c r="BR713" s="47"/>
      <c r="BS713" s="47"/>
      <c r="BT713" s="47"/>
      <c r="BU713" s="47"/>
      <c r="BV713" s="47"/>
      <c r="BW713" s="47"/>
      <c r="BX713" s="47"/>
      <c r="BY713" s="47"/>
      <c r="BZ713" s="47"/>
      <c r="CA713" s="47"/>
      <c r="CB713" s="47"/>
      <c r="CC713" s="47"/>
      <c r="CD713" s="47"/>
      <c r="CE713" s="47"/>
      <c r="CF713" s="47"/>
      <c r="CG713" s="47"/>
      <c r="CH713" s="47"/>
      <c r="CI713" s="47"/>
      <c r="CJ713" s="47"/>
      <c r="CK713" s="47"/>
      <c r="CL713" s="47"/>
      <c r="CM713" s="47"/>
      <c r="CN713" s="47"/>
      <c r="CO713" s="47"/>
      <c r="CP713" s="47"/>
      <c r="CQ713" s="47"/>
    </row>
    <row r="714" spans="1:95" ht="12.75" customHeight="1" x14ac:dyDescent="0.15">
      <c r="A714" s="112"/>
      <c r="B714" s="112"/>
      <c r="C714" s="112"/>
      <c r="D714" s="112"/>
      <c r="E714" s="112"/>
      <c r="F714" s="112"/>
      <c r="G714" s="47"/>
      <c r="H714" s="115"/>
      <c r="I714" s="47"/>
      <c r="J714" s="47"/>
      <c r="K714" s="47"/>
      <c r="L714" s="47"/>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c r="AM714" s="47"/>
      <c r="AN714" s="47"/>
      <c r="AO714" s="47"/>
      <c r="AP714" s="47"/>
      <c r="AQ714" s="47"/>
      <c r="AR714" s="47"/>
      <c r="AS714" s="47"/>
      <c r="AT714" s="47"/>
      <c r="AU714" s="47"/>
      <c r="AV714" s="47"/>
      <c r="AW714" s="47"/>
      <c r="AX714" s="47"/>
      <c r="AY714" s="47"/>
      <c r="AZ714" s="47"/>
      <c r="BA714" s="47"/>
      <c r="BB714" s="47"/>
      <c r="BC714" s="47"/>
      <c r="BD714" s="47"/>
      <c r="BE714" s="47"/>
      <c r="BF714" s="47"/>
      <c r="BG714" s="47"/>
      <c r="BH714" s="47"/>
      <c r="BI714" s="47"/>
      <c r="BJ714" s="47"/>
      <c r="BK714" s="47"/>
      <c r="BL714" s="47"/>
      <c r="BM714" s="47"/>
      <c r="BN714" s="47"/>
      <c r="BO714" s="47"/>
      <c r="BP714" s="47"/>
      <c r="BQ714" s="47"/>
      <c r="BR714" s="47"/>
      <c r="BS714" s="47"/>
      <c r="BT714" s="47"/>
      <c r="BU714" s="47"/>
      <c r="BV714" s="47"/>
      <c r="BW714" s="47"/>
      <c r="BX714" s="47"/>
      <c r="BY714" s="47"/>
      <c r="BZ714" s="47"/>
      <c r="CA714" s="47"/>
      <c r="CB714" s="47"/>
      <c r="CC714" s="47"/>
      <c r="CD714" s="47"/>
      <c r="CE714" s="47"/>
      <c r="CF714" s="47"/>
      <c r="CG714" s="47"/>
      <c r="CH714" s="47"/>
      <c r="CI714" s="47"/>
      <c r="CJ714" s="47"/>
      <c r="CK714" s="47"/>
      <c r="CL714" s="47"/>
      <c r="CM714" s="47"/>
      <c r="CN714" s="47"/>
      <c r="CO714" s="47"/>
      <c r="CP714" s="47"/>
      <c r="CQ714" s="47"/>
    </row>
    <row r="715" spans="1:95" ht="12.75" customHeight="1" x14ac:dyDescent="0.15">
      <c r="A715" s="112"/>
      <c r="B715" s="112"/>
      <c r="C715" s="112"/>
      <c r="D715" s="112"/>
      <c r="E715" s="112"/>
      <c r="F715" s="112"/>
      <c r="G715" s="47"/>
      <c r="H715" s="115"/>
      <c r="I715" s="47"/>
      <c r="J715" s="47"/>
      <c r="K715" s="47"/>
      <c r="L715" s="47"/>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c r="AM715" s="47"/>
      <c r="AN715" s="47"/>
      <c r="AO715" s="47"/>
      <c r="AP715" s="47"/>
      <c r="AQ715" s="47"/>
      <c r="AR715" s="47"/>
      <c r="AS715" s="47"/>
      <c r="AT715" s="47"/>
      <c r="AU715" s="47"/>
      <c r="AV715" s="47"/>
      <c r="AW715" s="47"/>
      <c r="AX715" s="47"/>
      <c r="AY715" s="47"/>
      <c r="AZ715" s="47"/>
      <c r="BA715" s="47"/>
      <c r="BB715" s="47"/>
      <c r="BC715" s="47"/>
      <c r="BD715" s="47"/>
      <c r="BE715" s="47"/>
      <c r="BF715" s="47"/>
      <c r="BG715" s="47"/>
      <c r="BH715" s="47"/>
      <c r="BI715" s="47"/>
      <c r="BJ715" s="47"/>
      <c r="BK715" s="47"/>
      <c r="BL715" s="47"/>
      <c r="BM715" s="47"/>
      <c r="BN715" s="47"/>
      <c r="BO715" s="47"/>
      <c r="BP715" s="47"/>
      <c r="BQ715" s="47"/>
      <c r="BR715" s="47"/>
      <c r="BS715" s="47"/>
      <c r="BT715" s="47"/>
      <c r="BU715" s="47"/>
      <c r="BV715" s="47"/>
      <c r="BW715" s="47"/>
      <c r="BX715" s="47"/>
      <c r="BY715" s="47"/>
      <c r="BZ715" s="47"/>
      <c r="CA715" s="47"/>
      <c r="CB715" s="47"/>
      <c r="CC715" s="47"/>
      <c r="CD715" s="47"/>
      <c r="CE715" s="47"/>
      <c r="CF715" s="47"/>
      <c r="CG715" s="47"/>
      <c r="CH715" s="47"/>
      <c r="CI715" s="47"/>
      <c r="CJ715" s="47"/>
      <c r="CK715" s="47"/>
      <c r="CL715" s="47"/>
      <c r="CM715" s="47"/>
      <c r="CN715" s="47"/>
      <c r="CO715" s="47"/>
      <c r="CP715" s="47"/>
      <c r="CQ715" s="47"/>
    </row>
    <row r="716" spans="1:95" ht="12.75" customHeight="1" x14ac:dyDescent="0.15">
      <c r="A716" s="112"/>
      <c r="B716" s="112"/>
      <c r="C716" s="112"/>
      <c r="D716" s="112"/>
      <c r="E716" s="112"/>
      <c r="F716" s="112"/>
      <c r="G716" s="47"/>
      <c r="H716" s="115"/>
      <c r="I716" s="47"/>
      <c r="J716" s="47"/>
      <c r="K716" s="47"/>
      <c r="L716" s="47"/>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c r="AM716" s="47"/>
      <c r="AN716" s="47"/>
      <c r="AO716" s="47"/>
      <c r="AP716" s="47"/>
      <c r="AQ716" s="47"/>
      <c r="AR716" s="47"/>
      <c r="AS716" s="47"/>
      <c r="AT716" s="47"/>
      <c r="AU716" s="47"/>
      <c r="AV716" s="47"/>
      <c r="AW716" s="47"/>
      <c r="AX716" s="47"/>
      <c r="AY716" s="47"/>
      <c r="AZ716" s="47"/>
      <c r="BA716" s="47"/>
      <c r="BB716" s="47"/>
      <c r="BC716" s="47"/>
      <c r="BD716" s="47"/>
      <c r="BE716" s="47"/>
      <c r="BF716" s="47"/>
      <c r="BG716" s="47"/>
      <c r="BH716" s="47"/>
      <c r="BI716" s="47"/>
      <c r="BJ716" s="47"/>
      <c r="BK716" s="47"/>
      <c r="BL716" s="47"/>
      <c r="BM716" s="47"/>
      <c r="BN716" s="47"/>
      <c r="BO716" s="47"/>
      <c r="BP716" s="47"/>
      <c r="BQ716" s="47"/>
      <c r="BR716" s="47"/>
      <c r="BS716" s="47"/>
      <c r="BT716" s="47"/>
      <c r="BU716" s="47"/>
      <c r="BV716" s="47"/>
      <c r="BW716" s="47"/>
      <c r="BX716" s="47"/>
      <c r="BY716" s="47"/>
      <c r="BZ716" s="47"/>
      <c r="CA716" s="47"/>
      <c r="CB716" s="47"/>
      <c r="CC716" s="47"/>
      <c r="CD716" s="47"/>
      <c r="CE716" s="47"/>
      <c r="CF716" s="47"/>
      <c r="CG716" s="47"/>
      <c r="CH716" s="47"/>
      <c r="CI716" s="47"/>
      <c r="CJ716" s="47"/>
      <c r="CK716" s="47"/>
      <c r="CL716" s="47"/>
      <c r="CM716" s="47"/>
      <c r="CN716" s="47"/>
      <c r="CO716" s="47"/>
      <c r="CP716" s="47"/>
      <c r="CQ716" s="47"/>
    </row>
    <row r="717" spans="1:95" ht="12.75" customHeight="1" x14ac:dyDescent="0.15">
      <c r="A717" s="112"/>
      <c r="B717" s="112"/>
      <c r="C717" s="112"/>
      <c r="D717" s="112"/>
      <c r="E717" s="112"/>
      <c r="F717" s="112"/>
      <c r="G717" s="47"/>
      <c r="H717" s="115"/>
      <c r="I717" s="47"/>
      <c r="J717" s="47"/>
      <c r="K717" s="47"/>
      <c r="L717" s="47"/>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c r="AM717" s="47"/>
      <c r="AN717" s="47"/>
      <c r="AO717" s="47"/>
      <c r="AP717" s="47"/>
      <c r="AQ717" s="47"/>
      <c r="AR717" s="47"/>
      <c r="AS717" s="47"/>
      <c r="AT717" s="47"/>
      <c r="AU717" s="47"/>
      <c r="AV717" s="47"/>
      <c r="AW717" s="47"/>
      <c r="AX717" s="47"/>
      <c r="AY717" s="47"/>
      <c r="AZ717" s="47"/>
      <c r="BA717" s="47"/>
      <c r="BB717" s="47"/>
      <c r="BC717" s="47"/>
      <c r="BD717" s="47"/>
      <c r="BE717" s="47"/>
      <c r="BF717" s="47"/>
      <c r="BG717" s="47"/>
      <c r="BH717" s="47"/>
      <c r="BI717" s="47"/>
      <c r="BJ717" s="47"/>
      <c r="BK717" s="47"/>
      <c r="BL717" s="47"/>
      <c r="BM717" s="47"/>
      <c r="BN717" s="47"/>
      <c r="BO717" s="47"/>
      <c r="BP717" s="47"/>
      <c r="BQ717" s="47"/>
      <c r="BR717" s="47"/>
      <c r="BS717" s="47"/>
      <c r="BT717" s="47"/>
      <c r="BU717" s="47"/>
      <c r="BV717" s="47"/>
      <c r="BW717" s="47"/>
      <c r="BX717" s="47"/>
      <c r="BY717" s="47"/>
      <c r="BZ717" s="47"/>
      <c r="CA717" s="47"/>
      <c r="CB717" s="47"/>
      <c r="CC717" s="47"/>
      <c r="CD717" s="47"/>
      <c r="CE717" s="47"/>
      <c r="CF717" s="47"/>
      <c r="CG717" s="47"/>
      <c r="CH717" s="47"/>
      <c r="CI717" s="47"/>
      <c r="CJ717" s="47"/>
      <c r="CK717" s="47"/>
      <c r="CL717" s="47"/>
      <c r="CM717" s="47"/>
      <c r="CN717" s="47"/>
      <c r="CO717" s="47"/>
      <c r="CP717" s="47"/>
      <c r="CQ717" s="47"/>
    </row>
    <row r="718" spans="1:95" ht="12.75" customHeight="1" x14ac:dyDescent="0.15">
      <c r="A718" s="112"/>
      <c r="B718" s="112"/>
      <c r="C718" s="112"/>
      <c r="D718" s="112"/>
      <c r="E718" s="112"/>
      <c r="F718" s="112"/>
      <c r="G718" s="47"/>
      <c r="H718" s="115"/>
      <c r="I718" s="47"/>
      <c r="J718" s="47"/>
      <c r="K718" s="47"/>
      <c r="L718" s="47"/>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c r="AM718" s="47"/>
      <c r="AN718" s="47"/>
      <c r="AO718" s="47"/>
      <c r="AP718" s="47"/>
      <c r="AQ718" s="47"/>
      <c r="AR718" s="47"/>
      <c r="AS718" s="47"/>
      <c r="AT718" s="47"/>
      <c r="AU718" s="47"/>
      <c r="AV718" s="47"/>
      <c r="AW718" s="47"/>
      <c r="AX718" s="47"/>
      <c r="AY718" s="47"/>
      <c r="AZ718" s="47"/>
      <c r="BA718" s="47"/>
      <c r="BB718" s="47"/>
      <c r="BC718" s="47"/>
      <c r="BD718" s="47"/>
      <c r="BE718" s="47"/>
      <c r="BF718" s="47"/>
      <c r="BG718" s="47"/>
      <c r="BH718" s="47"/>
      <c r="BI718" s="47"/>
      <c r="BJ718" s="47"/>
      <c r="BK718" s="47"/>
      <c r="BL718" s="47"/>
      <c r="BM718" s="47"/>
      <c r="BN718" s="47"/>
      <c r="BO718" s="47"/>
      <c r="BP718" s="47"/>
      <c r="BQ718" s="47"/>
      <c r="BR718" s="47"/>
      <c r="BS718" s="47"/>
      <c r="BT718" s="47"/>
      <c r="BU718" s="47"/>
      <c r="BV718" s="47"/>
      <c r="BW718" s="47"/>
      <c r="BX718" s="47"/>
      <c r="BY718" s="47"/>
      <c r="BZ718" s="47"/>
      <c r="CA718" s="47"/>
      <c r="CB718" s="47"/>
      <c r="CC718" s="47"/>
      <c r="CD718" s="47"/>
      <c r="CE718" s="47"/>
      <c r="CF718" s="47"/>
      <c r="CG718" s="47"/>
      <c r="CH718" s="47"/>
      <c r="CI718" s="47"/>
      <c r="CJ718" s="47"/>
      <c r="CK718" s="47"/>
      <c r="CL718" s="47"/>
      <c r="CM718" s="47"/>
      <c r="CN718" s="47"/>
      <c r="CO718" s="47"/>
      <c r="CP718" s="47"/>
      <c r="CQ718" s="47"/>
    </row>
    <row r="719" spans="1:95" ht="12.75" customHeight="1" x14ac:dyDescent="0.15">
      <c r="A719" s="112"/>
      <c r="B719" s="112"/>
      <c r="C719" s="112"/>
      <c r="D719" s="112"/>
      <c r="E719" s="112"/>
      <c r="F719" s="112"/>
      <c r="G719" s="47"/>
      <c r="H719" s="115"/>
      <c r="I719" s="47"/>
      <c r="J719" s="47"/>
      <c r="K719" s="47"/>
      <c r="L719" s="47"/>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c r="AM719" s="47"/>
      <c r="AN719" s="47"/>
      <c r="AO719" s="47"/>
      <c r="AP719" s="47"/>
      <c r="AQ719" s="47"/>
      <c r="AR719" s="47"/>
      <c r="AS719" s="47"/>
      <c r="AT719" s="47"/>
      <c r="AU719" s="47"/>
      <c r="AV719" s="47"/>
      <c r="AW719" s="47"/>
      <c r="AX719" s="47"/>
      <c r="AY719" s="47"/>
      <c r="AZ719" s="47"/>
      <c r="BA719" s="47"/>
      <c r="BB719" s="47"/>
      <c r="BC719" s="47"/>
      <c r="BD719" s="47"/>
      <c r="BE719" s="47"/>
      <c r="BF719" s="47"/>
      <c r="BG719" s="47"/>
      <c r="BH719" s="47"/>
      <c r="BI719" s="47"/>
      <c r="BJ719" s="47"/>
      <c r="BK719" s="47"/>
      <c r="BL719" s="47"/>
      <c r="BM719" s="47"/>
      <c r="BN719" s="47"/>
      <c r="BO719" s="47"/>
      <c r="BP719" s="47"/>
      <c r="BQ719" s="47"/>
      <c r="BR719" s="47"/>
      <c r="BS719" s="47"/>
      <c r="BT719" s="47"/>
      <c r="BU719" s="47"/>
      <c r="BV719" s="47"/>
      <c r="BW719" s="47"/>
      <c r="BX719" s="47"/>
      <c r="BY719" s="47"/>
      <c r="BZ719" s="47"/>
      <c r="CA719" s="47"/>
      <c r="CB719" s="47"/>
      <c r="CC719" s="47"/>
      <c r="CD719" s="47"/>
      <c r="CE719" s="47"/>
      <c r="CF719" s="47"/>
      <c r="CG719" s="47"/>
      <c r="CH719" s="47"/>
      <c r="CI719" s="47"/>
      <c r="CJ719" s="47"/>
      <c r="CK719" s="47"/>
      <c r="CL719" s="47"/>
      <c r="CM719" s="47"/>
      <c r="CN719" s="47"/>
      <c r="CO719" s="47"/>
      <c r="CP719" s="47"/>
      <c r="CQ719" s="47"/>
    </row>
    <row r="720" spans="1:95" ht="12.75" customHeight="1" x14ac:dyDescent="0.15">
      <c r="A720" s="112"/>
      <c r="B720" s="112"/>
      <c r="C720" s="112"/>
      <c r="D720" s="112"/>
      <c r="E720" s="112"/>
      <c r="F720" s="112"/>
      <c r="G720" s="47"/>
      <c r="H720" s="115"/>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7"/>
      <c r="AY720" s="47"/>
      <c r="AZ720" s="47"/>
      <c r="BA720" s="47"/>
      <c r="BB720" s="47"/>
      <c r="BC720" s="47"/>
      <c r="BD720" s="47"/>
      <c r="BE720" s="47"/>
      <c r="BF720" s="47"/>
      <c r="BG720" s="47"/>
      <c r="BH720" s="47"/>
      <c r="BI720" s="47"/>
      <c r="BJ720" s="47"/>
      <c r="BK720" s="47"/>
      <c r="BL720" s="47"/>
      <c r="BM720" s="47"/>
      <c r="BN720" s="47"/>
      <c r="BO720" s="47"/>
      <c r="BP720" s="47"/>
      <c r="BQ720" s="47"/>
      <c r="BR720" s="47"/>
      <c r="BS720" s="47"/>
      <c r="BT720" s="47"/>
      <c r="BU720" s="47"/>
      <c r="BV720" s="47"/>
      <c r="BW720" s="47"/>
      <c r="BX720" s="47"/>
      <c r="BY720" s="47"/>
      <c r="BZ720" s="47"/>
      <c r="CA720" s="47"/>
      <c r="CB720" s="47"/>
      <c r="CC720" s="47"/>
      <c r="CD720" s="47"/>
      <c r="CE720" s="47"/>
      <c r="CF720" s="47"/>
      <c r="CG720" s="47"/>
      <c r="CH720" s="47"/>
      <c r="CI720" s="47"/>
      <c r="CJ720" s="47"/>
      <c r="CK720" s="47"/>
      <c r="CL720" s="47"/>
      <c r="CM720" s="47"/>
      <c r="CN720" s="47"/>
      <c r="CO720" s="47"/>
      <c r="CP720" s="47"/>
      <c r="CQ720" s="47"/>
    </row>
    <row r="721" spans="1:95" ht="12.75" customHeight="1" x14ac:dyDescent="0.15">
      <c r="A721" s="112"/>
      <c r="B721" s="112"/>
      <c r="C721" s="112"/>
      <c r="D721" s="112"/>
      <c r="E721" s="112"/>
      <c r="F721" s="112"/>
      <c r="G721" s="47"/>
      <c r="H721" s="115"/>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7"/>
      <c r="AY721" s="47"/>
      <c r="AZ721" s="47"/>
      <c r="BA721" s="47"/>
      <c r="BB721" s="47"/>
      <c r="BC721" s="47"/>
      <c r="BD721" s="47"/>
      <c r="BE721" s="47"/>
      <c r="BF721" s="47"/>
      <c r="BG721" s="47"/>
      <c r="BH721" s="47"/>
      <c r="BI721" s="47"/>
      <c r="BJ721" s="47"/>
      <c r="BK721" s="47"/>
      <c r="BL721" s="47"/>
      <c r="BM721" s="47"/>
      <c r="BN721" s="47"/>
      <c r="BO721" s="47"/>
      <c r="BP721" s="47"/>
      <c r="BQ721" s="47"/>
      <c r="BR721" s="47"/>
      <c r="BS721" s="47"/>
      <c r="BT721" s="47"/>
      <c r="BU721" s="47"/>
      <c r="BV721" s="47"/>
      <c r="BW721" s="47"/>
      <c r="BX721" s="47"/>
      <c r="BY721" s="47"/>
      <c r="BZ721" s="47"/>
      <c r="CA721" s="47"/>
      <c r="CB721" s="47"/>
      <c r="CC721" s="47"/>
      <c r="CD721" s="47"/>
      <c r="CE721" s="47"/>
      <c r="CF721" s="47"/>
      <c r="CG721" s="47"/>
      <c r="CH721" s="47"/>
      <c r="CI721" s="47"/>
      <c r="CJ721" s="47"/>
      <c r="CK721" s="47"/>
      <c r="CL721" s="47"/>
      <c r="CM721" s="47"/>
      <c r="CN721" s="47"/>
      <c r="CO721" s="47"/>
      <c r="CP721" s="47"/>
      <c r="CQ721" s="47"/>
    </row>
    <row r="722" spans="1:95" ht="12.75" customHeight="1" x14ac:dyDescent="0.15">
      <c r="A722" s="112"/>
      <c r="B722" s="112"/>
      <c r="C722" s="112"/>
      <c r="D722" s="112"/>
      <c r="E722" s="112"/>
      <c r="F722" s="112"/>
      <c r="G722" s="47"/>
      <c r="H722" s="115"/>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7"/>
      <c r="AY722" s="47"/>
      <c r="AZ722" s="47"/>
      <c r="BA722" s="47"/>
      <c r="BB722" s="47"/>
      <c r="BC722" s="47"/>
      <c r="BD722" s="47"/>
      <c r="BE722" s="47"/>
      <c r="BF722" s="47"/>
      <c r="BG722" s="47"/>
      <c r="BH722" s="47"/>
      <c r="BI722" s="47"/>
      <c r="BJ722" s="47"/>
      <c r="BK722" s="47"/>
      <c r="BL722" s="47"/>
      <c r="BM722" s="47"/>
      <c r="BN722" s="47"/>
      <c r="BO722" s="47"/>
      <c r="BP722" s="47"/>
      <c r="BQ722" s="47"/>
      <c r="BR722" s="47"/>
      <c r="BS722" s="47"/>
      <c r="BT722" s="47"/>
      <c r="BU722" s="47"/>
      <c r="BV722" s="47"/>
      <c r="BW722" s="47"/>
      <c r="BX722" s="47"/>
      <c r="BY722" s="47"/>
      <c r="BZ722" s="47"/>
      <c r="CA722" s="47"/>
      <c r="CB722" s="47"/>
      <c r="CC722" s="47"/>
      <c r="CD722" s="47"/>
      <c r="CE722" s="47"/>
      <c r="CF722" s="47"/>
      <c r="CG722" s="47"/>
      <c r="CH722" s="47"/>
      <c r="CI722" s="47"/>
      <c r="CJ722" s="47"/>
      <c r="CK722" s="47"/>
      <c r="CL722" s="47"/>
      <c r="CM722" s="47"/>
      <c r="CN722" s="47"/>
      <c r="CO722" s="47"/>
      <c r="CP722" s="47"/>
      <c r="CQ722" s="47"/>
    </row>
    <row r="723" spans="1:95" ht="12.75" customHeight="1" x14ac:dyDescent="0.15">
      <c r="A723" s="112"/>
      <c r="B723" s="112"/>
      <c r="C723" s="112"/>
      <c r="D723" s="112"/>
      <c r="E723" s="112"/>
      <c r="F723" s="112"/>
      <c r="G723" s="47"/>
      <c r="H723" s="115"/>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7"/>
      <c r="AY723" s="47"/>
      <c r="AZ723" s="47"/>
      <c r="BA723" s="47"/>
      <c r="BB723" s="47"/>
      <c r="BC723" s="47"/>
      <c r="BD723" s="47"/>
      <c r="BE723" s="47"/>
      <c r="BF723" s="47"/>
      <c r="BG723" s="47"/>
      <c r="BH723" s="47"/>
      <c r="BI723" s="47"/>
      <c r="BJ723" s="47"/>
      <c r="BK723" s="47"/>
      <c r="BL723" s="47"/>
      <c r="BM723" s="47"/>
      <c r="BN723" s="47"/>
      <c r="BO723" s="47"/>
      <c r="BP723" s="47"/>
      <c r="BQ723" s="47"/>
      <c r="BR723" s="47"/>
      <c r="BS723" s="47"/>
      <c r="BT723" s="47"/>
      <c r="BU723" s="47"/>
      <c r="BV723" s="47"/>
      <c r="BW723" s="47"/>
      <c r="BX723" s="47"/>
      <c r="BY723" s="47"/>
      <c r="BZ723" s="47"/>
      <c r="CA723" s="47"/>
      <c r="CB723" s="47"/>
      <c r="CC723" s="47"/>
      <c r="CD723" s="47"/>
      <c r="CE723" s="47"/>
      <c r="CF723" s="47"/>
      <c r="CG723" s="47"/>
      <c r="CH723" s="47"/>
      <c r="CI723" s="47"/>
      <c r="CJ723" s="47"/>
      <c r="CK723" s="47"/>
      <c r="CL723" s="47"/>
      <c r="CM723" s="47"/>
      <c r="CN723" s="47"/>
      <c r="CO723" s="47"/>
      <c r="CP723" s="47"/>
      <c r="CQ723" s="47"/>
    </row>
    <row r="724" spans="1:95" ht="12.75" customHeight="1" x14ac:dyDescent="0.15">
      <c r="A724" s="112"/>
      <c r="B724" s="112"/>
      <c r="C724" s="112"/>
      <c r="D724" s="112"/>
      <c r="E724" s="112"/>
      <c r="F724" s="112"/>
      <c r="G724" s="47"/>
      <c r="H724" s="115"/>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7"/>
      <c r="AY724" s="47"/>
      <c r="AZ724" s="47"/>
      <c r="BA724" s="47"/>
      <c r="BB724" s="47"/>
      <c r="BC724" s="47"/>
      <c r="BD724" s="47"/>
      <c r="BE724" s="47"/>
      <c r="BF724" s="47"/>
      <c r="BG724" s="47"/>
      <c r="BH724" s="47"/>
      <c r="BI724" s="47"/>
      <c r="BJ724" s="47"/>
      <c r="BK724" s="47"/>
      <c r="BL724" s="47"/>
      <c r="BM724" s="47"/>
      <c r="BN724" s="47"/>
      <c r="BO724" s="47"/>
      <c r="BP724" s="47"/>
      <c r="BQ724" s="47"/>
      <c r="BR724" s="47"/>
      <c r="BS724" s="47"/>
      <c r="BT724" s="47"/>
      <c r="BU724" s="47"/>
      <c r="BV724" s="47"/>
      <c r="BW724" s="47"/>
      <c r="BX724" s="47"/>
      <c r="BY724" s="47"/>
      <c r="BZ724" s="47"/>
      <c r="CA724" s="47"/>
      <c r="CB724" s="47"/>
      <c r="CC724" s="47"/>
      <c r="CD724" s="47"/>
      <c r="CE724" s="47"/>
      <c r="CF724" s="47"/>
      <c r="CG724" s="47"/>
      <c r="CH724" s="47"/>
      <c r="CI724" s="47"/>
      <c r="CJ724" s="47"/>
      <c r="CK724" s="47"/>
      <c r="CL724" s="47"/>
      <c r="CM724" s="47"/>
      <c r="CN724" s="47"/>
      <c r="CO724" s="47"/>
      <c r="CP724" s="47"/>
      <c r="CQ724" s="47"/>
    </row>
    <row r="725" spans="1:95" ht="12.75" customHeight="1" x14ac:dyDescent="0.15">
      <c r="A725" s="112"/>
      <c r="B725" s="112"/>
      <c r="C725" s="112"/>
      <c r="D725" s="112"/>
      <c r="E725" s="112"/>
      <c r="F725" s="112"/>
      <c r="G725" s="47"/>
      <c r="H725" s="115"/>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7"/>
      <c r="AY725" s="47"/>
      <c r="AZ725" s="47"/>
      <c r="BA725" s="47"/>
      <c r="BB725" s="47"/>
      <c r="BC725" s="47"/>
      <c r="BD725" s="47"/>
      <c r="BE725" s="47"/>
      <c r="BF725" s="47"/>
      <c r="BG725" s="47"/>
      <c r="BH725" s="47"/>
      <c r="BI725" s="47"/>
      <c r="BJ725" s="47"/>
      <c r="BK725" s="47"/>
      <c r="BL725" s="47"/>
      <c r="BM725" s="47"/>
      <c r="BN725" s="47"/>
      <c r="BO725" s="47"/>
      <c r="BP725" s="47"/>
      <c r="BQ725" s="47"/>
      <c r="BR725" s="47"/>
      <c r="BS725" s="47"/>
      <c r="BT725" s="47"/>
      <c r="BU725" s="47"/>
      <c r="BV725" s="47"/>
      <c r="BW725" s="47"/>
      <c r="BX725" s="47"/>
      <c r="BY725" s="47"/>
      <c r="BZ725" s="47"/>
      <c r="CA725" s="47"/>
      <c r="CB725" s="47"/>
      <c r="CC725" s="47"/>
      <c r="CD725" s="47"/>
      <c r="CE725" s="47"/>
      <c r="CF725" s="47"/>
      <c r="CG725" s="47"/>
      <c r="CH725" s="47"/>
      <c r="CI725" s="47"/>
      <c r="CJ725" s="47"/>
      <c r="CK725" s="47"/>
      <c r="CL725" s="47"/>
      <c r="CM725" s="47"/>
      <c r="CN725" s="47"/>
      <c r="CO725" s="47"/>
      <c r="CP725" s="47"/>
      <c r="CQ725" s="47"/>
    </row>
    <row r="726" spans="1:95" ht="12.75" customHeight="1" x14ac:dyDescent="0.15">
      <c r="A726" s="112"/>
      <c r="B726" s="112"/>
      <c r="C726" s="112"/>
      <c r="D726" s="112"/>
      <c r="E726" s="112"/>
      <c r="F726" s="112"/>
      <c r="G726" s="47"/>
      <c r="H726" s="115"/>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7"/>
      <c r="AY726" s="47"/>
      <c r="AZ726" s="47"/>
      <c r="BA726" s="47"/>
      <c r="BB726" s="47"/>
      <c r="BC726" s="47"/>
      <c r="BD726" s="47"/>
      <c r="BE726" s="47"/>
      <c r="BF726" s="47"/>
      <c r="BG726" s="47"/>
      <c r="BH726" s="47"/>
      <c r="BI726" s="47"/>
      <c r="BJ726" s="47"/>
      <c r="BK726" s="47"/>
      <c r="BL726" s="47"/>
      <c r="BM726" s="47"/>
      <c r="BN726" s="47"/>
      <c r="BO726" s="47"/>
      <c r="BP726" s="47"/>
      <c r="BQ726" s="47"/>
      <c r="BR726" s="47"/>
      <c r="BS726" s="47"/>
      <c r="BT726" s="47"/>
      <c r="BU726" s="47"/>
      <c r="BV726" s="47"/>
      <c r="BW726" s="47"/>
      <c r="BX726" s="47"/>
      <c r="BY726" s="47"/>
      <c r="BZ726" s="47"/>
      <c r="CA726" s="47"/>
      <c r="CB726" s="47"/>
      <c r="CC726" s="47"/>
      <c r="CD726" s="47"/>
      <c r="CE726" s="47"/>
      <c r="CF726" s="47"/>
      <c r="CG726" s="47"/>
      <c r="CH726" s="47"/>
      <c r="CI726" s="47"/>
      <c r="CJ726" s="47"/>
      <c r="CK726" s="47"/>
      <c r="CL726" s="47"/>
      <c r="CM726" s="47"/>
      <c r="CN726" s="47"/>
      <c r="CO726" s="47"/>
      <c r="CP726" s="47"/>
      <c r="CQ726" s="47"/>
    </row>
    <row r="727" spans="1:95" ht="12.75" customHeight="1" x14ac:dyDescent="0.15">
      <c r="A727" s="112"/>
      <c r="B727" s="112"/>
      <c r="C727" s="112"/>
      <c r="D727" s="112"/>
      <c r="E727" s="112"/>
      <c r="F727" s="112"/>
      <c r="G727" s="47"/>
      <c r="H727" s="115"/>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7"/>
      <c r="AY727" s="47"/>
      <c r="AZ727" s="47"/>
      <c r="BA727" s="47"/>
      <c r="BB727" s="47"/>
      <c r="BC727" s="47"/>
      <c r="BD727" s="47"/>
      <c r="BE727" s="47"/>
      <c r="BF727" s="47"/>
      <c r="BG727" s="47"/>
      <c r="BH727" s="47"/>
      <c r="BI727" s="47"/>
      <c r="BJ727" s="47"/>
      <c r="BK727" s="47"/>
      <c r="BL727" s="47"/>
      <c r="BM727" s="47"/>
      <c r="BN727" s="47"/>
      <c r="BO727" s="47"/>
      <c r="BP727" s="47"/>
      <c r="BQ727" s="47"/>
      <c r="BR727" s="47"/>
      <c r="BS727" s="47"/>
      <c r="BT727" s="47"/>
      <c r="BU727" s="47"/>
      <c r="BV727" s="47"/>
      <c r="BW727" s="47"/>
      <c r="BX727" s="47"/>
      <c r="BY727" s="47"/>
      <c r="BZ727" s="47"/>
      <c r="CA727" s="47"/>
      <c r="CB727" s="47"/>
      <c r="CC727" s="47"/>
      <c r="CD727" s="47"/>
      <c r="CE727" s="47"/>
      <c r="CF727" s="47"/>
      <c r="CG727" s="47"/>
      <c r="CH727" s="47"/>
      <c r="CI727" s="47"/>
      <c r="CJ727" s="47"/>
      <c r="CK727" s="47"/>
      <c r="CL727" s="47"/>
      <c r="CM727" s="47"/>
      <c r="CN727" s="47"/>
      <c r="CO727" s="47"/>
      <c r="CP727" s="47"/>
      <c r="CQ727" s="47"/>
    </row>
    <row r="728" spans="1:95" ht="12.75" customHeight="1" x14ac:dyDescent="0.15">
      <c r="A728" s="112"/>
      <c r="B728" s="112"/>
      <c r="C728" s="112"/>
      <c r="D728" s="112"/>
      <c r="E728" s="112"/>
      <c r="F728" s="112"/>
      <c r="G728" s="47"/>
      <c r="H728" s="115"/>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7"/>
      <c r="AY728" s="47"/>
      <c r="AZ728" s="47"/>
      <c r="BA728" s="47"/>
      <c r="BB728" s="47"/>
      <c r="BC728" s="47"/>
      <c r="BD728" s="47"/>
      <c r="BE728" s="47"/>
      <c r="BF728" s="47"/>
      <c r="BG728" s="47"/>
      <c r="BH728" s="47"/>
      <c r="BI728" s="47"/>
      <c r="BJ728" s="47"/>
      <c r="BK728" s="47"/>
      <c r="BL728" s="47"/>
      <c r="BM728" s="47"/>
      <c r="BN728" s="47"/>
      <c r="BO728" s="47"/>
      <c r="BP728" s="47"/>
      <c r="BQ728" s="47"/>
      <c r="BR728" s="47"/>
      <c r="BS728" s="47"/>
      <c r="BT728" s="47"/>
      <c r="BU728" s="47"/>
      <c r="BV728" s="47"/>
      <c r="BW728" s="47"/>
      <c r="BX728" s="47"/>
      <c r="BY728" s="47"/>
      <c r="BZ728" s="47"/>
      <c r="CA728" s="47"/>
      <c r="CB728" s="47"/>
      <c r="CC728" s="47"/>
      <c r="CD728" s="47"/>
      <c r="CE728" s="47"/>
      <c r="CF728" s="47"/>
      <c r="CG728" s="47"/>
      <c r="CH728" s="47"/>
      <c r="CI728" s="47"/>
      <c r="CJ728" s="47"/>
      <c r="CK728" s="47"/>
      <c r="CL728" s="47"/>
      <c r="CM728" s="47"/>
      <c r="CN728" s="47"/>
      <c r="CO728" s="47"/>
      <c r="CP728" s="47"/>
      <c r="CQ728" s="47"/>
    </row>
    <row r="729" spans="1:95" ht="12.75" customHeight="1" x14ac:dyDescent="0.15">
      <c r="A729" s="112"/>
      <c r="B729" s="112"/>
      <c r="C729" s="112"/>
      <c r="D729" s="112"/>
      <c r="E729" s="112"/>
      <c r="F729" s="112"/>
      <c r="G729" s="47"/>
      <c r="H729" s="115"/>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7"/>
      <c r="AY729" s="47"/>
      <c r="AZ729" s="47"/>
      <c r="BA729" s="47"/>
      <c r="BB729" s="47"/>
      <c r="BC729" s="47"/>
      <c r="BD729" s="47"/>
      <c r="BE729" s="47"/>
      <c r="BF729" s="47"/>
      <c r="BG729" s="47"/>
      <c r="BH729" s="47"/>
      <c r="BI729" s="47"/>
      <c r="BJ729" s="47"/>
      <c r="BK729" s="47"/>
      <c r="BL729" s="47"/>
      <c r="BM729" s="47"/>
      <c r="BN729" s="47"/>
      <c r="BO729" s="47"/>
      <c r="BP729" s="47"/>
      <c r="BQ729" s="47"/>
      <c r="BR729" s="47"/>
      <c r="BS729" s="47"/>
      <c r="BT729" s="47"/>
      <c r="BU729" s="47"/>
      <c r="BV729" s="47"/>
      <c r="BW729" s="47"/>
      <c r="BX729" s="47"/>
      <c r="BY729" s="47"/>
      <c r="BZ729" s="47"/>
      <c r="CA729" s="47"/>
      <c r="CB729" s="47"/>
      <c r="CC729" s="47"/>
      <c r="CD729" s="47"/>
      <c r="CE729" s="47"/>
      <c r="CF729" s="47"/>
      <c r="CG729" s="47"/>
      <c r="CH729" s="47"/>
      <c r="CI729" s="47"/>
      <c r="CJ729" s="47"/>
      <c r="CK729" s="47"/>
      <c r="CL729" s="47"/>
      <c r="CM729" s="47"/>
      <c r="CN729" s="47"/>
      <c r="CO729" s="47"/>
      <c r="CP729" s="47"/>
      <c r="CQ729" s="47"/>
    </row>
    <row r="730" spans="1:95" ht="12.75" customHeight="1" x14ac:dyDescent="0.15">
      <c r="A730" s="112"/>
      <c r="B730" s="112"/>
      <c r="C730" s="112"/>
      <c r="D730" s="112"/>
      <c r="E730" s="112"/>
      <c r="F730" s="112"/>
      <c r="G730" s="47"/>
      <c r="H730" s="115"/>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7"/>
      <c r="AY730" s="47"/>
      <c r="AZ730" s="47"/>
      <c r="BA730" s="47"/>
      <c r="BB730" s="47"/>
      <c r="BC730" s="47"/>
      <c r="BD730" s="47"/>
      <c r="BE730" s="47"/>
      <c r="BF730" s="47"/>
      <c r="BG730" s="47"/>
      <c r="BH730" s="47"/>
      <c r="BI730" s="47"/>
      <c r="BJ730" s="47"/>
      <c r="BK730" s="47"/>
      <c r="BL730" s="47"/>
      <c r="BM730" s="47"/>
      <c r="BN730" s="47"/>
      <c r="BO730" s="47"/>
      <c r="BP730" s="47"/>
      <c r="BQ730" s="47"/>
      <c r="BR730" s="47"/>
      <c r="BS730" s="47"/>
      <c r="BT730" s="47"/>
      <c r="BU730" s="47"/>
      <c r="BV730" s="47"/>
      <c r="BW730" s="47"/>
      <c r="BX730" s="47"/>
      <c r="BY730" s="47"/>
      <c r="BZ730" s="47"/>
      <c r="CA730" s="47"/>
      <c r="CB730" s="47"/>
      <c r="CC730" s="47"/>
      <c r="CD730" s="47"/>
      <c r="CE730" s="47"/>
      <c r="CF730" s="47"/>
      <c r="CG730" s="47"/>
      <c r="CH730" s="47"/>
      <c r="CI730" s="47"/>
      <c r="CJ730" s="47"/>
      <c r="CK730" s="47"/>
      <c r="CL730" s="47"/>
      <c r="CM730" s="47"/>
      <c r="CN730" s="47"/>
      <c r="CO730" s="47"/>
      <c r="CP730" s="47"/>
      <c r="CQ730" s="47"/>
    </row>
    <row r="731" spans="1:95" ht="12.75" customHeight="1" x14ac:dyDescent="0.15">
      <c r="A731" s="112"/>
      <c r="B731" s="112"/>
      <c r="C731" s="112"/>
      <c r="D731" s="112"/>
      <c r="E731" s="112"/>
      <c r="F731" s="112"/>
      <c r="G731" s="47"/>
      <c r="H731" s="115"/>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7"/>
      <c r="AY731" s="47"/>
      <c r="AZ731" s="47"/>
      <c r="BA731" s="47"/>
      <c r="BB731" s="47"/>
      <c r="BC731" s="47"/>
      <c r="BD731" s="47"/>
      <c r="BE731" s="47"/>
      <c r="BF731" s="47"/>
      <c r="BG731" s="47"/>
      <c r="BH731" s="47"/>
      <c r="BI731" s="47"/>
      <c r="BJ731" s="47"/>
      <c r="BK731" s="47"/>
      <c r="BL731" s="47"/>
      <c r="BM731" s="47"/>
      <c r="BN731" s="47"/>
      <c r="BO731" s="47"/>
      <c r="BP731" s="47"/>
      <c r="BQ731" s="47"/>
      <c r="BR731" s="47"/>
      <c r="BS731" s="47"/>
      <c r="BT731" s="47"/>
      <c r="BU731" s="47"/>
      <c r="BV731" s="47"/>
      <c r="BW731" s="47"/>
      <c r="BX731" s="47"/>
      <c r="BY731" s="47"/>
      <c r="BZ731" s="47"/>
      <c r="CA731" s="47"/>
      <c r="CB731" s="47"/>
      <c r="CC731" s="47"/>
      <c r="CD731" s="47"/>
      <c r="CE731" s="47"/>
      <c r="CF731" s="47"/>
      <c r="CG731" s="47"/>
      <c r="CH731" s="47"/>
      <c r="CI731" s="47"/>
      <c r="CJ731" s="47"/>
      <c r="CK731" s="47"/>
      <c r="CL731" s="47"/>
      <c r="CM731" s="47"/>
      <c r="CN731" s="47"/>
      <c r="CO731" s="47"/>
      <c r="CP731" s="47"/>
      <c r="CQ731" s="47"/>
    </row>
    <row r="732" spans="1:95" ht="12.75" customHeight="1" x14ac:dyDescent="0.15">
      <c r="A732" s="112"/>
      <c r="B732" s="112"/>
      <c r="C732" s="112"/>
      <c r="D732" s="112"/>
      <c r="E732" s="112"/>
      <c r="F732" s="112"/>
      <c r="G732" s="47"/>
      <c r="H732" s="115"/>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7"/>
      <c r="AY732" s="47"/>
      <c r="AZ732" s="47"/>
      <c r="BA732" s="47"/>
      <c r="BB732" s="47"/>
      <c r="BC732" s="47"/>
      <c r="BD732" s="47"/>
      <c r="BE732" s="47"/>
      <c r="BF732" s="47"/>
      <c r="BG732" s="47"/>
      <c r="BH732" s="47"/>
      <c r="BI732" s="47"/>
      <c r="BJ732" s="47"/>
      <c r="BK732" s="47"/>
      <c r="BL732" s="47"/>
      <c r="BM732" s="47"/>
      <c r="BN732" s="47"/>
      <c r="BO732" s="47"/>
      <c r="BP732" s="47"/>
      <c r="BQ732" s="47"/>
      <c r="BR732" s="47"/>
      <c r="BS732" s="47"/>
      <c r="BT732" s="47"/>
      <c r="BU732" s="47"/>
      <c r="BV732" s="47"/>
      <c r="BW732" s="47"/>
      <c r="BX732" s="47"/>
      <c r="BY732" s="47"/>
      <c r="BZ732" s="47"/>
      <c r="CA732" s="47"/>
      <c r="CB732" s="47"/>
      <c r="CC732" s="47"/>
      <c r="CD732" s="47"/>
      <c r="CE732" s="47"/>
      <c r="CF732" s="47"/>
      <c r="CG732" s="47"/>
      <c r="CH732" s="47"/>
      <c r="CI732" s="47"/>
      <c r="CJ732" s="47"/>
      <c r="CK732" s="47"/>
      <c r="CL732" s="47"/>
      <c r="CM732" s="47"/>
      <c r="CN732" s="47"/>
      <c r="CO732" s="47"/>
      <c r="CP732" s="47"/>
      <c r="CQ732" s="47"/>
    </row>
    <row r="733" spans="1:95" ht="12.75" customHeight="1" x14ac:dyDescent="0.15">
      <c r="A733" s="112"/>
      <c r="B733" s="112"/>
      <c r="C733" s="112"/>
      <c r="D733" s="112"/>
      <c r="E733" s="112"/>
      <c r="F733" s="112"/>
      <c r="G733" s="47"/>
      <c r="H733" s="115"/>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7"/>
      <c r="AY733" s="47"/>
      <c r="AZ733" s="47"/>
      <c r="BA733" s="47"/>
      <c r="BB733" s="47"/>
      <c r="BC733" s="47"/>
      <c r="BD733" s="47"/>
      <c r="BE733" s="47"/>
      <c r="BF733" s="47"/>
      <c r="BG733" s="47"/>
      <c r="BH733" s="47"/>
      <c r="BI733" s="47"/>
      <c r="BJ733" s="47"/>
      <c r="BK733" s="47"/>
      <c r="BL733" s="47"/>
      <c r="BM733" s="47"/>
      <c r="BN733" s="47"/>
      <c r="BO733" s="47"/>
      <c r="BP733" s="47"/>
      <c r="BQ733" s="47"/>
      <c r="BR733" s="47"/>
      <c r="BS733" s="47"/>
      <c r="BT733" s="47"/>
      <c r="BU733" s="47"/>
      <c r="BV733" s="47"/>
      <c r="BW733" s="47"/>
      <c r="BX733" s="47"/>
      <c r="BY733" s="47"/>
      <c r="BZ733" s="47"/>
      <c r="CA733" s="47"/>
      <c r="CB733" s="47"/>
      <c r="CC733" s="47"/>
      <c r="CD733" s="47"/>
      <c r="CE733" s="47"/>
      <c r="CF733" s="47"/>
      <c r="CG733" s="47"/>
      <c r="CH733" s="47"/>
      <c r="CI733" s="47"/>
      <c r="CJ733" s="47"/>
      <c r="CK733" s="47"/>
      <c r="CL733" s="47"/>
      <c r="CM733" s="47"/>
      <c r="CN733" s="47"/>
      <c r="CO733" s="47"/>
      <c r="CP733" s="47"/>
      <c r="CQ733" s="47"/>
    </row>
    <row r="734" spans="1:95" ht="12.75" customHeight="1" x14ac:dyDescent="0.15">
      <c r="A734" s="112"/>
      <c r="B734" s="112"/>
      <c r="C734" s="112"/>
      <c r="D734" s="112"/>
      <c r="E734" s="112"/>
      <c r="F734" s="112"/>
      <c r="G734" s="47"/>
      <c r="H734" s="115"/>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7"/>
      <c r="AY734" s="47"/>
      <c r="AZ734" s="47"/>
      <c r="BA734" s="47"/>
      <c r="BB734" s="47"/>
      <c r="BC734" s="47"/>
      <c r="BD734" s="47"/>
      <c r="BE734" s="47"/>
      <c r="BF734" s="47"/>
      <c r="BG734" s="47"/>
      <c r="BH734" s="47"/>
      <c r="BI734" s="47"/>
      <c r="BJ734" s="47"/>
      <c r="BK734" s="47"/>
      <c r="BL734" s="47"/>
      <c r="BM734" s="47"/>
      <c r="BN734" s="47"/>
      <c r="BO734" s="47"/>
      <c r="BP734" s="47"/>
      <c r="BQ734" s="47"/>
      <c r="BR734" s="47"/>
      <c r="BS734" s="47"/>
      <c r="BT734" s="47"/>
      <c r="BU734" s="47"/>
      <c r="BV734" s="47"/>
      <c r="BW734" s="47"/>
      <c r="BX734" s="47"/>
      <c r="BY734" s="47"/>
      <c r="BZ734" s="47"/>
      <c r="CA734" s="47"/>
      <c r="CB734" s="47"/>
      <c r="CC734" s="47"/>
      <c r="CD734" s="47"/>
      <c r="CE734" s="47"/>
      <c r="CF734" s="47"/>
      <c r="CG734" s="47"/>
      <c r="CH734" s="47"/>
      <c r="CI734" s="47"/>
      <c r="CJ734" s="47"/>
      <c r="CK734" s="47"/>
      <c r="CL734" s="47"/>
      <c r="CM734" s="47"/>
      <c r="CN734" s="47"/>
      <c r="CO734" s="47"/>
      <c r="CP734" s="47"/>
      <c r="CQ734" s="47"/>
    </row>
    <row r="735" spans="1:95" ht="12.75" customHeight="1" x14ac:dyDescent="0.15">
      <c r="A735" s="112"/>
      <c r="B735" s="112"/>
      <c r="C735" s="112"/>
      <c r="D735" s="112"/>
      <c r="E735" s="112"/>
      <c r="F735" s="112"/>
      <c r="G735" s="47"/>
      <c r="H735" s="115"/>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7"/>
      <c r="AY735" s="47"/>
      <c r="AZ735" s="47"/>
      <c r="BA735" s="47"/>
      <c r="BB735" s="47"/>
      <c r="BC735" s="47"/>
      <c r="BD735" s="47"/>
      <c r="BE735" s="47"/>
      <c r="BF735" s="47"/>
      <c r="BG735" s="47"/>
      <c r="BH735" s="47"/>
      <c r="BI735" s="47"/>
      <c r="BJ735" s="47"/>
      <c r="BK735" s="47"/>
      <c r="BL735" s="47"/>
      <c r="BM735" s="47"/>
      <c r="BN735" s="47"/>
      <c r="BO735" s="47"/>
      <c r="BP735" s="47"/>
      <c r="BQ735" s="47"/>
      <c r="BR735" s="47"/>
      <c r="BS735" s="47"/>
      <c r="BT735" s="47"/>
      <c r="BU735" s="47"/>
      <c r="BV735" s="47"/>
      <c r="BW735" s="47"/>
      <c r="BX735" s="47"/>
      <c r="BY735" s="47"/>
      <c r="BZ735" s="47"/>
      <c r="CA735" s="47"/>
      <c r="CB735" s="47"/>
      <c r="CC735" s="47"/>
      <c r="CD735" s="47"/>
      <c r="CE735" s="47"/>
      <c r="CF735" s="47"/>
      <c r="CG735" s="47"/>
      <c r="CH735" s="47"/>
      <c r="CI735" s="47"/>
      <c r="CJ735" s="47"/>
      <c r="CK735" s="47"/>
      <c r="CL735" s="47"/>
      <c r="CM735" s="47"/>
      <c r="CN735" s="47"/>
      <c r="CO735" s="47"/>
      <c r="CP735" s="47"/>
      <c r="CQ735" s="47"/>
    </row>
    <row r="736" spans="1:95" ht="12.75" customHeight="1" x14ac:dyDescent="0.15">
      <c r="A736" s="112"/>
      <c r="B736" s="112"/>
      <c r="C736" s="112"/>
      <c r="D736" s="112"/>
      <c r="E736" s="112"/>
      <c r="F736" s="112"/>
      <c r="G736" s="47"/>
      <c r="H736" s="115"/>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7"/>
      <c r="AY736" s="47"/>
      <c r="AZ736" s="47"/>
      <c r="BA736" s="47"/>
      <c r="BB736" s="47"/>
      <c r="BC736" s="47"/>
      <c r="BD736" s="47"/>
      <c r="BE736" s="47"/>
      <c r="BF736" s="47"/>
      <c r="BG736" s="47"/>
      <c r="BH736" s="47"/>
      <c r="BI736" s="47"/>
      <c r="BJ736" s="47"/>
      <c r="BK736" s="47"/>
      <c r="BL736" s="47"/>
      <c r="BM736" s="47"/>
      <c r="BN736" s="47"/>
      <c r="BO736" s="47"/>
      <c r="BP736" s="47"/>
      <c r="BQ736" s="47"/>
      <c r="BR736" s="47"/>
      <c r="BS736" s="47"/>
      <c r="BT736" s="47"/>
      <c r="BU736" s="47"/>
      <c r="BV736" s="47"/>
      <c r="BW736" s="47"/>
      <c r="BX736" s="47"/>
      <c r="BY736" s="47"/>
      <c r="BZ736" s="47"/>
      <c r="CA736" s="47"/>
      <c r="CB736" s="47"/>
      <c r="CC736" s="47"/>
      <c r="CD736" s="47"/>
      <c r="CE736" s="47"/>
      <c r="CF736" s="47"/>
      <c r="CG736" s="47"/>
      <c r="CH736" s="47"/>
      <c r="CI736" s="47"/>
      <c r="CJ736" s="47"/>
      <c r="CK736" s="47"/>
      <c r="CL736" s="47"/>
      <c r="CM736" s="47"/>
      <c r="CN736" s="47"/>
      <c r="CO736" s="47"/>
      <c r="CP736" s="47"/>
      <c r="CQ736" s="47"/>
    </row>
    <row r="737" spans="1:95" ht="12.75" customHeight="1" x14ac:dyDescent="0.15">
      <c r="A737" s="112"/>
      <c r="B737" s="112"/>
      <c r="C737" s="112"/>
      <c r="D737" s="112"/>
      <c r="E737" s="112"/>
      <c r="F737" s="112"/>
      <c r="G737" s="47"/>
      <c r="H737" s="115"/>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7"/>
      <c r="AY737" s="47"/>
      <c r="AZ737" s="47"/>
      <c r="BA737" s="47"/>
      <c r="BB737" s="47"/>
      <c r="BC737" s="47"/>
      <c r="BD737" s="47"/>
      <c r="BE737" s="47"/>
      <c r="BF737" s="47"/>
      <c r="BG737" s="47"/>
      <c r="BH737" s="47"/>
      <c r="BI737" s="47"/>
      <c r="BJ737" s="47"/>
      <c r="BK737" s="47"/>
      <c r="BL737" s="47"/>
      <c r="BM737" s="47"/>
      <c r="BN737" s="47"/>
      <c r="BO737" s="47"/>
      <c r="BP737" s="47"/>
      <c r="BQ737" s="47"/>
      <c r="BR737" s="47"/>
      <c r="BS737" s="47"/>
      <c r="BT737" s="47"/>
      <c r="BU737" s="47"/>
      <c r="BV737" s="47"/>
      <c r="BW737" s="47"/>
      <c r="BX737" s="47"/>
      <c r="BY737" s="47"/>
      <c r="BZ737" s="47"/>
      <c r="CA737" s="47"/>
      <c r="CB737" s="47"/>
      <c r="CC737" s="47"/>
      <c r="CD737" s="47"/>
      <c r="CE737" s="47"/>
      <c r="CF737" s="47"/>
      <c r="CG737" s="47"/>
      <c r="CH737" s="47"/>
      <c r="CI737" s="47"/>
      <c r="CJ737" s="47"/>
      <c r="CK737" s="47"/>
      <c r="CL737" s="47"/>
      <c r="CM737" s="47"/>
      <c r="CN737" s="47"/>
      <c r="CO737" s="47"/>
      <c r="CP737" s="47"/>
      <c r="CQ737" s="47"/>
    </row>
    <row r="738" spans="1:95" ht="12.75" customHeight="1" x14ac:dyDescent="0.15">
      <c r="A738" s="112"/>
      <c r="B738" s="112"/>
      <c r="C738" s="112"/>
      <c r="D738" s="112"/>
      <c r="E738" s="112"/>
      <c r="F738" s="112"/>
      <c r="G738" s="47"/>
      <c r="H738" s="115"/>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c r="BU738" s="47"/>
      <c r="BV738" s="47"/>
      <c r="BW738" s="47"/>
      <c r="BX738" s="47"/>
      <c r="BY738" s="47"/>
      <c r="BZ738" s="47"/>
      <c r="CA738" s="47"/>
      <c r="CB738" s="47"/>
      <c r="CC738" s="47"/>
      <c r="CD738" s="47"/>
      <c r="CE738" s="47"/>
      <c r="CF738" s="47"/>
      <c r="CG738" s="47"/>
      <c r="CH738" s="47"/>
      <c r="CI738" s="47"/>
      <c r="CJ738" s="47"/>
      <c r="CK738" s="47"/>
      <c r="CL738" s="47"/>
      <c r="CM738" s="47"/>
      <c r="CN738" s="47"/>
      <c r="CO738" s="47"/>
      <c r="CP738" s="47"/>
      <c r="CQ738" s="47"/>
    </row>
    <row r="739" spans="1:95" ht="12.75" customHeight="1" x14ac:dyDescent="0.15">
      <c r="A739" s="112"/>
      <c r="B739" s="112"/>
      <c r="C739" s="112"/>
      <c r="D739" s="112"/>
      <c r="E739" s="112"/>
      <c r="F739" s="112"/>
      <c r="G739" s="47"/>
      <c r="H739" s="115"/>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7"/>
      <c r="AY739" s="47"/>
      <c r="AZ739" s="47"/>
      <c r="BA739" s="47"/>
      <c r="BB739" s="47"/>
      <c r="BC739" s="47"/>
      <c r="BD739" s="47"/>
      <c r="BE739" s="47"/>
      <c r="BF739" s="47"/>
      <c r="BG739" s="47"/>
      <c r="BH739" s="47"/>
      <c r="BI739" s="47"/>
      <c r="BJ739" s="47"/>
      <c r="BK739" s="47"/>
      <c r="BL739" s="47"/>
      <c r="BM739" s="47"/>
      <c r="BN739" s="47"/>
      <c r="BO739" s="47"/>
      <c r="BP739" s="47"/>
      <c r="BQ739" s="47"/>
      <c r="BR739" s="47"/>
      <c r="BS739" s="47"/>
      <c r="BT739" s="47"/>
      <c r="BU739" s="47"/>
      <c r="BV739" s="47"/>
      <c r="BW739" s="47"/>
      <c r="BX739" s="47"/>
      <c r="BY739" s="47"/>
      <c r="BZ739" s="47"/>
      <c r="CA739" s="47"/>
      <c r="CB739" s="47"/>
      <c r="CC739" s="47"/>
      <c r="CD739" s="47"/>
      <c r="CE739" s="47"/>
      <c r="CF739" s="47"/>
      <c r="CG739" s="47"/>
      <c r="CH739" s="47"/>
      <c r="CI739" s="47"/>
      <c r="CJ739" s="47"/>
      <c r="CK739" s="47"/>
      <c r="CL739" s="47"/>
      <c r="CM739" s="47"/>
      <c r="CN739" s="47"/>
      <c r="CO739" s="47"/>
      <c r="CP739" s="47"/>
      <c r="CQ739" s="47"/>
    </row>
    <row r="740" spans="1:95" ht="12.75" customHeight="1" x14ac:dyDescent="0.15">
      <c r="A740" s="112"/>
      <c r="B740" s="112"/>
      <c r="C740" s="112"/>
      <c r="D740" s="112"/>
      <c r="E740" s="112"/>
      <c r="F740" s="112"/>
      <c r="G740" s="47"/>
      <c r="H740" s="115"/>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7"/>
      <c r="AY740" s="47"/>
      <c r="AZ740" s="47"/>
      <c r="BA740" s="47"/>
      <c r="BB740" s="47"/>
      <c r="BC740" s="47"/>
      <c r="BD740" s="47"/>
      <c r="BE740" s="47"/>
      <c r="BF740" s="47"/>
      <c r="BG740" s="47"/>
      <c r="BH740" s="47"/>
      <c r="BI740" s="47"/>
      <c r="BJ740" s="47"/>
      <c r="BK740" s="47"/>
      <c r="BL740" s="47"/>
      <c r="BM740" s="47"/>
      <c r="BN740" s="47"/>
      <c r="BO740" s="47"/>
      <c r="BP740" s="47"/>
      <c r="BQ740" s="47"/>
      <c r="BR740" s="47"/>
      <c r="BS740" s="47"/>
      <c r="BT740" s="47"/>
      <c r="BU740" s="47"/>
      <c r="BV740" s="47"/>
      <c r="BW740" s="47"/>
      <c r="BX740" s="47"/>
      <c r="BY740" s="47"/>
      <c r="BZ740" s="47"/>
      <c r="CA740" s="47"/>
      <c r="CB740" s="47"/>
      <c r="CC740" s="47"/>
      <c r="CD740" s="47"/>
      <c r="CE740" s="47"/>
      <c r="CF740" s="47"/>
      <c r="CG740" s="47"/>
      <c r="CH740" s="47"/>
      <c r="CI740" s="47"/>
      <c r="CJ740" s="47"/>
      <c r="CK740" s="47"/>
      <c r="CL740" s="47"/>
      <c r="CM740" s="47"/>
      <c r="CN740" s="47"/>
      <c r="CO740" s="47"/>
      <c r="CP740" s="47"/>
      <c r="CQ740" s="47"/>
    </row>
    <row r="741" spans="1:95" ht="12.75" customHeight="1" x14ac:dyDescent="0.15">
      <c r="A741" s="112"/>
      <c r="B741" s="112"/>
      <c r="C741" s="112"/>
      <c r="D741" s="112"/>
      <c r="E741" s="112"/>
      <c r="F741" s="112"/>
      <c r="G741" s="47"/>
      <c r="H741" s="115"/>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c r="AY741" s="47"/>
      <c r="AZ741" s="47"/>
      <c r="BA741" s="47"/>
      <c r="BB741" s="47"/>
      <c r="BC741" s="47"/>
      <c r="BD741" s="47"/>
      <c r="BE741" s="47"/>
      <c r="BF741" s="47"/>
      <c r="BG741" s="47"/>
      <c r="BH741" s="47"/>
      <c r="BI741" s="47"/>
      <c r="BJ741" s="47"/>
      <c r="BK741" s="47"/>
      <c r="BL741" s="47"/>
      <c r="BM741" s="47"/>
      <c r="BN741" s="47"/>
      <c r="BO741" s="47"/>
      <c r="BP741" s="47"/>
      <c r="BQ741" s="47"/>
      <c r="BR741" s="47"/>
      <c r="BS741" s="47"/>
      <c r="BT741" s="47"/>
      <c r="BU741" s="47"/>
      <c r="BV741" s="47"/>
      <c r="BW741" s="47"/>
      <c r="BX741" s="47"/>
      <c r="BY741" s="47"/>
      <c r="BZ741" s="47"/>
      <c r="CA741" s="47"/>
      <c r="CB741" s="47"/>
      <c r="CC741" s="47"/>
      <c r="CD741" s="47"/>
      <c r="CE741" s="47"/>
      <c r="CF741" s="47"/>
      <c r="CG741" s="47"/>
      <c r="CH741" s="47"/>
      <c r="CI741" s="47"/>
      <c r="CJ741" s="47"/>
      <c r="CK741" s="47"/>
      <c r="CL741" s="47"/>
      <c r="CM741" s="47"/>
      <c r="CN741" s="47"/>
      <c r="CO741" s="47"/>
      <c r="CP741" s="47"/>
      <c r="CQ741" s="47"/>
    </row>
    <row r="742" spans="1:95" ht="12.75" customHeight="1" x14ac:dyDescent="0.15">
      <c r="A742" s="112"/>
      <c r="B742" s="112"/>
      <c r="C742" s="112"/>
      <c r="D742" s="112"/>
      <c r="E742" s="112"/>
      <c r="F742" s="112"/>
      <c r="G742" s="47"/>
      <c r="H742" s="115"/>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c r="AY742" s="47"/>
      <c r="AZ742" s="47"/>
      <c r="BA742" s="47"/>
      <c r="BB742" s="47"/>
      <c r="BC742" s="47"/>
      <c r="BD742" s="47"/>
      <c r="BE742" s="47"/>
      <c r="BF742" s="47"/>
      <c r="BG742" s="47"/>
      <c r="BH742" s="47"/>
      <c r="BI742" s="47"/>
      <c r="BJ742" s="47"/>
      <c r="BK742" s="47"/>
      <c r="BL742" s="47"/>
      <c r="BM742" s="47"/>
      <c r="BN742" s="47"/>
      <c r="BO742" s="47"/>
      <c r="BP742" s="47"/>
      <c r="BQ742" s="47"/>
      <c r="BR742" s="47"/>
      <c r="BS742" s="47"/>
      <c r="BT742" s="47"/>
      <c r="BU742" s="47"/>
      <c r="BV742" s="47"/>
      <c r="BW742" s="47"/>
      <c r="BX742" s="47"/>
      <c r="BY742" s="47"/>
      <c r="BZ742" s="47"/>
      <c r="CA742" s="47"/>
      <c r="CB742" s="47"/>
      <c r="CC742" s="47"/>
      <c r="CD742" s="47"/>
      <c r="CE742" s="47"/>
      <c r="CF742" s="47"/>
      <c r="CG742" s="47"/>
      <c r="CH742" s="47"/>
      <c r="CI742" s="47"/>
      <c r="CJ742" s="47"/>
      <c r="CK742" s="47"/>
      <c r="CL742" s="47"/>
      <c r="CM742" s="47"/>
      <c r="CN742" s="47"/>
      <c r="CO742" s="47"/>
      <c r="CP742" s="47"/>
      <c r="CQ742" s="47"/>
    </row>
    <row r="743" spans="1:95" ht="12.75" customHeight="1" x14ac:dyDescent="0.15">
      <c r="A743" s="112"/>
      <c r="B743" s="112"/>
      <c r="C743" s="112"/>
      <c r="D743" s="112"/>
      <c r="E743" s="112"/>
      <c r="F743" s="112"/>
      <c r="G743" s="47"/>
      <c r="H743" s="115"/>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c r="AY743" s="47"/>
      <c r="AZ743" s="47"/>
      <c r="BA743" s="47"/>
      <c r="BB743" s="47"/>
      <c r="BC743" s="47"/>
      <c r="BD743" s="47"/>
      <c r="BE743" s="47"/>
      <c r="BF743" s="47"/>
      <c r="BG743" s="47"/>
      <c r="BH743" s="47"/>
      <c r="BI743" s="47"/>
      <c r="BJ743" s="47"/>
      <c r="BK743" s="47"/>
      <c r="BL743" s="47"/>
      <c r="BM743" s="47"/>
      <c r="BN743" s="47"/>
      <c r="BO743" s="47"/>
      <c r="BP743" s="47"/>
      <c r="BQ743" s="47"/>
      <c r="BR743" s="47"/>
      <c r="BS743" s="47"/>
      <c r="BT743" s="47"/>
      <c r="BU743" s="47"/>
      <c r="BV743" s="47"/>
      <c r="BW743" s="47"/>
      <c r="BX743" s="47"/>
      <c r="BY743" s="47"/>
      <c r="BZ743" s="47"/>
      <c r="CA743" s="47"/>
      <c r="CB743" s="47"/>
      <c r="CC743" s="47"/>
      <c r="CD743" s="47"/>
      <c r="CE743" s="47"/>
      <c r="CF743" s="47"/>
      <c r="CG743" s="47"/>
      <c r="CH743" s="47"/>
      <c r="CI743" s="47"/>
      <c r="CJ743" s="47"/>
      <c r="CK743" s="47"/>
      <c r="CL743" s="47"/>
      <c r="CM743" s="47"/>
      <c r="CN743" s="47"/>
      <c r="CO743" s="47"/>
      <c r="CP743" s="47"/>
      <c r="CQ743" s="47"/>
    </row>
    <row r="744" spans="1:95" ht="12.75" customHeight="1" x14ac:dyDescent="0.15">
      <c r="A744" s="112"/>
      <c r="B744" s="112"/>
      <c r="C744" s="112"/>
      <c r="D744" s="112"/>
      <c r="E744" s="112"/>
      <c r="F744" s="112"/>
      <c r="G744" s="47"/>
      <c r="H744" s="115"/>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c r="AY744" s="47"/>
      <c r="AZ744" s="47"/>
      <c r="BA744" s="47"/>
      <c r="BB744" s="47"/>
      <c r="BC744" s="47"/>
      <c r="BD744" s="47"/>
      <c r="BE744" s="47"/>
      <c r="BF744" s="47"/>
      <c r="BG744" s="47"/>
      <c r="BH744" s="47"/>
      <c r="BI744" s="47"/>
      <c r="BJ744" s="47"/>
      <c r="BK744" s="47"/>
      <c r="BL744" s="47"/>
      <c r="BM744" s="47"/>
      <c r="BN744" s="47"/>
      <c r="BO744" s="47"/>
      <c r="BP744" s="47"/>
      <c r="BQ744" s="47"/>
      <c r="BR744" s="47"/>
      <c r="BS744" s="47"/>
      <c r="BT744" s="47"/>
      <c r="BU744" s="47"/>
      <c r="BV744" s="47"/>
      <c r="BW744" s="47"/>
      <c r="BX744" s="47"/>
      <c r="BY744" s="47"/>
      <c r="BZ744" s="47"/>
      <c r="CA744" s="47"/>
      <c r="CB744" s="47"/>
      <c r="CC744" s="47"/>
      <c r="CD744" s="47"/>
      <c r="CE744" s="47"/>
      <c r="CF744" s="47"/>
      <c r="CG744" s="47"/>
      <c r="CH744" s="47"/>
      <c r="CI744" s="47"/>
      <c r="CJ744" s="47"/>
      <c r="CK744" s="47"/>
      <c r="CL744" s="47"/>
      <c r="CM744" s="47"/>
      <c r="CN744" s="47"/>
      <c r="CO744" s="47"/>
      <c r="CP744" s="47"/>
      <c r="CQ744" s="47"/>
    </row>
    <row r="745" spans="1:95" ht="12.75" customHeight="1" x14ac:dyDescent="0.15">
      <c r="A745" s="112"/>
      <c r="B745" s="112"/>
      <c r="C745" s="112"/>
      <c r="D745" s="112"/>
      <c r="E745" s="112"/>
      <c r="F745" s="112"/>
      <c r="G745" s="47"/>
      <c r="H745" s="115"/>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c r="AY745" s="47"/>
      <c r="AZ745" s="47"/>
      <c r="BA745" s="47"/>
      <c r="BB745" s="47"/>
      <c r="BC745" s="47"/>
      <c r="BD745" s="47"/>
      <c r="BE745" s="47"/>
      <c r="BF745" s="47"/>
      <c r="BG745" s="47"/>
      <c r="BH745" s="47"/>
      <c r="BI745" s="47"/>
      <c r="BJ745" s="47"/>
      <c r="BK745" s="47"/>
      <c r="BL745" s="47"/>
      <c r="BM745" s="47"/>
      <c r="BN745" s="47"/>
      <c r="BO745" s="47"/>
      <c r="BP745" s="47"/>
      <c r="BQ745" s="47"/>
      <c r="BR745" s="47"/>
      <c r="BS745" s="47"/>
      <c r="BT745" s="47"/>
      <c r="BU745" s="47"/>
      <c r="BV745" s="47"/>
      <c r="BW745" s="47"/>
      <c r="BX745" s="47"/>
      <c r="BY745" s="47"/>
      <c r="BZ745" s="47"/>
      <c r="CA745" s="47"/>
      <c r="CB745" s="47"/>
      <c r="CC745" s="47"/>
      <c r="CD745" s="47"/>
      <c r="CE745" s="47"/>
      <c r="CF745" s="47"/>
      <c r="CG745" s="47"/>
      <c r="CH745" s="47"/>
      <c r="CI745" s="47"/>
      <c r="CJ745" s="47"/>
      <c r="CK745" s="47"/>
      <c r="CL745" s="47"/>
      <c r="CM745" s="47"/>
      <c r="CN745" s="47"/>
      <c r="CO745" s="47"/>
      <c r="CP745" s="47"/>
      <c r="CQ745" s="47"/>
    </row>
    <row r="746" spans="1:95" ht="12.75" customHeight="1" x14ac:dyDescent="0.15">
      <c r="A746" s="112"/>
      <c r="B746" s="112"/>
      <c r="C746" s="112"/>
      <c r="D746" s="112"/>
      <c r="E746" s="112"/>
      <c r="F746" s="112"/>
      <c r="G746" s="47"/>
      <c r="H746" s="115"/>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c r="AY746" s="47"/>
      <c r="AZ746" s="47"/>
      <c r="BA746" s="47"/>
      <c r="BB746" s="47"/>
      <c r="BC746" s="47"/>
      <c r="BD746" s="47"/>
      <c r="BE746" s="47"/>
      <c r="BF746" s="47"/>
      <c r="BG746" s="47"/>
      <c r="BH746" s="47"/>
      <c r="BI746" s="47"/>
      <c r="BJ746" s="47"/>
      <c r="BK746" s="47"/>
      <c r="BL746" s="47"/>
      <c r="BM746" s="47"/>
      <c r="BN746" s="47"/>
      <c r="BO746" s="47"/>
      <c r="BP746" s="47"/>
      <c r="BQ746" s="47"/>
      <c r="BR746" s="47"/>
      <c r="BS746" s="47"/>
      <c r="BT746" s="47"/>
      <c r="BU746" s="47"/>
      <c r="BV746" s="47"/>
      <c r="BW746" s="47"/>
      <c r="BX746" s="47"/>
      <c r="BY746" s="47"/>
      <c r="BZ746" s="47"/>
      <c r="CA746" s="47"/>
      <c r="CB746" s="47"/>
      <c r="CC746" s="47"/>
      <c r="CD746" s="47"/>
      <c r="CE746" s="47"/>
      <c r="CF746" s="47"/>
      <c r="CG746" s="47"/>
      <c r="CH746" s="47"/>
      <c r="CI746" s="47"/>
      <c r="CJ746" s="47"/>
      <c r="CK746" s="47"/>
      <c r="CL746" s="47"/>
      <c r="CM746" s="47"/>
      <c r="CN746" s="47"/>
      <c r="CO746" s="47"/>
      <c r="CP746" s="47"/>
      <c r="CQ746" s="47"/>
    </row>
    <row r="747" spans="1:95" ht="12.75" customHeight="1" x14ac:dyDescent="0.15">
      <c r="A747" s="112"/>
      <c r="B747" s="112"/>
      <c r="C747" s="112"/>
      <c r="D747" s="112"/>
      <c r="E747" s="112"/>
      <c r="F747" s="112"/>
      <c r="G747" s="47"/>
      <c r="H747" s="115"/>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c r="AY747" s="47"/>
      <c r="AZ747" s="47"/>
      <c r="BA747" s="47"/>
      <c r="BB747" s="47"/>
      <c r="BC747" s="47"/>
      <c r="BD747" s="47"/>
      <c r="BE747" s="47"/>
      <c r="BF747" s="47"/>
      <c r="BG747" s="47"/>
      <c r="BH747" s="47"/>
      <c r="BI747" s="47"/>
      <c r="BJ747" s="47"/>
      <c r="BK747" s="47"/>
      <c r="BL747" s="47"/>
      <c r="BM747" s="47"/>
      <c r="BN747" s="47"/>
      <c r="BO747" s="47"/>
      <c r="BP747" s="47"/>
      <c r="BQ747" s="47"/>
      <c r="BR747" s="47"/>
      <c r="BS747" s="47"/>
      <c r="BT747" s="47"/>
      <c r="BU747" s="47"/>
      <c r="BV747" s="47"/>
      <c r="BW747" s="47"/>
      <c r="BX747" s="47"/>
      <c r="BY747" s="47"/>
      <c r="BZ747" s="47"/>
      <c r="CA747" s="47"/>
      <c r="CB747" s="47"/>
      <c r="CC747" s="47"/>
      <c r="CD747" s="47"/>
      <c r="CE747" s="47"/>
      <c r="CF747" s="47"/>
      <c r="CG747" s="47"/>
      <c r="CH747" s="47"/>
      <c r="CI747" s="47"/>
      <c r="CJ747" s="47"/>
      <c r="CK747" s="47"/>
      <c r="CL747" s="47"/>
      <c r="CM747" s="47"/>
      <c r="CN747" s="47"/>
      <c r="CO747" s="47"/>
      <c r="CP747" s="47"/>
      <c r="CQ747" s="47"/>
    </row>
    <row r="748" spans="1:95" ht="12.75" customHeight="1" x14ac:dyDescent="0.15">
      <c r="A748" s="112"/>
      <c r="B748" s="112"/>
      <c r="C748" s="112"/>
      <c r="D748" s="112"/>
      <c r="E748" s="112"/>
      <c r="F748" s="112"/>
      <c r="G748" s="47"/>
      <c r="H748" s="115"/>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c r="AY748" s="47"/>
      <c r="AZ748" s="47"/>
      <c r="BA748" s="47"/>
      <c r="BB748" s="47"/>
      <c r="BC748" s="47"/>
      <c r="BD748" s="47"/>
      <c r="BE748" s="47"/>
      <c r="BF748" s="47"/>
      <c r="BG748" s="47"/>
      <c r="BH748" s="47"/>
      <c r="BI748" s="47"/>
      <c r="BJ748" s="47"/>
      <c r="BK748" s="47"/>
      <c r="BL748" s="47"/>
      <c r="BM748" s="47"/>
      <c r="BN748" s="47"/>
      <c r="BO748" s="47"/>
      <c r="BP748" s="47"/>
      <c r="BQ748" s="47"/>
      <c r="BR748" s="47"/>
      <c r="BS748" s="47"/>
      <c r="BT748" s="47"/>
      <c r="BU748" s="47"/>
      <c r="BV748" s="47"/>
      <c r="BW748" s="47"/>
      <c r="BX748" s="47"/>
      <c r="BY748" s="47"/>
      <c r="BZ748" s="47"/>
      <c r="CA748" s="47"/>
      <c r="CB748" s="47"/>
      <c r="CC748" s="47"/>
      <c r="CD748" s="47"/>
      <c r="CE748" s="47"/>
      <c r="CF748" s="47"/>
      <c r="CG748" s="47"/>
      <c r="CH748" s="47"/>
      <c r="CI748" s="47"/>
      <c r="CJ748" s="47"/>
      <c r="CK748" s="47"/>
      <c r="CL748" s="47"/>
      <c r="CM748" s="47"/>
      <c r="CN748" s="47"/>
      <c r="CO748" s="47"/>
      <c r="CP748" s="47"/>
      <c r="CQ748" s="47"/>
    </row>
    <row r="749" spans="1:95" ht="12.75" customHeight="1" x14ac:dyDescent="0.15">
      <c r="A749" s="112"/>
      <c r="B749" s="112"/>
      <c r="C749" s="112"/>
      <c r="D749" s="112"/>
      <c r="E749" s="112"/>
      <c r="F749" s="112"/>
      <c r="G749" s="47"/>
      <c r="H749" s="115"/>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c r="AY749" s="47"/>
      <c r="AZ749" s="47"/>
      <c r="BA749" s="47"/>
      <c r="BB749" s="47"/>
      <c r="BC749" s="47"/>
      <c r="BD749" s="47"/>
      <c r="BE749" s="47"/>
      <c r="BF749" s="47"/>
      <c r="BG749" s="47"/>
      <c r="BH749" s="47"/>
      <c r="BI749" s="47"/>
      <c r="BJ749" s="47"/>
      <c r="BK749" s="47"/>
      <c r="BL749" s="47"/>
      <c r="BM749" s="47"/>
      <c r="BN749" s="47"/>
      <c r="BO749" s="47"/>
      <c r="BP749" s="47"/>
      <c r="BQ749" s="47"/>
      <c r="BR749" s="47"/>
      <c r="BS749" s="47"/>
      <c r="BT749" s="47"/>
      <c r="BU749" s="47"/>
      <c r="BV749" s="47"/>
      <c r="BW749" s="47"/>
      <c r="BX749" s="47"/>
      <c r="BY749" s="47"/>
      <c r="BZ749" s="47"/>
      <c r="CA749" s="47"/>
      <c r="CB749" s="47"/>
      <c r="CC749" s="47"/>
      <c r="CD749" s="47"/>
      <c r="CE749" s="47"/>
      <c r="CF749" s="47"/>
      <c r="CG749" s="47"/>
      <c r="CH749" s="47"/>
      <c r="CI749" s="47"/>
      <c r="CJ749" s="47"/>
      <c r="CK749" s="47"/>
      <c r="CL749" s="47"/>
      <c r="CM749" s="47"/>
      <c r="CN749" s="47"/>
      <c r="CO749" s="47"/>
      <c r="CP749" s="47"/>
      <c r="CQ749" s="47"/>
    </row>
    <row r="750" spans="1:95" ht="12.75" customHeight="1" x14ac:dyDescent="0.15">
      <c r="A750" s="112"/>
      <c r="B750" s="112"/>
      <c r="C750" s="112"/>
      <c r="D750" s="112"/>
      <c r="E750" s="112"/>
      <c r="F750" s="112"/>
      <c r="G750" s="47"/>
      <c r="H750" s="115"/>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c r="AY750" s="47"/>
      <c r="AZ750" s="47"/>
      <c r="BA750" s="47"/>
      <c r="BB750" s="47"/>
      <c r="BC750" s="47"/>
      <c r="BD750" s="47"/>
      <c r="BE750" s="47"/>
      <c r="BF750" s="47"/>
      <c r="BG750" s="47"/>
      <c r="BH750" s="47"/>
      <c r="BI750" s="47"/>
      <c r="BJ750" s="47"/>
      <c r="BK750" s="47"/>
      <c r="BL750" s="47"/>
      <c r="BM750" s="47"/>
      <c r="BN750" s="47"/>
      <c r="BO750" s="47"/>
      <c r="BP750" s="47"/>
      <c r="BQ750" s="47"/>
      <c r="BR750" s="47"/>
      <c r="BS750" s="47"/>
      <c r="BT750" s="47"/>
      <c r="BU750" s="47"/>
      <c r="BV750" s="47"/>
      <c r="BW750" s="47"/>
      <c r="BX750" s="47"/>
      <c r="BY750" s="47"/>
      <c r="BZ750" s="47"/>
      <c r="CA750" s="47"/>
      <c r="CB750" s="47"/>
      <c r="CC750" s="47"/>
      <c r="CD750" s="47"/>
      <c r="CE750" s="47"/>
      <c r="CF750" s="47"/>
      <c r="CG750" s="47"/>
      <c r="CH750" s="47"/>
      <c r="CI750" s="47"/>
      <c r="CJ750" s="47"/>
      <c r="CK750" s="47"/>
      <c r="CL750" s="47"/>
      <c r="CM750" s="47"/>
      <c r="CN750" s="47"/>
      <c r="CO750" s="47"/>
      <c r="CP750" s="47"/>
      <c r="CQ750" s="47"/>
    </row>
    <row r="751" spans="1:95" ht="12.75" customHeight="1" x14ac:dyDescent="0.15">
      <c r="A751" s="112"/>
      <c r="B751" s="112"/>
      <c r="C751" s="112"/>
      <c r="D751" s="112"/>
      <c r="E751" s="112"/>
      <c r="F751" s="112"/>
      <c r="G751" s="47"/>
      <c r="H751" s="115"/>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row>
    <row r="752" spans="1:95" ht="12.75" customHeight="1" x14ac:dyDescent="0.15">
      <c r="A752" s="112"/>
      <c r="B752" s="112"/>
      <c r="C752" s="112"/>
      <c r="D752" s="112"/>
      <c r="E752" s="112"/>
      <c r="F752" s="112"/>
      <c r="G752" s="47"/>
      <c r="H752" s="115"/>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c r="AY752" s="47"/>
      <c r="AZ752" s="47"/>
      <c r="BA752" s="47"/>
      <c r="BB752" s="47"/>
      <c r="BC752" s="47"/>
      <c r="BD752" s="47"/>
      <c r="BE752" s="47"/>
      <c r="BF752" s="47"/>
      <c r="BG752" s="47"/>
      <c r="BH752" s="47"/>
      <c r="BI752" s="47"/>
      <c r="BJ752" s="47"/>
      <c r="BK752" s="47"/>
      <c r="BL752" s="47"/>
      <c r="BM752" s="47"/>
      <c r="BN752" s="47"/>
      <c r="BO752" s="47"/>
      <c r="BP752" s="47"/>
      <c r="BQ752" s="47"/>
      <c r="BR752" s="47"/>
      <c r="BS752" s="47"/>
      <c r="BT752" s="47"/>
      <c r="BU752" s="47"/>
      <c r="BV752" s="47"/>
      <c r="BW752" s="47"/>
      <c r="BX752" s="47"/>
      <c r="BY752" s="47"/>
      <c r="BZ752" s="47"/>
      <c r="CA752" s="47"/>
      <c r="CB752" s="47"/>
      <c r="CC752" s="47"/>
      <c r="CD752" s="47"/>
      <c r="CE752" s="47"/>
      <c r="CF752" s="47"/>
      <c r="CG752" s="47"/>
      <c r="CH752" s="47"/>
      <c r="CI752" s="47"/>
      <c r="CJ752" s="47"/>
      <c r="CK752" s="47"/>
      <c r="CL752" s="47"/>
      <c r="CM752" s="47"/>
      <c r="CN752" s="47"/>
      <c r="CO752" s="47"/>
      <c r="CP752" s="47"/>
      <c r="CQ752" s="47"/>
    </row>
    <row r="753" spans="1:95" ht="12.75" customHeight="1" x14ac:dyDescent="0.15">
      <c r="A753" s="112"/>
      <c r="B753" s="112"/>
      <c r="C753" s="112"/>
      <c r="D753" s="112"/>
      <c r="E753" s="112"/>
      <c r="F753" s="112"/>
      <c r="G753" s="47"/>
      <c r="H753" s="115"/>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c r="AY753" s="47"/>
      <c r="AZ753" s="47"/>
      <c r="BA753" s="47"/>
      <c r="BB753" s="47"/>
      <c r="BC753" s="47"/>
      <c r="BD753" s="47"/>
      <c r="BE753" s="47"/>
      <c r="BF753" s="47"/>
      <c r="BG753" s="47"/>
      <c r="BH753" s="47"/>
      <c r="BI753" s="47"/>
      <c r="BJ753" s="47"/>
      <c r="BK753" s="47"/>
      <c r="BL753" s="47"/>
      <c r="BM753" s="47"/>
      <c r="BN753" s="47"/>
      <c r="BO753" s="47"/>
      <c r="BP753" s="47"/>
      <c r="BQ753" s="47"/>
      <c r="BR753" s="47"/>
      <c r="BS753" s="47"/>
      <c r="BT753" s="47"/>
      <c r="BU753" s="47"/>
      <c r="BV753" s="47"/>
      <c r="BW753" s="47"/>
      <c r="BX753" s="47"/>
      <c r="BY753" s="47"/>
      <c r="BZ753" s="47"/>
      <c r="CA753" s="47"/>
      <c r="CB753" s="47"/>
      <c r="CC753" s="47"/>
      <c r="CD753" s="47"/>
      <c r="CE753" s="47"/>
      <c r="CF753" s="47"/>
      <c r="CG753" s="47"/>
      <c r="CH753" s="47"/>
      <c r="CI753" s="47"/>
      <c r="CJ753" s="47"/>
      <c r="CK753" s="47"/>
      <c r="CL753" s="47"/>
      <c r="CM753" s="47"/>
      <c r="CN753" s="47"/>
      <c r="CO753" s="47"/>
      <c r="CP753" s="47"/>
      <c r="CQ753" s="47"/>
    </row>
    <row r="754" spans="1:95" ht="12.75" customHeight="1" x14ac:dyDescent="0.15">
      <c r="A754" s="112"/>
      <c r="B754" s="112"/>
      <c r="C754" s="112"/>
      <c r="D754" s="112"/>
      <c r="E754" s="112"/>
      <c r="F754" s="112"/>
      <c r="G754" s="47"/>
      <c r="H754" s="115"/>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c r="AY754" s="47"/>
      <c r="AZ754" s="47"/>
      <c r="BA754" s="47"/>
      <c r="BB754" s="47"/>
      <c r="BC754" s="47"/>
      <c r="BD754" s="47"/>
      <c r="BE754" s="47"/>
      <c r="BF754" s="47"/>
      <c r="BG754" s="47"/>
      <c r="BH754" s="47"/>
      <c r="BI754" s="47"/>
      <c r="BJ754" s="47"/>
      <c r="BK754" s="47"/>
      <c r="BL754" s="47"/>
      <c r="BM754" s="47"/>
      <c r="BN754" s="47"/>
      <c r="BO754" s="47"/>
      <c r="BP754" s="47"/>
      <c r="BQ754" s="47"/>
      <c r="BR754" s="47"/>
      <c r="BS754" s="47"/>
      <c r="BT754" s="47"/>
      <c r="BU754" s="47"/>
      <c r="BV754" s="47"/>
      <c r="BW754" s="47"/>
      <c r="BX754" s="47"/>
      <c r="BY754" s="47"/>
      <c r="BZ754" s="47"/>
      <c r="CA754" s="47"/>
      <c r="CB754" s="47"/>
      <c r="CC754" s="47"/>
      <c r="CD754" s="47"/>
      <c r="CE754" s="47"/>
      <c r="CF754" s="47"/>
      <c r="CG754" s="47"/>
      <c r="CH754" s="47"/>
      <c r="CI754" s="47"/>
      <c r="CJ754" s="47"/>
      <c r="CK754" s="47"/>
      <c r="CL754" s="47"/>
      <c r="CM754" s="47"/>
      <c r="CN754" s="47"/>
      <c r="CO754" s="47"/>
      <c r="CP754" s="47"/>
      <c r="CQ754" s="47"/>
    </row>
    <row r="755" spans="1:95" ht="12.75" customHeight="1" x14ac:dyDescent="0.15">
      <c r="A755" s="112"/>
      <c r="B755" s="112"/>
      <c r="C755" s="112"/>
      <c r="D755" s="112"/>
      <c r="E755" s="112"/>
      <c r="F755" s="112"/>
      <c r="G755" s="47"/>
      <c r="H755" s="115"/>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c r="AY755" s="47"/>
      <c r="AZ755" s="47"/>
      <c r="BA755" s="47"/>
      <c r="BB755" s="47"/>
      <c r="BC755" s="47"/>
      <c r="BD755" s="47"/>
      <c r="BE755" s="47"/>
      <c r="BF755" s="47"/>
      <c r="BG755" s="47"/>
      <c r="BH755" s="47"/>
      <c r="BI755" s="47"/>
      <c r="BJ755" s="47"/>
      <c r="BK755" s="47"/>
      <c r="BL755" s="47"/>
      <c r="BM755" s="47"/>
      <c r="BN755" s="47"/>
      <c r="BO755" s="47"/>
      <c r="BP755" s="47"/>
      <c r="BQ755" s="47"/>
      <c r="BR755" s="47"/>
      <c r="BS755" s="47"/>
      <c r="BT755" s="47"/>
      <c r="BU755" s="47"/>
      <c r="BV755" s="47"/>
      <c r="BW755" s="47"/>
      <c r="BX755" s="47"/>
      <c r="BY755" s="47"/>
      <c r="BZ755" s="47"/>
      <c r="CA755" s="47"/>
      <c r="CB755" s="47"/>
      <c r="CC755" s="47"/>
      <c r="CD755" s="47"/>
      <c r="CE755" s="47"/>
      <c r="CF755" s="47"/>
      <c r="CG755" s="47"/>
      <c r="CH755" s="47"/>
      <c r="CI755" s="47"/>
      <c r="CJ755" s="47"/>
      <c r="CK755" s="47"/>
      <c r="CL755" s="47"/>
      <c r="CM755" s="47"/>
      <c r="CN755" s="47"/>
      <c r="CO755" s="47"/>
      <c r="CP755" s="47"/>
      <c r="CQ755" s="47"/>
    </row>
    <row r="756" spans="1:95" ht="12.75" customHeight="1" x14ac:dyDescent="0.15">
      <c r="A756" s="112"/>
      <c r="B756" s="112"/>
      <c r="C756" s="112"/>
      <c r="D756" s="112"/>
      <c r="E756" s="112"/>
      <c r="F756" s="112"/>
      <c r="G756" s="47"/>
      <c r="H756" s="115"/>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c r="AY756" s="47"/>
      <c r="AZ756" s="47"/>
      <c r="BA756" s="47"/>
      <c r="BB756" s="47"/>
      <c r="BC756" s="47"/>
      <c r="BD756" s="47"/>
      <c r="BE756" s="47"/>
      <c r="BF756" s="47"/>
      <c r="BG756" s="47"/>
      <c r="BH756" s="47"/>
      <c r="BI756" s="47"/>
      <c r="BJ756" s="47"/>
      <c r="BK756" s="47"/>
      <c r="BL756" s="47"/>
      <c r="BM756" s="47"/>
      <c r="BN756" s="47"/>
      <c r="BO756" s="47"/>
      <c r="BP756" s="47"/>
      <c r="BQ756" s="47"/>
      <c r="BR756" s="47"/>
      <c r="BS756" s="47"/>
      <c r="BT756" s="47"/>
      <c r="BU756" s="47"/>
      <c r="BV756" s="47"/>
      <c r="BW756" s="47"/>
      <c r="BX756" s="47"/>
      <c r="BY756" s="47"/>
      <c r="BZ756" s="47"/>
      <c r="CA756" s="47"/>
      <c r="CB756" s="47"/>
      <c r="CC756" s="47"/>
      <c r="CD756" s="47"/>
      <c r="CE756" s="47"/>
      <c r="CF756" s="47"/>
      <c r="CG756" s="47"/>
      <c r="CH756" s="47"/>
      <c r="CI756" s="47"/>
      <c r="CJ756" s="47"/>
      <c r="CK756" s="47"/>
      <c r="CL756" s="47"/>
      <c r="CM756" s="47"/>
      <c r="CN756" s="47"/>
      <c r="CO756" s="47"/>
      <c r="CP756" s="47"/>
      <c r="CQ756" s="47"/>
    </row>
    <row r="757" spans="1:95" ht="12.75" customHeight="1" x14ac:dyDescent="0.15">
      <c r="A757" s="112"/>
      <c r="B757" s="112"/>
      <c r="C757" s="112"/>
      <c r="D757" s="112"/>
      <c r="E757" s="112"/>
      <c r="F757" s="112"/>
      <c r="G757" s="47"/>
      <c r="H757" s="115"/>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c r="AY757" s="47"/>
      <c r="AZ757" s="47"/>
      <c r="BA757" s="47"/>
      <c r="BB757" s="47"/>
      <c r="BC757" s="47"/>
      <c r="BD757" s="47"/>
      <c r="BE757" s="47"/>
      <c r="BF757" s="47"/>
      <c r="BG757" s="47"/>
      <c r="BH757" s="47"/>
      <c r="BI757" s="47"/>
      <c r="BJ757" s="47"/>
      <c r="BK757" s="47"/>
      <c r="BL757" s="47"/>
      <c r="BM757" s="47"/>
      <c r="BN757" s="47"/>
      <c r="BO757" s="47"/>
      <c r="BP757" s="47"/>
      <c r="BQ757" s="47"/>
      <c r="BR757" s="47"/>
      <c r="BS757" s="47"/>
      <c r="BT757" s="47"/>
      <c r="BU757" s="47"/>
      <c r="BV757" s="47"/>
      <c r="BW757" s="47"/>
      <c r="BX757" s="47"/>
      <c r="BY757" s="47"/>
      <c r="BZ757" s="47"/>
      <c r="CA757" s="47"/>
      <c r="CB757" s="47"/>
      <c r="CC757" s="47"/>
      <c r="CD757" s="47"/>
      <c r="CE757" s="47"/>
      <c r="CF757" s="47"/>
      <c r="CG757" s="47"/>
      <c r="CH757" s="47"/>
      <c r="CI757" s="47"/>
      <c r="CJ757" s="47"/>
      <c r="CK757" s="47"/>
      <c r="CL757" s="47"/>
      <c r="CM757" s="47"/>
      <c r="CN757" s="47"/>
      <c r="CO757" s="47"/>
      <c r="CP757" s="47"/>
      <c r="CQ757" s="47"/>
    </row>
    <row r="758" spans="1:95" ht="12.75" customHeight="1" x14ac:dyDescent="0.15">
      <c r="A758" s="112"/>
      <c r="B758" s="112"/>
      <c r="C758" s="112"/>
      <c r="D758" s="112"/>
      <c r="E758" s="112"/>
      <c r="F758" s="112"/>
      <c r="G758" s="47"/>
      <c r="H758" s="115"/>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c r="AY758" s="47"/>
      <c r="AZ758" s="47"/>
      <c r="BA758" s="47"/>
      <c r="BB758" s="47"/>
      <c r="BC758" s="47"/>
      <c r="BD758" s="47"/>
      <c r="BE758" s="47"/>
      <c r="BF758" s="47"/>
      <c r="BG758" s="47"/>
      <c r="BH758" s="47"/>
      <c r="BI758" s="47"/>
      <c r="BJ758" s="47"/>
      <c r="BK758" s="47"/>
      <c r="BL758" s="47"/>
      <c r="BM758" s="47"/>
      <c r="BN758" s="47"/>
      <c r="BO758" s="47"/>
      <c r="BP758" s="47"/>
      <c r="BQ758" s="47"/>
      <c r="BR758" s="47"/>
      <c r="BS758" s="47"/>
      <c r="BT758" s="47"/>
      <c r="BU758" s="47"/>
      <c r="BV758" s="47"/>
      <c r="BW758" s="47"/>
      <c r="BX758" s="47"/>
      <c r="BY758" s="47"/>
      <c r="BZ758" s="47"/>
      <c r="CA758" s="47"/>
      <c r="CB758" s="47"/>
      <c r="CC758" s="47"/>
      <c r="CD758" s="47"/>
      <c r="CE758" s="47"/>
      <c r="CF758" s="47"/>
      <c r="CG758" s="47"/>
      <c r="CH758" s="47"/>
      <c r="CI758" s="47"/>
      <c r="CJ758" s="47"/>
      <c r="CK758" s="47"/>
      <c r="CL758" s="47"/>
      <c r="CM758" s="47"/>
      <c r="CN758" s="47"/>
      <c r="CO758" s="47"/>
      <c r="CP758" s="47"/>
      <c r="CQ758" s="47"/>
    </row>
    <row r="759" spans="1:95" ht="12.75" customHeight="1" x14ac:dyDescent="0.15">
      <c r="A759" s="112"/>
      <c r="B759" s="112"/>
      <c r="C759" s="112"/>
      <c r="D759" s="112"/>
      <c r="E759" s="112"/>
      <c r="F759" s="112"/>
      <c r="G759" s="47"/>
      <c r="H759" s="115"/>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c r="AY759" s="47"/>
      <c r="AZ759" s="47"/>
      <c r="BA759" s="47"/>
      <c r="BB759" s="47"/>
      <c r="BC759" s="47"/>
      <c r="BD759" s="47"/>
      <c r="BE759" s="47"/>
      <c r="BF759" s="47"/>
      <c r="BG759" s="47"/>
      <c r="BH759" s="47"/>
      <c r="BI759" s="47"/>
      <c r="BJ759" s="47"/>
      <c r="BK759" s="47"/>
      <c r="BL759" s="47"/>
      <c r="BM759" s="47"/>
      <c r="BN759" s="47"/>
      <c r="BO759" s="47"/>
      <c r="BP759" s="47"/>
      <c r="BQ759" s="47"/>
      <c r="BR759" s="47"/>
      <c r="BS759" s="47"/>
      <c r="BT759" s="47"/>
      <c r="BU759" s="47"/>
      <c r="BV759" s="47"/>
      <c r="BW759" s="47"/>
      <c r="BX759" s="47"/>
      <c r="BY759" s="47"/>
      <c r="BZ759" s="47"/>
      <c r="CA759" s="47"/>
      <c r="CB759" s="47"/>
      <c r="CC759" s="47"/>
      <c r="CD759" s="47"/>
      <c r="CE759" s="47"/>
      <c r="CF759" s="47"/>
      <c r="CG759" s="47"/>
      <c r="CH759" s="47"/>
      <c r="CI759" s="47"/>
      <c r="CJ759" s="47"/>
      <c r="CK759" s="47"/>
      <c r="CL759" s="47"/>
      <c r="CM759" s="47"/>
      <c r="CN759" s="47"/>
      <c r="CO759" s="47"/>
      <c r="CP759" s="47"/>
      <c r="CQ759" s="47"/>
    </row>
    <row r="760" spans="1:95" ht="12.75" customHeight="1" x14ac:dyDescent="0.15">
      <c r="A760" s="112"/>
      <c r="B760" s="112"/>
      <c r="C760" s="112"/>
      <c r="D760" s="112"/>
      <c r="E760" s="112"/>
      <c r="F760" s="112"/>
      <c r="G760" s="47"/>
      <c r="H760" s="115"/>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c r="AY760" s="47"/>
      <c r="AZ760" s="47"/>
      <c r="BA760" s="47"/>
      <c r="BB760" s="47"/>
      <c r="BC760" s="47"/>
      <c r="BD760" s="47"/>
      <c r="BE760" s="47"/>
      <c r="BF760" s="47"/>
      <c r="BG760" s="47"/>
      <c r="BH760" s="47"/>
      <c r="BI760" s="47"/>
      <c r="BJ760" s="47"/>
      <c r="BK760" s="47"/>
      <c r="BL760" s="47"/>
      <c r="BM760" s="47"/>
      <c r="BN760" s="47"/>
      <c r="BO760" s="47"/>
      <c r="BP760" s="47"/>
      <c r="BQ760" s="47"/>
      <c r="BR760" s="47"/>
      <c r="BS760" s="47"/>
      <c r="BT760" s="47"/>
      <c r="BU760" s="47"/>
      <c r="BV760" s="47"/>
      <c r="BW760" s="47"/>
      <c r="BX760" s="47"/>
      <c r="BY760" s="47"/>
      <c r="BZ760" s="47"/>
      <c r="CA760" s="47"/>
      <c r="CB760" s="47"/>
      <c r="CC760" s="47"/>
      <c r="CD760" s="47"/>
      <c r="CE760" s="47"/>
      <c r="CF760" s="47"/>
      <c r="CG760" s="47"/>
      <c r="CH760" s="47"/>
      <c r="CI760" s="47"/>
      <c r="CJ760" s="47"/>
      <c r="CK760" s="47"/>
      <c r="CL760" s="47"/>
      <c r="CM760" s="47"/>
      <c r="CN760" s="47"/>
      <c r="CO760" s="47"/>
      <c r="CP760" s="47"/>
      <c r="CQ760" s="47"/>
    </row>
    <row r="761" spans="1:95" ht="12.75" customHeight="1" x14ac:dyDescent="0.15">
      <c r="A761" s="112"/>
      <c r="B761" s="112"/>
      <c r="C761" s="112"/>
      <c r="D761" s="112"/>
      <c r="E761" s="112"/>
      <c r="F761" s="112"/>
      <c r="G761" s="47"/>
      <c r="H761" s="115"/>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7"/>
      <c r="AY761" s="47"/>
      <c r="AZ761" s="47"/>
      <c r="BA761" s="47"/>
      <c r="BB761" s="47"/>
      <c r="BC761" s="47"/>
      <c r="BD761" s="47"/>
      <c r="BE761" s="47"/>
      <c r="BF761" s="47"/>
      <c r="BG761" s="47"/>
      <c r="BH761" s="47"/>
      <c r="BI761" s="47"/>
      <c r="BJ761" s="47"/>
      <c r="BK761" s="47"/>
      <c r="BL761" s="47"/>
      <c r="BM761" s="47"/>
      <c r="BN761" s="47"/>
      <c r="BO761" s="47"/>
      <c r="BP761" s="47"/>
      <c r="BQ761" s="47"/>
      <c r="BR761" s="47"/>
      <c r="BS761" s="47"/>
      <c r="BT761" s="47"/>
      <c r="BU761" s="47"/>
      <c r="BV761" s="47"/>
      <c r="BW761" s="47"/>
      <c r="BX761" s="47"/>
      <c r="BY761" s="47"/>
      <c r="BZ761" s="47"/>
      <c r="CA761" s="47"/>
      <c r="CB761" s="47"/>
      <c r="CC761" s="47"/>
      <c r="CD761" s="47"/>
      <c r="CE761" s="47"/>
      <c r="CF761" s="47"/>
      <c r="CG761" s="47"/>
      <c r="CH761" s="47"/>
      <c r="CI761" s="47"/>
      <c r="CJ761" s="47"/>
      <c r="CK761" s="47"/>
      <c r="CL761" s="47"/>
      <c r="CM761" s="47"/>
      <c r="CN761" s="47"/>
      <c r="CO761" s="47"/>
      <c r="CP761" s="47"/>
      <c r="CQ761" s="47"/>
    </row>
    <row r="762" spans="1:95" ht="12.75" customHeight="1" x14ac:dyDescent="0.15">
      <c r="A762" s="112"/>
      <c r="B762" s="112"/>
      <c r="C762" s="112"/>
      <c r="D762" s="112"/>
      <c r="E762" s="112"/>
      <c r="F762" s="112"/>
      <c r="G762" s="47"/>
      <c r="H762" s="115"/>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7"/>
      <c r="AY762" s="47"/>
      <c r="AZ762" s="47"/>
      <c r="BA762" s="47"/>
      <c r="BB762" s="47"/>
      <c r="BC762" s="47"/>
      <c r="BD762" s="47"/>
      <c r="BE762" s="47"/>
      <c r="BF762" s="47"/>
      <c r="BG762" s="47"/>
      <c r="BH762" s="47"/>
      <c r="BI762" s="47"/>
      <c r="BJ762" s="47"/>
      <c r="BK762" s="47"/>
      <c r="BL762" s="47"/>
      <c r="BM762" s="47"/>
      <c r="BN762" s="47"/>
      <c r="BO762" s="47"/>
      <c r="BP762" s="47"/>
      <c r="BQ762" s="47"/>
      <c r="BR762" s="47"/>
      <c r="BS762" s="47"/>
      <c r="BT762" s="47"/>
      <c r="BU762" s="47"/>
      <c r="BV762" s="47"/>
      <c r="BW762" s="47"/>
      <c r="BX762" s="47"/>
      <c r="BY762" s="47"/>
      <c r="BZ762" s="47"/>
      <c r="CA762" s="47"/>
      <c r="CB762" s="47"/>
      <c r="CC762" s="47"/>
      <c r="CD762" s="47"/>
      <c r="CE762" s="47"/>
      <c r="CF762" s="47"/>
      <c r="CG762" s="47"/>
      <c r="CH762" s="47"/>
      <c r="CI762" s="47"/>
      <c r="CJ762" s="47"/>
      <c r="CK762" s="47"/>
      <c r="CL762" s="47"/>
      <c r="CM762" s="47"/>
      <c r="CN762" s="47"/>
      <c r="CO762" s="47"/>
      <c r="CP762" s="47"/>
      <c r="CQ762" s="47"/>
    </row>
    <row r="763" spans="1:95" ht="12.75" customHeight="1" x14ac:dyDescent="0.15">
      <c r="A763" s="112"/>
      <c r="B763" s="112"/>
      <c r="C763" s="112"/>
      <c r="D763" s="112"/>
      <c r="E763" s="112"/>
      <c r="F763" s="112"/>
      <c r="G763" s="47"/>
      <c r="H763" s="115"/>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7"/>
      <c r="AY763" s="47"/>
      <c r="AZ763" s="47"/>
      <c r="BA763" s="47"/>
      <c r="BB763" s="47"/>
      <c r="BC763" s="47"/>
      <c r="BD763" s="47"/>
      <c r="BE763" s="47"/>
      <c r="BF763" s="47"/>
      <c r="BG763" s="47"/>
      <c r="BH763" s="47"/>
      <c r="BI763" s="47"/>
      <c r="BJ763" s="47"/>
      <c r="BK763" s="47"/>
      <c r="BL763" s="47"/>
      <c r="BM763" s="47"/>
      <c r="BN763" s="47"/>
      <c r="BO763" s="47"/>
      <c r="BP763" s="47"/>
      <c r="BQ763" s="47"/>
      <c r="BR763" s="47"/>
      <c r="BS763" s="47"/>
      <c r="BT763" s="47"/>
      <c r="BU763" s="47"/>
      <c r="BV763" s="47"/>
      <c r="BW763" s="47"/>
      <c r="BX763" s="47"/>
      <c r="BY763" s="47"/>
      <c r="BZ763" s="47"/>
      <c r="CA763" s="47"/>
      <c r="CB763" s="47"/>
      <c r="CC763" s="47"/>
      <c r="CD763" s="47"/>
      <c r="CE763" s="47"/>
      <c r="CF763" s="47"/>
      <c r="CG763" s="47"/>
      <c r="CH763" s="47"/>
      <c r="CI763" s="47"/>
      <c r="CJ763" s="47"/>
      <c r="CK763" s="47"/>
      <c r="CL763" s="47"/>
      <c r="CM763" s="47"/>
      <c r="CN763" s="47"/>
      <c r="CO763" s="47"/>
      <c r="CP763" s="47"/>
      <c r="CQ763" s="47"/>
    </row>
    <row r="764" spans="1:95" ht="12.75" customHeight="1" x14ac:dyDescent="0.15">
      <c r="A764" s="112"/>
      <c r="B764" s="112"/>
      <c r="C764" s="112"/>
      <c r="D764" s="112"/>
      <c r="E764" s="112"/>
      <c r="F764" s="112"/>
      <c r="G764" s="47"/>
      <c r="H764" s="115"/>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7"/>
      <c r="AY764" s="47"/>
      <c r="AZ764" s="47"/>
      <c r="BA764" s="47"/>
      <c r="BB764" s="47"/>
      <c r="BC764" s="47"/>
      <c r="BD764" s="47"/>
      <c r="BE764" s="47"/>
      <c r="BF764" s="47"/>
      <c r="BG764" s="47"/>
      <c r="BH764" s="47"/>
      <c r="BI764" s="47"/>
      <c r="BJ764" s="47"/>
      <c r="BK764" s="47"/>
      <c r="BL764" s="47"/>
      <c r="BM764" s="47"/>
      <c r="BN764" s="47"/>
      <c r="BO764" s="47"/>
      <c r="BP764" s="47"/>
      <c r="BQ764" s="47"/>
      <c r="BR764" s="47"/>
      <c r="BS764" s="47"/>
      <c r="BT764" s="47"/>
      <c r="BU764" s="47"/>
      <c r="BV764" s="47"/>
      <c r="BW764" s="47"/>
      <c r="BX764" s="47"/>
      <c r="BY764" s="47"/>
      <c r="BZ764" s="47"/>
      <c r="CA764" s="47"/>
      <c r="CB764" s="47"/>
      <c r="CC764" s="47"/>
      <c r="CD764" s="47"/>
      <c r="CE764" s="47"/>
      <c r="CF764" s="47"/>
      <c r="CG764" s="47"/>
      <c r="CH764" s="47"/>
      <c r="CI764" s="47"/>
      <c r="CJ764" s="47"/>
      <c r="CK764" s="47"/>
      <c r="CL764" s="47"/>
      <c r="CM764" s="47"/>
      <c r="CN764" s="47"/>
      <c r="CO764" s="47"/>
      <c r="CP764" s="47"/>
      <c r="CQ764" s="47"/>
    </row>
    <row r="765" spans="1:95" ht="12.75" customHeight="1" x14ac:dyDescent="0.15">
      <c r="A765" s="112"/>
      <c r="B765" s="112"/>
      <c r="C765" s="112"/>
      <c r="D765" s="112"/>
      <c r="E765" s="112"/>
      <c r="F765" s="112"/>
      <c r="G765" s="47"/>
      <c r="H765" s="115"/>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7"/>
      <c r="AY765" s="47"/>
      <c r="AZ765" s="47"/>
      <c r="BA765" s="47"/>
      <c r="BB765" s="47"/>
      <c r="BC765" s="47"/>
      <c r="BD765" s="47"/>
      <c r="BE765" s="47"/>
      <c r="BF765" s="47"/>
      <c r="BG765" s="47"/>
      <c r="BH765" s="47"/>
      <c r="BI765" s="47"/>
      <c r="BJ765" s="47"/>
      <c r="BK765" s="47"/>
      <c r="BL765" s="47"/>
      <c r="BM765" s="47"/>
      <c r="BN765" s="47"/>
      <c r="BO765" s="47"/>
      <c r="BP765" s="47"/>
      <c r="BQ765" s="47"/>
      <c r="BR765" s="47"/>
      <c r="BS765" s="47"/>
      <c r="BT765" s="47"/>
      <c r="BU765" s="47"/>
      <c r="BV765" s="47"/>
      <c r="BW765" s="47"/>
      <c r="BX765" s="47"/>
      <c r="BY765" s="47"/>
      <c r="BZ765" s="47"/>
      <c r="CA765" s="47"/>
      <c r="CB765" s="47"/>
      <c r="CC765" s="47"/>
      <c r="CD765" s="47"/>
      <c r="CE765" s="47"/>
      <c r="CF765" s="47"/>
      <c r="CG765" s="47"/>
      <c r="CH765" s="47"/>
      <c r="CI765" s="47"/>
      <c r="CJ765" s="47"/>
      <c r="CK765" s="47"/>
      <c r="CL765" s="47"/>
      <c r="CM765" s="47"/>
      <c r="CN765" s="47"/>
      <c r="CO765" s="47"/>
      <c r="CP765" s="47"/>
      <c r="CQ765" s="47"/>
    </row>
    <row r="766" spans="1:95" ht="12.75" customHeight="1" x14ac:dyDescent="0.15">
      <c r="A766" s="112"/>
      <c r="B766" s="112"/>
      <c r="C766" s="112"/>
      <c r="D766" s="112"/>
      <c r="E766" s="112"/>
      <c r="F766" s="112"/>
      <c r="G766" s="47"/>
      <c r="H766" s="115"/>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7"/>
      <c r="AY766" s="47"/>
      <c r="AZ766" s="47"/>
      <c r="BA766" s="47"/>
      <c r="BB766" s="47"/>
      <c r="BC766" s="47"/>
      <c r="BD766" s="47"/>
      <c r="BE766" s="47"/>
      <c r="BF766" s="47"/>
      <c r="BG766" s="47"/>
      <c r="BH766" s="47"/>
      <c r="BI766" s="47"/>
      <c r="BJ766" s="47"/>
      <c r="BK766" s="47"/>
      <c r="BL766" s="47"/>
      <c r="BM766" s="47"/>
      <c r="BN766" s="47"/>
      <c r="BO766" s="47"/>
      <c r="BP766" s="47"/>
      <c r="BQ766" s="47"/>
      <c r="BR766" s="47"/>
      <c r="BS766" s="47"/>
      <c r="BT766" s="47"/>
      <c r="BU766" s="47"/>
      <c r="BV766" s="47"/>
      <c r="BW766" s="47"/>
      <c r="BX766" s="47"/>
      <c r="BY766" s="47"/>
      <c r="BZ766" s="47"/>
      <c r="CA766" s="47"/>
      <c r="CB766" s="47"/>
      <c r="CC766" s="47"/>
      <c r="CD766" s="47"/>
      <c r="CE766" s="47"/>
      <c r="CF766" s="47"/>
      <c r="CG766" s="47"/>
      <c r="CH766" s="47"/>
      <c r="CI766" s="47"/>
      <c r="CJ766" s="47"/>
      <c r="CK766" s="47"/>
      <c r="CL766" s="47"/>
      <c r="CM766" s="47"/>
      <c r="CN766" s="47"/>
      <c r="CO766" s="47"/>
      <c r="CP766" s="47"/>
      <c r="CQ766" s="47"/>
    </row>
    <row r="767" spans="1:95" ht="12.75" customHeight="1" x14ac:dyDescent="0.15">
      <c r="A767" s="112"/>
      <c r="B767" s="112"/>
      <c r="C767" s="112"/>
      <c r="D767" s="112"/>
      <c r="E767" s="112"/>
      <c r="F767" s="112"/>
      <c r="G767" s="47"/>
      <c r="H767" s="115"/>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7"/>
      <c r="AY767" s="47"/>
      <c r="AZ767" s="47"/>
      <c r="BA767" s="47"/>
      <c r="BB767" s="47"/>
      <c r="BC767" s="47"/>
      <c r="BD767" s="47"/>
      <c r="BE767" s="47"/>
      <c r="BF767" s="47"/>
      <c r="BG767" s="47"/>
      <c r="BH767" s="47"/>
      <c r="BI767" s="47"/>
      <c r="BJ767" s="47"/>
      <c r="BK767" s="47"/>
      <c r="BL767" s="47"/>
      <c r="BM767" s="47"/>
      <c r="BN767" s="47"/>
      <c r="BO767" s="47"/>
      <c r="BP767" s="47"/>
      <c r="BQ767" s="47"/>
      <c r="BR767" s="47"/>
      <c r="BS767" s="47"/>
      <c r="BT767" s="47"/>
      <c r="BU767" s="47"/>
      <c r="BV767" s="47"/>
      <c r="BW767" s="47"/>
      <c r="BX767" s="47"/>
      <c r="BY767" s="47"/>
      <c r="BZ767" s="47"/>
      <c r="CA767" s="47"/>
      <c r="CB767" s="47"/>
      <c r="CC767" s="47"/>
      <c r="CD767" s="47"/>
      <c r="CE767" s="47"/>
      <c r="CF767" s="47"/>
      <c r="CG767" s="47"/>
      <c r="CH767" s="47"/>
      <c r="CI767" s="47"/>
      <c r="CJ767" s="47"/>
      <c r="CK767" s="47"/>
      <c r="CL767" s="47"/>
      <c r="CM767" s="47"/>
      <c r="CN767" s="47"/>
      <c r="CO767" s="47"/>
      <c r="CP767" s="47"/>
      <c r="CQ767" s="47"/>
    </row>
    <row r="768" spans="1:95" ht="12.75" customHeight="1" x14ac:dyDescent="0.15">
      <c r="A768" s="112"/>
      <c r="B768" s="112"/>
      <c r="C768" s="112"/>
      <c r="D768" s="112"/>
      <c r="E768" s="112"/>
      <c r="F768" s="112"/>
      <c r="G768" s="47"/>
      <c r="H768" s="115"/>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c r="AY768" s="47"/>
      <c r="AZ768" s="47"/>
      <c r="BA768" s="47"/>
      <c r="BB768" s="47"/>
      <c r="BC768" s="47"/>
      <c r="BD768" s="47"/>
      <c r="BE768" s="47"/>
      <c r="BF768" s="47"/>
      <c r="BG768" s="47"/>
      <c r="BH768" s="47"/>
      <c r="BI768" s="47"/>
      <c r="BJ768" s="47"/>
      <c r="BK768" s="47"/>
      <c r="BL768" s="47"/>
      <c r="BM768" s="47"/>
      <c r="BN768" s="47"/>
      <c r="BO768" s="47"/>
      <c r="BP768" s="47"/>
      <c r="BQ768" s="47"/>
      <c r="BR768" s="47"/>
      <c r="BS768" s="47"/>
      <c r="BT768" s="47"/>
      <c r="BU768" s="47"/>
      <c r="BV768" s="47"/>
      <c r="BW768" s="47"/>
      <c r="BX768" s="47"/>
      <c r="BY768" s="47"/>
      <c r="BZ768" s="47"/>
      <c r="CA768" s="47"/>
      <c r="CB768" s="47"/>
      <c r="CC768" s="47"/>
      <c r="CD768" s="47"/>
      <c r="CE768" s="47"/>
      <c r="CF768" s="47"/>
      <c r="CG768" s="47"/>
      <c r="CH768" s="47"/>
      <c r="CI768" s="47"/>
      <c r="CJ768" s="47"/>
      <c r="CK768" s="47"/>
      <c r="CL768" s="47"/>
      <c r="CM768" s="47"/>
      <c r="CN768" s="47"/>
      <c r="CO768" s="47"/>
      <c r="CP768" s="47"/>
      <c r="CQ768" s="47"/>
    </row>
    <row r="769" spans="1:95" ht="12.75" customHeight="1" x14ac:dyDescent="0.15">
      <c r="A769" s="112"/>
      <c r="B769" s="112"/>
      <c r="C769" s="112"/>
      <c r="D769" s="112"/>
      <c r="E769" s="112"/>
      <c r="F769" s="112"/>
      <c r="G769" s="47"/>
      <c r="H769" s="115"/>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c r="AY769" s="47"/>
      <c r="AZ769" s="47"/>
      <c r="BA769" s="47"/>
      <c r="BB769" s="47"/>
      <c r="BC769" s="47"/>
      <c r="BD769" s="47"/>
      <c r="BE769" s="47"/>
      <c r="BF769" s="47"/>
      <c r="BG769" s="47"/>
      <c r="BH769" s="47"/>
      <c r="BI769" s="47"/>
      <c r="BJ769" s="47"/>
      <c r="BK769" s="47"/>
      <c r="BL769" s="47"/>
      <c r="BM769" s="47"/>
      <c r="BN769" s="47"/>
      <c r="BO769" s="47"/>
      <c r="BP769" s="47"/>
      <c r="BQ769" s="47"/>
      <c r="BR769" s="47"/>
      <c r="BS769" s="47"/>
      <c r="BT769" s="47"/>
      <c r="BU769" s="47"/>
      <c r="BV769" s="47"/>
      <c r="BW769" s="47"/>
      <c r="BX769" s="47"/>
      <c r="BY769" s="47"/>
      <c r="BZ769" s="47"/>
      <c r="CA769" s="47"/>
      <c r="CB769" s="47"/>
      <c r="CC769" s="47"/>
      <c r="CD769" s="47"/>
      <c r="CE769" s="47"/>
      <c r="CF769" s="47"/>
      <c r="CG769" s="47"/>
      <c r="CH769" s="47"/>
      <c r="CI769" s="47"/>
      <c r="CJ769" s="47"/>
      <c r="CK769" s="47"/>
      <c r="CL769" s="47"/>
      <c r="CM769" s="47"/>
      <c r="CN769" s="47"/>
      <c r="CO769" s="47"/>
      <c r="CP769" s="47"/>
      <c r="CQ769" s="47"/>
    </row>
    <row r="770" spans="1:95" ht="12.75" customHeight="1" x14ac:dyDescent="0.15">
      <c r="A770" s="112"/>
      <c r="B770" s="112"/>
      <c r="C770" s="112"/>
      <c r="D770" s="112"/>
      <c r="E770" s="112"/>
      <c r="F770" s="112"/>
      <c r="G770" s="47"/>
      <c r="H770" s="115"/>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c r="AY770" s="47"/>
      <c r="AZ770" s="47"/>
      <c r="BA770" s="47"/>
      <c r="BB770" s="47"/>
      <c r="BC770" s="47"/>
      <c r="BD770" s="47"/>
      <c r="BE770" s="47"/>
      <c r="BF770" s="47"/>
      <c r="BG770" s="47"/>
      <c r="BH770" s="47"/>
      <c r="BI770" s="47"/>
      <c r="BJ770" s="47"/>
      <c r="BK770" s="47"/>
      <c r="BL770" s="47"/>
      <c r="BM770" s="47"/>
      <c r="BN770" s="47"/>
      <c r="BO770" s="47"/>
      <c r="BP770" s="47"/>
      <c r="BQ770" s="47"/>
      <c r="BR770" s="47"/>
      <c r="BS770" s="47"/>
      <c r="BT770" s="47"/>
      <c r="BU770" s="47"/>
      <c r="BV770" s="47"/>
      <c r="BW770" s="47"/>
      <c r="BX770" s="47"/>
      <c r="BY770" s="47"/>
      <c r="BZ770" s="47"/>
      <c r="CA770" s="47"/>
      <c r="CB770" s="47"/>
      <c r="CC770" s="47"/>
      <c r="CD770" s="47"/>
      <c r="CE770" s="47"/>
      <c r="CF770" s="47"/>
      <c r="CG770" s="47"/>
      <c r="CH770" s="47"/>
      <c r="CI770" s="47"/>
      <c r="CJ770" s="47"/>
      <c r="CK770" s="47"/>
      <c r="CL770" s="47"/>
      <c r="CM770" s="47"/>
      <c r="CN770" s="47"/>
      <c r="CO770" s="47"/>
      <c r="CP770" s="47"/>
      <c r="CQ770" s="47"/>
    </row>
    <row r="771" spans="1:95" ht="12.75" customHeight="1" x14ac:dyDescent="0.15">
      <c r="A771" s="112"/>
      <c r="B771" s="112"/>
      <c r="C771" s="112"/>
      <c r="D771" s="112"/>
      <c r="E771" s="112"/>
      <c r="F771" s="112"/>
      <c r="G771" s="47"/>
      <c r="H771" s="115"/>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c r="AY771" s="47"/>
      <c r="AZ771" s="47"/>
      <c r="BA771" s="47"/>
      <c r="BB771" s="47"/>
      <c r="BC771" s="47"/>
      <c r="BD771" s="47"/>
      <c r="BE771" s="47"/>
      <c r="BF771" s="47"/>
      <c r="BG771" s="47"/>
      <c r="BH771" s="47"/>
      <c r="BI771" s="47"/>
      <c r="BJ771" s="47"/>
      <c r="BK771" s="47"/>
      <c r="BL771" s="47"/>
      <c r="BM771" s="47"/>
      <c r="BN771" s="47"/>
      <c r="BO771" s="47"/>
      <c r="BP771" s="47"/>
      <c r="BQ771" s="47"/>
      <c r="BR771" s="47"/>
      <c r="BS771" s="47"/>
      <c r="BT771" s="47"/>
      <c r="BU771" s="47"/>
      <c r="BV771" s="47"/>
      <c r="BW771" s="47"/>
      <c r="BX771" s="47"/>
      <c r="BY771" s="47"/>
      <c r="BZ771" s="47"/>
      <c r="CA771" s="47"/>
      <c r="CB771" s="47"/>
      <c r="CC771" s="47"/>
      <c r="CD771" s="47"/>
      <c r="CE771" s="47"/>
      <c r="CF771" s="47"/>
      <c r="CG771" s="47"/>
      <c r="CH771" s="47"/>
      <c r="CI771" s="47"/>
      <c r="CJ771" s="47"/>
      <c r="CK771" s="47"/>
      <c r="CL771" s="47"/>
      <c r="CM771" s="47"/>
      <c r="CN771" s="47"/>
      <c r="CO771" s="47"/>
      <c r="CP771" s="47"/>
      <c r="CQ771" s="47"/>
    </row>
    <row r="772" spans="1:95" ht="12.75" customHeight="1" x14ac:dyDescent="0.15">
      <c r="A772" s="112"/>
      <c r="B772" s="112"/>
      <c r="C772" s="112"/>
      <c r="D772" s="112"/>
      <c r="E772" s="112"/>
      <c r="F772" s="112"/>
      <c r="G772" s="47"/>
      <c r="H772" s="115"/>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c r="AY772" s="47"/>
      <c r="AZ772" s="47"/>
      <c r="BA772" s="47"/>
      <c r="BB772" s="47"/>
      <c r="BC772" s="47"/>
      <c r="BD772" s="47"/>
      <c r="BE772" s="47"/>
      <c r="BF772" s="47"/>
      <c r="BG772" s="47"/>
      <c r="BH772" s="47"/>
      <c r="BI772" s="47"/>
      <c r="BJ772" s="47"/>
      <c r="BK772" s="47"/>
      <c r="BL772" s="47"/>
      <c r="BM772" s="47"/>
      <c r="BN772" s="47"/>
      <c r="BO772" s="47"/>
      <c r="BP772" s="47"/>
      <c r="BQ772" s="47"/>
      <c r="BR772" s="47"/>
      <c r="BS772" s="47"/>
      <c r="BT772" s="47"/>
      <c r="BU772" s="47"/>
      <c r="BV772" s="47"/>
      <c r="BW772" s="47"/>
      <c r="BX772" s="47"/>
      <c r="BY772" s="47"/>
      <c r="BZ772" s="47"/>
      <c r="CA772" s="47"/>
      <c r="CB772" s="47"/>
      <c r="CC772" s="47"/>
      <c r="CD772" s="47"/>
      <c r="CE772" s="47"/>
      <c r="CF772" s="47"/>
      <c r="CG772" s="47"/>
      <c r="CH772" s="47"/>
      <c r="CI772" s="47"/>
      <c r="CJ772" s="47"/>
      <c r="CK772" s="47"/>
      <c r="CL772" s="47"/>
      <c r="CM772" s="47"/>
      <c r="CN772" s="47"/>
      <c r="CO772" s="47"/>
      <c r="CP772" s="47"/>
      <c r="CQ772" s="47"/>
    </row>
    <row r="773" spans="1:95" ht="12.75" customHeight="1" x14ac:dyDescent="0.15">
      <c r="A773" s="112"/>
      <c r="B773" s="112"/>
      <c r="C773" s="112"/>
      <c r="D773" s="112"/>
      <c r="E773" s="112"/>
      <c r="F773" s="112"/>
      <c r="G773" s="47"/>
      <c r="H773" s="115"/>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c r="AY773" s="47"/>
      <c r="AZ773" s="47"/>
      <c r="BA773" s="47"/>
      <c r="BB773" s="47"/>
      <c r="BC773" s="47"/>
      <c r="BD773" s="47"/>
      <c r="BE773" s="47"/>
      <c r="BF773" s="47"/>
      <c r="BG773" s="47"/>
      <c r="BH773" s="47"/>
      <c r="BI773" s="47"/>
      <c r="BJ773" s="47"/>
      <c r="BK773" s="47"/>
      <c r="BL773" s="47"/>
      <c r="BM773" s="47"/>
      <c r="BN773" s="47"/>
      <c r="BO773" s="47"/>
      <c r="BP773" s="47"/>
      <c r="BQ773" s="47"/>
      <c r="BR773" s="47"/>
      <c r="BS773" s="47"/>
      <c r="BT773" s="47"/>
      <c r="BU773" s="47"/>
      <c r="BV773" s="47"/>
      <c r="BW773" s="47"/>
      <c r="BX773" s="47"/>
      <c r="BY773" s="47"/>
      <c r="BZ773" s="47"/>
      <c r="CA773" s="47"/>
      <c r="CB773" s="47"/>
      <c r="CC773" s="47"/>
      <c r="CD773" s="47"/>
      <c r="CE773" s="47"/>
      <c r="CF773" s="47"/>
      <c r="CG773" s="47"/>
      <c r="CH773" s="47"/>
      <c r="CI773" s="47"/>
      <c r="CJ773" s="47"/>
      <c r="CK773" s="47"/>
      <c r="CL773" s="47"/>
      <c r="CM773" s="47"/>
      <c r="CN773" s="47"/>
      <c r="CO773" s="47"/>
      <c r="CP773" s="47"/>
      <c r="CQ773" s="47"/>
    </row>
    <row r="774" spans="1:95" ht="12.75" customHeight="1" x14ac:dyDescent="0.15">
      <c r="A774" s="112"/>
      <c r="B774" s="112"/>
      <c r="C774" s="112"/>
      <c r="D774" s="112"/>
      <c r="E774" s="112"/>
      <c r="F774" s="112"/>
      <c r="G774" s="47"/>
      <c r="H774" s="115"/>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c r="AY774" s="47"/>
      <c r="AZ774" s="47"/>
      <c r="BA774" s="47"/>
      <c r="BB774" s="47"/>
      <c r="BC774" s="47"/>
      <c r="BD774" s="47"/>
      <c r="BE774" s="47"/>
      <c r="BF774" s="47"/>
      <c r="BG774" s="47"/>
      <c r="BH774" s="47"/>
      <c r="BI774" s="47"/>
      <c r="BJ774" s="47"/>
      <c r="BK774" s="47"/>
      <c r="BL774" s="47"/>
      <c r="BM774" s="47"/>
      <c r="BN774" s="47"/>
      <c r="BO774" s="47"/>
      <c r="BP774" s="47"/>
      <c r="BQ774" s="47"/>
      <c r="BR774" s="47"/>
      <c r="BS774" s="47"/>
      <c r="BT774" s="47"/>
      <c r="BU774" s="47"/>
      <c r="BV774" s="47"/>
      <c r="BW774" s="47"/>
      <c r="BX774" s="47"/>
      <c r="BY774" s="47"/>
      <c r="BZ774" s="47"/>
      <c r="CA774" s="47"/>
      <c r="CB774" s="47"/>
      <c r="CC774" s="47"/>
      <c r="CD774" s="47"/>
      <c r="CE774" s="47"/>
      <c r="CF774" s="47"/>
      <c r="CG774" s="47"/>
      <c r="CH774" s="47"/>
      <c r="CI774" s="47"/>
      <c r="CJ774" s="47"/>
      <c r="CK774" s="47"/>
      <c r="CL774" s="47"/>
      <c r="CM774" s="47"/>
      <c r="CN774" s="47"/>
      <c r="CO774" s="47"/>
      <c r="CP774" s="47"/>
      <c r="CQ774" s="47"/>
    </row>
    <row r="775" spans="1:95" ht="12.75" customHeight="1" x14ac:dyDescent="0.15">
      <c r="A775" s="112"/>
      <c r="B775" s="112"/>
      <c r="C775" s="112"/>
      <c r="D775" s="112"/>
      <c r="E775" s="112"/>
      <c r="F775" s="112"/>
      <c r="G775" s="47"/>
      <c r="H775" s="115"/>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c r="AY775" s="47"/>
      <c r="AZ775" s="47"/>
      <c r="BA775" s="47"/>
      <c r="BB775" s="47"/>
      <c r="BC775" s="47"/>
      <c r="BD775" s="47"/>
      <c r="BE775" s="47"/>
      <c r="BF775" s="47"/>
      <c r="BG775" s="47"/>
      <c r="BH775" s="47"/>
      <c r="BI775" s="47"/>
      <c r="BJ775" s="47"/>
      <c r="BK775" s="47"/>
      <c r="BL775" s="47"/>
      <c r="BM775" s="47"/>
      <c r="BN775" s="47"/>
      <c r="BO775" s="47"/>
      <c r="BP775" s="47"/>
      <c r="BQ775" s="47"/>
      <c r="BR775" s="47"/>
      <c r="BS775" s="47"/>
      <c r="BT775" s="47"/>
      <c r="BU775" s="47"/>
      <c r="BV775" s="47"/>
      <c r="BW775" s="47"/>
      <c r="BX775" s="47"/>
      <c r="BY775" s="47"/>
      <c r="BZ775" s="47"/>
      <c r="CA775" s="47"/>
      <c r="CB775" s="47"/>
      <c r="CC775" s="47"/>
      <c r="CD775" s="47"/>
      <c r="CE775" s="47"/>
      <c r="CF775" s="47"/>
      <c r="CG775" s="47"/>
      <c r="CH775" s="47"/>
      <c r="CI775" s="47"/>
      <c r="CJ775" s="47"/>
      <c r="CK775" s="47"/>
      <c r="CL775" s="47"/>
      <c r="CM775" s="47"/>
      <c r="CN775" s="47"/>
      <c r="CO775" s="47"/>
      <c r="CP775" s="47"/>
      <c r="CQ775" s="47"/>
    </row>
    <row r="776" spans="1:95" ht="12.75" customHeight="1" x14ac:dyDescent="0.15">
      <c r="A776" s="112"/>
      <c r="B776" s="112"/>
      <c r="C776" s="112"/>
      <c r="D776" s="112"/>
      <c r="E776" s="112"/>
      <c r="F776" s="112"/>
      <c r="G776" s="47"/>
      <c r="H776" s="115"/>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c r="AY776" s="47"/>
      <c r="AZ776" s="47"/>
      <c r="BA776" s="47"/>
      <c r="BB776" s="47"/>
      <c r="BC776" s="47"/>
      <c r="BD776" s="47"/>
      <c r="BE776" s="47"/>
      <c r="BF776" s="47"/>
      <c r="BG776" s="47"/>
      <c r="BH776" s="47"/>
      <c r="BI776" s="47"/>
      <c r="BJ776" s="47"/>
      <c r="BK776" s="47"/>
      <c r="BL776" s="47"/>
      <c r="BM776" s="47"/>
      <c r="BN776" s="47"/>
      <c r="BO776" s="47"/>
      <c r="BP776" s="47"/>
      <c r="BQ776" s="47"/>
      <c r="BR776" s="47"/>
      <c r="BS776" s="47"/>
      <c r="BT776" s="47"/>
      <c r="BU776" s="47"/>
      <c r="BV776" s="47"/>
      <c r="BW776" s="47"/>
      <c r="BX776" s="47"/>
      <c r="BY776" s="47"/>
      <c r="BZ776" s="47"/>
      <c r="CA776" s="47"/>
      <c r="CB776" s="47"/>
      <c r="CC776" s="47"/>
      <c r="CD776" s="47"/>
      <c r="CE776" s="47"/>
      <c r="CF776" s="47"/>
      <c r="CG776" s="47"/>
      <c r="CH776" s="47"/>
      <c r="CI776" s="47"/>
      <c r="CJ776" s="47"/>
      <c r="CK776" s="47"/>
      <c r="CL776" s="47"/>
      <c r="CM776" s="47"/>
      <c r="CN776" s="47"/>
      <c r="CO776" s="47"/>
      <c r="CP776" s="47"/>
      <c r="CQ776" s="47"/>
    </row>
    <row r="777" spans="1:95" ht="12.75" customHeight="1" x14ac:dyDescent="0.15">
      <c r="A777" s="112"/>
      <c r="B777" s="112"/>
      <c r="C777" s="112"/>
      <c r="D777" s="112"/>
      <c r="E777" s="112"/>
      <c r="F777" s="112"/>
      <c r="G777" s="47"/>
      <c r="H777" s="115"/>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7"/>
      <c r="AY777" s="47"/>
      <c r="AZ777" s="47"/>
      <c r="BA777" s="47"/>
      <c r="BB777" s="47"/>
      <c r="BC777" s="47"/>
      <c r="BD777" s="47"/>
      <c r="BE777" s="47"/>
      <c r="BF777" s="47"/>
      <c r="BG777" s="47"/>
      <c r="BH777" s="47"/>
      <c r="BI777" s="47"/>
      <c r="BJ777" s="47"/>
      <c r="BK777" s="47"/>
      <c r="BL777" s="47"/>
      <c r="BM777" s="47"/>
      <c r="BN777" s="47"/>
      <c r="BO777" s="47"/>
      <c r="BP777" s="47"/>
      <c r="BQ777" s="47"/>
      <c r="BR777" s="47"/>
      <c r="BS777" s="47"/>
      <c r="BT777" s="47"/>
      <c r="BU777" s="47"/>
      <c r="BV777" s="47"/>
      <c r="BW777" s="47"/>
      <c r="BX777" s="47"/>
      <c r="BY777" s="47"/>
      <c r="BZ777" s="47"/>
      <c r="CA777" s="47"/>
      <c r="CB777" s="47"/>
      <c r="CC777" s="47"/>
      <c r="CD777" s="47"/>
      <c r="CE777" s="47"/>
      <c r="CF777" s="47"/>
      <c r="CG777" s="47"/>
      <c r="CH777" s="47"/>
      <c r="CI777" s="47"/>
      <c r="CJ777" s="47"/>
      <c r="CK777" s="47"/>
      <c r="CL777" s="47"/>
      <c r="CM777" s="47"/>
      <c r="CN777" s="47"/>
      <c r="CO777" s="47"/>
      <c r="CP777" s="47"/>
      <c r="CQ777" s="47"/>
    </row>
    <row r="778" spans="1:95" ht="12.75" customHeight="1" x14ac:dyDescent="0.15">
      <c r="A778" s="112"/>
      <c r="B778" s="112"/>
      <c r="C778" s="112"/>
      <c r="D778" s="112"/>
      <c r="E778" s="112"/>
      <c r="F778" s="112"/>
      <c r="G778" s="47"/>
      <c r="H778" s="115"/>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7"/>
      <c r="AY778" s="47"/>
      <c r="AZ778" s="47"/>
      <c r="BA778" s="47"/>
      <c r="BB778" s="47"/>
      <c r="BC778" s="47"/>
      <c r="BD778" s="47"/>
      <c r="BE778" s="47"/>
      <c r="BF778" s="47"/>
      <c r="BG778" s="47"/>
      <c r="BH778" s="47"/>
      <c r="BI778" s="47"/>
      <c r="BJ778" s="47"/>
      <c r="BK778" s="47"/>
      <c r="BL778" s="47"/>
      <c r="BM778" s="47"/>
      <c r="BN778" s="47"/>
      <c r="BO778" s="47"/>
      <c r="BP778" s="47"/>
      <c r="BQ778" s="47"/>
      <c r="BR778" s="47"/>
      <c r="BS778" s="47"/>
      <c r="BT778" s="47"/>
      <c r="BU778" s="47"/>
      <c r="BV778" s="47"/>
      <c r="BW778" s="47"/>
      <c r="BX778" s="47"/>
      <c r="BY778" s="47"/>
      <c r="BZ778" s="47"/>
      <c r="CA778" s="47"/>
      <c r="CB778" s="47"/>
      <c r="CC778" s="47"/>
      <c r="CD778" s="47"/>
      <c r="CE778" s="47"/>
      <c r="CF778" s="47"/>
      <c r="CG778" s="47"/>
      <c r="CH778" s="47"/>
      <c r="CI778" s="47"/>
      <c r="CJ778" s="47"/>
      <c r="CK778" s="47"/>
      <c r="CL778" s="47"/>
      <c r="CM778" s="47"/>
      <c r="CN778" s="47"/>
      <c r="CO778" s="47"/>
      <c r="CP778" s="47"/>
      <c r="CQ778" s="47"/>
    </row>
    <row r="779" spans="1:95" ht="12.75" customHeight="1" x14ac:dyDescent="0.15">
      <c r="A779" s="112"/>
      <c r="B779" s="112"/>
      <c r="C779" s="112"/>
      <c r="D779" s="112"/>
      <c r="E779" s="112"/>
      <c r="F779" s="112"/>
      <c r="G779" s="47"/>
      <c r="H779" s="115"/>
      <c r="I779" s="47"/>
      <c r="J779" s="47"/>
      <c r="K779" s="47"/>
      <c r="L779" s="47"/>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c r="AR779" s="47"/>
      <c r="AS779" s="47"/>
      <c r="AT779" s="47"/>
      <c r="AU779" s="47"/>
      <c r="AV779" s="47"/>
      <c r="AW779" s="47"/>
      <c r="AX779" s="47"/>
      <c r="AY779" s="47"/>
      <c r="AZ779" s="47"/>
      <c r="BA779" s="47"/>
      <c r="BB779" s="47"/>
      <c r="BC779" s="47"/>
      <c r="BD779" s="47"/>
      <c r="BE779" s="47"/>
      <c r="BF779" s="47"/>
      <c r="BG779" s="47"/>
      <c r="BH779" s="47"/>
      <c r="BI779" s="47"/>
      <c r="BJ779" s="47"/>
      <c r="BK779" s="47"/>
      <c r="BL779" s="47"/>
      <c r="BM779" s="47"/>
      <c r="BN779" s="47"/>
      <c r="BO779" s="47"/>
      <c r="BP779" s="47"/>
      <c r="BQ779" s="47"/>
      <c r="BR779" s="47"/>
      <c r="BS779" s="47"/>
      <c r="BT779" s="47"/>
      <c r="BU779" s="47"/>
      <c r="BV779" s="47"/>
      <c r="BW779" s="47"/>
      <c r="BX779" s="47"/>
      <c r="BY779" s="47"/>
      <c r="BZ779" s="47"/>
      <c r="CA779" s="47"/>
      <c r="CB779" s="47"/>
      <c r="CC779" s="47"/>
      <c r="CD779" s="47"/>
      <c r="CE779" s="47"/>
      <c r="CF779" s="47"/>
      <c r="CG779" s="47"/>
      <c r="CH779" s="47"/>
      <c r="CI779" s="47"/>
      <c r="CJ779" s="47"/>
      <c r="CK779" s="47"/>
      <c r="CL779" s="47"/>
      <c r="CM779" s="47"/>
      <c r="CN779" s="47"/>
      <c r="CO779" s="47"/>
      <c r="CP779" s="47"/>
      <c r="CQ779" s="47"/>
    </row>
    <row r="780" spans="1:95" ht="12.75" customHeight="1" x14ac:dyDescent="0.15">
      <c r="A780" s="112"/>
      <c r="B780" s="112"/>
      <c r="C780" s="112"/>
      <c r="D780" s="112"/>
      <c r="E780" s="112"/>
      <c r="F780" s="112"/>
      <c r="G780" s="47"/>
      <c r="H780" s="115"/>
      <c r="I780" s="47"/>
      <c r="J780" s="47"/>
      <c r="K780" s="47"/>
      <c r="L780" s="47"/>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c r="AM780" s="47"/>
      <c r="AN780" s="47"/>
      <c r="AO780" s="47"/>
      <c r="AP780" s="47"/>
      <c r="AQ780" s="47"/>
      <c r="AR780" s="47"/>
      <c r="AS780" s="47"/>
      <c r="AT780" s="47"/>
      <c r="AU780" s="47"/>
      <c r="AV780" s="47"/>
      <c r="AW780" s="47"/>
      <c r="AX780" s="47"/>
      <c r="AY780" s="47"/>
      <c r="AZ780" s="47"/>
      <c r="BA780" s="47"/>
      <c r="BB780" s="47"/>
      <c r="BC780" s="47"/>
      <c r="BD780" s="47"/>
      <c r="BE780" s="47"/>
      <c r="BF780" s="47"/>
      <c r="BG780" s="47"/>
      <c r="BH780" s="47"/>
      <c r="BI780" s="47"/>
      <c r="BJ780" s="47"/>
      <c r="BK780" s="47"/>
      <c r="BL780" s="47"/>
      <c r="BM780" s="47"/>
      <c r="BN780" s="47"/>
      <c r="BO780" s="47"/>
      <c r="BP780" s="47"/>
      <c r="BQ780" s="47"/>
      <c r="BR780" s="47"/>
      <c r="BS780" s="47"/>
      <c r="BT780" s="47"/>
      <c r="BU780" s="47"/>
      <c r="BV780" s="47"/>
      <c r="BW780" s="47"/>
      <c r="BX780" s="47"/>
      <c r="BY780" s="47"/>
      <c r="BZ780" s="47"/>
      <c r="CA780" s="47"/>
      <c r="CB780" s="47"/>
      <c r="CC780" s="47"/>
      <c r="CD780" s="47"/>
      <c r="CE780" s="47"/>
      <c r="CF780" s="47"/>
      <c r="CG780" s="47"/>
      <c r="CH780" s="47"/>
      <c r="CI780" s="47"/>
      <c r="CJ780" s="47"/>
      <c r="CK780" s="47"/>
      <c r="CL780" s="47"/>
      <c r="CM780" s="47"/>
      <c r="CN780" s="47"/>
      <c r="CO780" s="47"/>
      <c r="CP780" s="47"/>
      <c r="CQ780" s="47"/>
    </row>
    <row r="781" spans="1:95" ht="12.75" customHeight="1" x14ac:dyDescent="0.15">
      <c r="A781" s="112"/>
      <c r="B781" s="112"/>
      <c r="C781" s="112"/>
      <c r="D781" s="112"/>
      <c r="E781" s="112"/>
      <c r="F781" s="112"/>
      <c r="G781" s="47"/>
      <c r="H781" s="115"/>
      <c r="I781" s="47"/>
      <c r="J781" s="47"/>
      <c r="K781" s="47"/>
      <c r="L781" s="47"/>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c r="AM781" s="47"/>
      <c r="AN781" s="47"/>
      <c r="AO781" s="47"/>
      <c r="AP781" s="47"/>
      <c r="AQ781" s="47"/>
      <c r="AR781" s="47"/>
      <c r="AS781" s="47"/>
      <c r="AT781" s="47"/>
      <c r="AU781" s="47"/>
      <c r="AV781" s="47"/>
      <c r="AW781" s="47"/>
      <c r="AX781" s="47"/>
      <c r="AY781" s="47"/>
      <c r="AZ781" s="47"/>
      <c r="BA781" s="47"/>
      <c r="BB781" s="47"/>
      <c r="BC781" s="47"/>
      <c r="BD781" s="47"/>
      <c r="BE781" s="47"/>
      <c r="BF781" s="47"/>
      <c r="BG781" s="47"/>
      <c r="BH781" s="47"/>
      <c r="BI781" s="47"/>
      <c r="BJ781" s="47"/>
      <c r="BK781" s="47"/>
      <c r="BL781" s="47"/>
      <c r="BM781" s="47"/>
      <c r="BN781" s="47"/>
      <c r="BO781" s="47"/>
      <c r="BP781" s="47"/>
      <c r="BQ781" s="47"/>
      <c r="BR781" s="47"/>
      <c r="BS781" s="47"/>
      <c r="BT781" s="47"/>
      <c r="BU781" s="47"/>
      <c r="BV781" s="47"/>
      <c r="BW781" s="47"/>
      <c r="BX781" s="47"/>
      <c r="BY781" s="47"/>
      <c r="BZ781" s="47"/>
      <c r="CA781" s="47"/>
      <c r="CB781" s="47"/>
      <c r="CC781" s="47"/>
      <c r="CD781" s="47"/>
      <c r="CE781" s="47"/>
      <c r="CF781" s="47"/>
      <c r="CG781" s="47"/>
      <c r="CH781" s="47"/>
      <c r="CI781" s="47"/>
      <c r="CJ781" s="47"/>
      <c r="CK781" s="47"/>
      <c r="CL781" s="47"/>
      <c r="CM781" s="47"/>
      <c r="CN781" s="47"/>
      <c r="CO781" s="47"/>
      <c r="CP781" s="47"/>
      <c r="CQ781" s="47"/>
    </row>
    <row r="782" spans="1:95" ht="12.75" customHeight="1" x14ac:dyDescent="0.15">
      <c r="A782" s="112"/>
      <c r="B782" s="112"/>
      <c r="C782" s="112"/>
      <c r="D782" s="112"/>
      <c r="E782" s="112"/>
      <c r="F782" s="112"/>
      <c r="G782" s="47"/>
      <c r="H782" s="115"/>
      <c r="I782" s="47"/>
      <c r="J782" s="47"/>
      <c r="K782" s="47"/>
      <c r="L782" s="47"/>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c r="AM782" s="47"/>
      <c r="AN782" s="47"/>
      <c r="AO782" s="47"/>
      <c r="AP782" s="47"/>
      <c r="AQ782" s="47"/>
      <c r="AR782" s="47"/>
      <c r="AS782" s="47"/>
      <c r="AT782" s="47"/>
      <c r="AU782" s="47"/>
      <c r="AV782" s="47"/>
      <c r="AW782" s="47"/>
      <c r="AX782" s="47"/>
      <c r="AY782" s="47"/>
      <c r="AZ782" s="47"/>
      <c r="BA782" s="47"/>
      <c r="BB782" s="47"/>
      <c r="BC782" s="47"/>
      <c r="BD782" s="47"/>
      <c r="BE782" s="47"/>
      <c r="BF782" s="47"/>
      <c r="BG782" s="47"/>
      <c r="BH782" s="47"/>
      <c r="BI782" s="47"/>
      <c r="BJ782" s="47"/>
      <c r="BK782" s="47"/>
      <c r="BL782" s="47"/>
      <c r="BM782" s="47"/>
      <c r="BN782" s="47"/>
      <c r="BO782" s="47"/>
      <c r="BP782" s="47"/>
      <c r="BQ782" s="47"/>
      <c r="BR782" s="47"/>
      <c r="BS782" s="47"/>
      <c r="BT782" s="47"/>
      <c r="BU782" s="47"/>
      <c r="BV782" s="47"/>
      <c r="BW782" s="47"/>
      <c r="BX782" s="47"/>
      <c r="BY782" s="47"/>
      <c r="BZ782" s="47"/>
      <c r="CA782" s="47"/>
      <c r="CB782" s="47"/>
      <c r="CC782" s="47"/>
      <c r="CD782" s="47"/>
      <c r="CE782" s="47"/>
      <c r="CF782" s="47"/>
      <c r="CG782" s="47"/>
      <c r="CH782" s="47"/>
      <c r="CI782" s="47"/>
      <c r="CJ782" s="47"/>
      <c r="CK782" s="47"/>
      <c r="CL782" s="47"/>
      <c r="CM782" s="47"/>
      <c r="CN782" s="47"/>
      <c r="CO782" s="47"/>
      <c r="CP782" s="47"/>
      <c r="CQ782" s="47"/>
    </row>
    <row r="783" spans="1:95" ht="12.75" customHeight="1" x14ac:dyDescent="0.15">
      <c r="A783" s="112"/>
      <c r="B783" s="112"/>
      <c r="C783" s="112"/>
      <c r="D783" s="112"/>
      <c r="E783" s="112"/>
      <c r="F783" s="112"/>
      <c r="G783" s="47"/>
      <c r="H783" s="115"/>
      <c r="I783" s="47"/>
      <c r="J783" s="47"/>
      <c r="K783" s="47"/>
      <c r="L783" s="47"/>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c r="AM783" s="47"/>
      <c r="AN783" s="47"/>
      <c r="AO783" s="47"/>
      <c r="AP783" s="47"/>
      <c r="AQ783" s="47"/>
      <c r="AR783" s="47"/>
      <c r="AS783" s="47"/>
      <c r="AT783" s="47"/>
      <c r="AU783" s="47"/>
      <c r="AV783" s="47"/>
      <c r="AW783" s="47"/>
      <c r="AX783" s="47"/>
      <c r="AY783" s="47"/>
      <c r="AZ783" s="47"/>
      <c r="BA783" s="47"/>
      <c r="BB783" s="47"/>
      <c r="BC783" s="47"/>
      <c r="BD783" s="47"/>
      <c r="BE783" s="47"/>
      <c r="BF783" s="47"/>
      <c r="BG783" s="47"/>
      <c r="BH783" s="47"/>
      <c r="BI783" s="47"/>
      <c r="BJ783" s="47"/>
      <c r="BK783" s="47"/>
      <c r="BL783" s="47"/>
      <c r="BM783" s="47"/>
      <c r="BN783" s="47"/>
      <c r="BO783" s="47"/>
      <c r="BP783" s="47"/>
      <c r="BQ783" s="47"/>
      <c r="BR783" s="47"/>
      <c r="BS783" s="47"/>
      <c r="BT783" s="47"/>
      <c r="BU783" s="47"/>
      <c r="BV783" s="47"/>
      <c r="BW783" s="47"/>
      <c r="BX783" s="47"/>
      <c r="BY783" s="47"/>
      <c r="BZ783" s="47"/>
      <c r="CA783" s="47"/>
      <c r="CB783" s="47"/>
      <c r="CC783" s="47"/>
      <c r="CD783" s="47"/>
      <c r="CE783" s="47"/>
      <c r="CF783" s="47"/>
      <c r="CG783" s="47"/>
      <c r="CH783" s="47"/>
      <c r="CI783" s="47"/>
      <c r="CJ783" s="47"/>
      <c r="CK783" s="47"/>
      <c r="CL783" s="47"/>
      <c r="CM783" s="47"/>
      <c r="CN783" s="47"/>
      <c r="CO783" s="47"/>
      <c r="CP783" s="47"/>
      <c r="CQ783" s="47"/>
    </row>
    <row r="784" spans="1:95" ht="12.75" customHeight="1" x14ac:dyDescent="0.15">
      <c r="A784" s="112"/>
      <c r="B784" s="112"/>
      <c r="C784" s="112"/>
      <c r="D784" s="112"/>
      <c r="E784" s="112"/>
      <c r="F784" s="112"/>
      <c r="G784" s="47"/>
      <c r="H784" s="115"/>
      <c r="I784" s="47"/>
      <c r="J784" s="47"/>
      <c r="K784" s="47"/>
      <c r="L784" s="47"/>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c r="AM784" s="47"/>
      <c r="AN784" s="47"/>
      <c r="AO784" s="47"/>
      <c r="AP784" s="47"/>
      <c r="AQ784" s="47"/>
      <c r="AR784" s="47"/>
      <c r="AS784" s="47"/>
      <c r="AT784" s="47"/>
      <c r="AU784" s="47"/>
      <c r="AV784" s="47"/>
      <c r="AW784" s="47"/>
      <c r="AX784" s="47"/>
      <c r="AY784" s="47"/>
      <c r="AZ784" s="47"/>
      <c r="BA784" s="47"/>
      <c r="BB784" s="47"/>
      <c r="BC784" s="47"/>
      <c r="BD784" s="47"/>
      <c r="BE784" s="47"/>
      <c r="BF784" s="47"/>
      <c r="BG784" s="47"/>
      <c r="BH784" s="47"/>
      <c r="BI784" s="47"/>
      <c r="BJ784" s="47"/>
      <c r="BK784" s="47"/>
      <c r="BL784" s="47"/>
      <c r="BM784" s="47"/>
      <c r="BN784" s="47"/>
      <c r="BO784" s="47"/>
      <c r="BP784" s="47"/>
      <c r="BQ784" s="47"/>
      <c r="BR784" s="47"/>
      <c r="BS784" s="47"/>
      <c r="BT784" s="47"/>
      <c r="BU784" s="47"/>
      <c r="BV784" s="47"/>
      <c r="BW784" s="47"/>
      <c r="BX784" s="47"/>
      <c r="BY784" s="47"/>
      <c r="BZ784" s="47"/>
      <c r="CA784" s="47"/>
      <c r="CB784" s="47"/>
      <c r="CC784" s="47"/>
      <c r="CD784" s="47"/>
      <c r="CE784" s="47"/>
      <c r="CF784" s="47"/>
      <c r="CG784" s="47"/>
      <c r="CH784" s="47"/>
      <c r="CI784" s="47"/>
      <c r="CJ784" s="47"/>
      <c r="CK784" s="47"/>
      <c r="CL784" s="47"/>
      <c r="CM784" s="47"/>
      <c r="CN784" s="47"/>
      <c r="CO784" s="47"/>
      <c r="CP784" s="47"/>
      <c r="CQ784" s="47"/>
    </row>
    <row r="785" spans="1:95" ht="12.75" customHeight="1" x14ac:dyDescent="0.15">
      <c r="A785" s="112"/>
      <c r="B785" s="112"/>
      <c r="C785" s="112"/>
      <c r="D785" s="112"/>
      <c r="E785" s="112"/>
      <c r="F785" s="112"/>
      <c r="G785" s="47"/>
      <c r="H785" s="115"/>
      <c r="I785" s="47"/>
      <c r="J785" s="47"/>
      <c r="K785" s="47"/>
      <c r="L785" s="47"/>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c r="AM785" s="47"/>
      <c r="AN785" s="47"/>
      <c r="AO785" s="47"/>
      <c r="AP785" s="47"/>
      <c r="AQ785" s="47"/>
      <c r="AR785" s="47"/>
      <c r="AS785" s="47"/>
      <c r="AT785" s="47"/>
      <c r="AU785" s="47"/>
      <c r="AV785" s="47"/>
      <c r="AW785" s="47"/>
      <c r="AX785" s="47"/>
      <c r="AY785" s="47"/>
      <c r="AZ785" s="47"/>
      <c r="BA785" s="47"/>
      <c r="BB785" s="47"/>
      <c r="BC785" s="47"/>
      <c r="BD785" s="47"/>
      <c r="BE785" s="47"/>
      <c r="BF785" s="47"/>
      <c r="BG785" s="47"/>
      <c r="BH785" s="47"/>
      <c r="BI785" s="47"/>
      <c r="BJ785" s="47"/>
      <c r="BK785" s="47"/>
      <c r="BL785" s="47"/>
      <c r="BM785" s="47"/>
      <c r="BN785" s="47"/>
      <c r="BO785" s="47"/>
      <c r="BP785" s="47"/>
      <c r="BQ785" s="47"/>
      <c r="BR785" s="47"/>
      <c r="BS785" s="47"/>
      <c r="BT785" s="47"/>
      <c r="BU785" s="47"/>
      <c r="BV785" s="47"/>
      <c r="BW785" s="47"/>
      <c r="BX785" s="47"/>
      <c r="BY785" s="47"/>
      <c r="BZ785" s="47"/>
      <c r="CA785" s="47"/>
      <c r="CB785" s="47"/>
      <c r="CC785" s="47"/>
      <c r="CD785" s="47"/>
      <c r="CE785" s="47"/>
      <c r="CF785" s="47"/>
      <c r="CG785" s="47"/>
      <c r="CH785" s="47"/>
      <c r="CI785" s="47"/>
      <c r="CJ785" s="47"/>
      <c r="CK785" s="47"/>
      <c r="CL785" s="47"/>
      <c r="CM785" s="47"/>
      <c r="CN785" s="47"/>
      <c r="CO785" s="47"/>
      <c r="CP785" s="47"/>
      <c r="CQ785" s="47"/>
    </row>
    <row r="786" spans="1:95" ht="12.75" customHeight="1" x14ac:dyDescent="0.15">
      <c r="A786" s="112"/>
      <c r="B786" s="112"/>
      <c r="C786" s="112"/>
      <c r="D786" s="112"/>
      <c r="E786" s="112"/>
      <c r="F786" s="112"/>
      <c r="G786" s="47"/>
      <c r="H786" s="115"/>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7"/>
      <c r="AY786" s="47"/>
      <c r="AZ786" s="47"/>
      <c r="BA786" s="47"/>
      <c r="BB786" s="47"/>
      <c r="BC786" s="47"/>
      <c r="BD786" s="47"/>
      <c r="BE786" s="47"/>
      <c r="BF786" s="47"/>
      <c r="BG786" s="47"/>
      <c r="BH786" s="47"/>
      <c r="BI786" s="47"/>
      <c r="BJ786" s="47"/>
      <c r="BK786" s="47"/>
      <c r="BL786" s="47"/>
      <c r="BM786" s="47"/>
      <c r="BN786" s="47"/>
      <c r="BO786" s="47"/>
      <c r="BP786" s="47"/>
      <c r="BQ786" s="47"/>
      <c r="BR786" s="47"/>
      <c r="BS786" s="47"/>
      <c r="BT786" s="47"/>
      <c r="BU786" s="47"/>
      <c r="BV786" s="47"/>
      <c r="BW786" s="47"/>
      <c r="BX786" s="47"/>
      <c r="BY786" s="47"/>
      <c r="BZ786" s="47"/>
      <c r="CA786" s="47"/>
      <c r="CB786" s="47"/>
      <c r="CC786" s="47"/>
      <c r="CD786" s="47"/>
      <c r="CE786" s="47"/>
      <c r="CF786" s="47"/>
      <c r="CG786" s="47"/>
      <c r="CH786" s="47"/>
      <c r="CI786" s="47"/>
      <c r="CJ786" s="47"/>
      <c r="CK786" s="47"/>
      <c r="CL786" s="47"/>
      <c r="CM786" s="47"/>
      <c r="CN786" s="47"/>
      <c r="CO786" s="47"/>
      <c r="CP786" s="47"/>
      <c r="CQ786" s="47"/>
    </row>
    <row r="787" spans="1:95" ht="12.75" customHeight="1" x14ac:dyDescent="0.15">
      <c r="A787" s="112"/>
      <c r="B787" s="112"/>
      <c r="C787" s="112"/>
      <c r="D787" s="112"/>
      <c r="E787" s="112"/>
      <c r="F787" s="112"/>
      <c r="G787" s="47"/>
      <c r="H787" s="115"/>
      <c r="I787" s="47"/>
      <c r="J787" s="47"/>
      <c r="K787" s="47"/>
      <c r="L787" s="47"/>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c r="AM787" s="47"/>
      <c r="AN787" s="47"/>
      <c r="AO787" s="47"/>
      <c r="AP787" s="47"/>
      <c r="AQ787" s="47"/>
      <c r="AR787" s="47"/>
      <c r="AS787" s="47"/>
      <c r="AT787" s="47"/>
      <c r="AU787" s="47"/>
      <c r="AV787" s="47"/>
      <c r="AW787" s="47"/>
      <c r="AX787" s="47"/>
      <c r="AY787" s="47"/>
      <c r="AZ787" s="47"/>
      <c r="BA787" s="47"/>
      <c r="BB787" s="47"/>
      <c r="BC787" s="47"/>
      <c r="BD787" s="47"/>
      <c r="BE787" s="47"/>
      <c r="BF787" s="47"/>
      <c r="BG787" s="47"/>
      <c r="BH787" s="47"/>
      <c r="BI787" s="47"/>
      <c r="BJ787" s="47"/>
      <c r="BK787" s="47"/>
      <c r="BL787" s="47"/>
      <c r="BM787" s="47"/>
      <c r="BN787" s="47"/>
      <c r="BO787" s="47"/>
      <c r="BP787" s="47"/>
      <c r="BQ787" s="47"/>
      <c r="BR787" s="47"/>
      <c r="BS787" s="47"/>
      <c r="BT787" s="47"/>
      <c r="BU787" s="47"/>
      <c r="BV787" s="47"/>
      <c r="BW787" s="47"/>
      <c r="BX787" s="47"/>
      <c r="BY787" s="47"/>
      <c r="BZ787" s="47"/>
      <c r="CA787" s="47"/>
      <c r="CB787" s="47"/>
      <c r="CC787" s="47"/>
      <c r="CD787" s="47"/>
      <c r="CE787" s="47"/>
      <c r="CF787" s="47"/>
      <c r="CG787" s="47"/>
      <c r="CH787" s="47"/>
      <c r="CI787" s="47"/>
      <c r="CJ787" s="47"/>
      <c r="CK787" s="47"/>
      <c r="CL787" s="47"/>
      <c r="CM787" s="47"/>
      <c r="CN787" s="47"/>
      <c r="CO787" s="47"/>
      <c r="CP787" s="47"/>
      <c r="CQ787" s="47"/>
    </row>
    <row r="788" spans="1:95" ht="12.75" customHeight="1" x14ac:dyDescent="0.15">
      <c r="A788" s="112"/>
      <c r="B788" s="112"/>
      <c r="C788" s="112"/>
      <c r="D788" s="112"/>
      <c r="E788" s="112"/>
      <c r="F788" s="112"/>
      <c r="G788" s="47"/>
      <c r="H788" s="115"/>
      <c r="I788" s="47"/>
      <c r="J788" s="47"/>
      <c r="K788" s="47"/>
      <c r="L788" s="47"/>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c r="AM788" s="47"/>
      <c r="AN788" s="47"/>
      <c r="AO788" s="47"/>
      <c r="AP788" s="47"/>
      <c r="AQ788" s="47"/>
      <c r="AR788" s="47"/>
      <c r="AS788" s="47"/>
      <c r="AT788" s="47"/>
      <c r="AU788" s="47"/>
      <c r="AV788" s="47"/>
      <c r="AW788" s="47"/>
      <c r="AX788" s="47"/>
      <c r="AY788" s="47"/>
      <c r="AZ788" s="47"/>
      <c r="BA788" s="47"/>
      <c r="BB788" s="47"/>
      <c r="BC788" s="47"/>
      <c r="BD788" s="47"/>
      <c r="BE788" s="47"/>
      <c r="BF788" s="47"/>
      <c r="BG788" s="47"/>
      <c r="BH788" s="47"/>
      <c r="BI788" s="47"/>
      <c r="BJ788" s="47"/>
      <c r="BK788" s="47"/>
      <c r="BL788" s="47"/>
      <c r="BM788" s="47"/>
      <c r="BN788" s="47"/>
      <c r="BO788" s="47"/>
      <c r="BP788" s="47"/>
      <c r="BQ788" s="47"/>
      <c r="BR788" s="47"/>
      <c r="BS788" s="47"/>
      <c r="BT788" s="47"/>
      <c r="BU788" s="47"/>
      <c r="BV788" s="47"/>
      <c r="BW788" s="47"/>
      <c r="BX788" s="47"/>
      <c r="BY788" s="47"/>
      <c r="BZ788" s="47"/>
      <c r="CA788" s="47"/>
      <c r="CB788" s="47"/>
      <c r="CC788" s="47"/>
      <c r="CD788" s="47"/>
      <c r="CE788" s="47"/>
      <c r="CF788" s="47"/>
      <c r="CG788" s="47"/>
      <c r="CH788" s="47"/>
      <c r="CI788" s="47"/>
      <c r="CJ788" s="47"/>
      <c r="CK788" s="47"/>
      <c r="CL788" s="47"/>
      <c r="CM788" s="47"/>
      <c r="CN788" s="47"/>
      <c r="CO788" s="47"/>
      <c r="CP788" s="47"/>
      <c r="CQ788" s="47"/>
    </row>
    <row r="789" spans="1:95" ht="12.75" customHeight="1" x14ac:dyDescent="0.15">
      <c r="A789" s="112"/>
      <c r="B789" s="112"/>
      <c r="C789" s="112"/>
      <c r="D789" s="112"/>
      <c r="E789" s="112"/>
      <c r="F789" s="112"/>
      <c r="G789" s="47"/>
      <c r="H789" s="115"/>
      <c r="I789" s="47"/>
      <c r="J789" s="47"/>
      <c r="K789" s="47"/>
      <c r="L789" s="47"/>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c r="AR789" s="47"/>
      <c r="AS789" s="47"/>
      <c r="AT789" s="47"/>
      <c r="AU789" s="47"/>
      <c r="AV789" s="47"/>
      <c r="AW789" s="47"/>
      <c r="AX789" s="47"/>
      <c r="AY789" s="47"/>
      <c r="AZ789" s="47"/>
      <c r="BA789" s="47"/>
      <c r="BB789" s="47"/>
      <c r="BC789" s="47"/>
      <c r="BD789" s="47"/>
      <c r="BE789" s="47"/>
      <c r="BF789" s="47"/>
      <c r="BG789" s="47"/>
      <c r="BH789" s="47"/>
      <c r="BI789" s="47"/>
      <c r="BJ789" s="47"/>
      <c r="BK789" s="47"/>
      <c r="BL789" s="47"/>
      <c r="BM789" s="47"/>
      <c r="BN789" s="47"/>
      <c r="BO789" s="47"/>
      <c r="BP789" s="47"/>
      <c r="BQ789" s="47"/>
      <c r="BR789" s="47"/>
      <c r="BS789" s="47"/>
      <c r="BT789" s="47"/>
      <c r="BU789" s="47"/>
      <c r="BV789" s="47"/>
      <c r="BW789" s="47"/>
      <c r="BX789" s="47"/>
      <c r="BY789" s="47"/>
      <c r="BZ789" s="47"/>
      <c r="CA789" s="47"/>
      <c r="CB789" s="47"/>
      <c r="CC789" s="47"/>
      <c r="CD789" s="47"/>
      <c r="CE789" s="47"/>
      <c r="CF789" s="47"/>
      <c r="CG789" s="47"/>
      <c r="CH789" s="47"/>
      <c r="CI789" s="47"/>
      <c r="CJ789" s="47"/>
      <c r="CK789" s="47"/>
      <c r="CL789" s="47"/>
      <c r="CM789" s="47"/>
      <c r="CN789" s="47"/>
      <c r="CO789" s="47"/>
      <c r="CP789" s="47"/>
      <c r="CQ789" s="47"/>
    </row>
    <row r="790" spans="1:95" ht="12.75" customHeight="1" x14ac:dyDescent="0.15">
      <c r="A790" s="112"/>
      <c r="B790" s="112"/>
      <c r="C790" s="112"/>
      <c r="D790" s="112"/>
      <c r="E790" s="112"/>
      <c r="F790" s="112"/>
      <c r="G790" s="47"/>
      <c r="H790" s="115"/>
      <c r="I790" s="47"/>
      <c r="J790" s="47"/>
      <c r="K790" s="47"/>
      <c r="L790" s="47"/>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c r="AM790" s="47"/>
      <c r="AN790" s="47"/>
      <c r="AO790" s="47"/>
      <c r="AP790" s="47"/>
      <c r="AQ790" s="47"/>
      <c r="AR790" s="47"/>
      <c r="AS790" s="47"/>
      <c r="AT790" s="47"/>
      <c r="AU790" s="47"/>
      <c r="AV790" s="47"/>
      <c r="AW790" s="47"/>
      <c r="AX790" s="47"/>
      <c r="AY790" s="47"/>
      <c r="AZ790" s="47"/>
      <c r="BA790" s="47"/>
      <c r="BB790" s="47"/>
      <c r="BC790" s="47"/>
      <c r="BD790" s="47"/>
      <c r="BE790" s="47"/>
      <c r="BF790" s="47"/>
      <c r="BG790" s="47"/>
      <c r="BH790" s="47"/>
      <c r="BI790" s="47"/>
      <c r="BJ790" s="47"/>
      <c r="BK790" s="47"/>
      <c r="BL790" s="47"/>
      <c r="BM790" s="47"/>
      <c r="BN790" s="47"/>
      <c r="BO790" s="47"/>
      <c r="BP790" s="47"/>
      <c r="BQ790" s="47"/>
      <c r="BR790" s="47"/>
      <c r="BS790" s="47"/>
      <c r="BT790" s="47"/>
      <c r="BU790" s="47"/>
      <c r="BV790" s="47"/>
      <c r="BW790" s="47"/>
      <c r="BX790" s="47"/>
      <c r="BY790" s="47"/>
      <c r="BZ790" s="47"/>
      <c r="CA790" s="47"/>
      <c r="CB790" s="47"/>
      <c r="CC790" s="47"/>
      <c r="CD790" s="47"/>
      <c r="CE790" s="47"/>
      <c r="CF790" s="47"/>
      <c r="CG790" s="47"/>
      <c r="CH790" s="47"/>
      <c r="CI790" s="47"/>
      <c r="CJ790" s="47"/>
      <c r="CK790" s="47"/>
      <c r="CL790" s="47"/>
      <c r="CM790" s="47"/>
      <c r="CN790" s="47"/>
      <c r="CO790" s="47"/>
      <c r="CP790" s="47"/>
      <c r="CQ790" s="47"/>
    </row>
    <row r="791" spans="1:95" ht="12.75" customHeight="1" x14ac:dyDescent="0.15">
      <c r="A791" s="112"/>
      <c r="B791" s="112"/>
      <c r="C791" s="112"/>
      <c r="D791" s="112"/>
      <c r="E791" s="112"/>
      <c r="F791" s="112"/>
      <c r="G791" s="47"/>
      <c r="H791" s="115"/>
      <c r="I791" s="47"/>
      <c r="J791" s="47"/>
      <c r="K791" s="47"/>
      <c r="L791" s="47"/>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c r="AM791" s="47"/>
      <c r="AN791" s="47"/>
      <c r="AO791" s="47"/>
      <c r="AP791" s="47"/>
      <c r="AQ791" s="47"/>
      <c r="AR791" s="47"/>
      <c r="AS791" s="47"/>
      <c r="AT791" s="47"/>
      <c r="AU791" s="47"/>
      <c r="AV791" s="47"/>
      <c r="AW791" s="47"/>
      <c r="AX791" s="47"/>
      <c r="AY791" s="47"/>
      <c r="AZ791" s="47"/>
      <c r="BA791" s="47"/>
      <c r="BB791" s="47"/>
      <c r="BC791" s="47"/>
      <c r="BD791" s="47"/>
      <c r="BE791" s="47"/>
      <c r="BF791" s="47"/>
      <c r="BG791" s="47"/>
      <c r="BH791" s="47"/>
      <c r="BI791" s="47"/>
      <c r="BJ791" s="47"/>
      <c r="BK791" s="47"/>
      <c r="BL791" s="47"/>
      <c r="BM791" s="47"/>
      <c r="BN791" s="47"/>
      <c r="BO791" s="47"/>
      <c r="BP791" s="47"/>
      <c r="BQ791" s="47"/>
      <c r="BR791" s="47"/>
      <c r="BS791" s="47"/>
      <c r="BT791" s="47"/>
      <c r="BU791" s="47"/>
      <c r="BV791" s="47"/>
      <c r="BW791" s="47"/>
      <c r="BX791" s="47"/>
      <c r="BY791" s="47"/>
      <c r="BZ791" s="47"/>
      <c r="CA791" s="47"/>
      <c r="CB791" s="47"/>
      <c r="CC791" s="47"/>
      <c r="CD791" s="47"/>
      <c r="CE791" s="47"/>
      <c r="CF791" s="47"/>
      <c r="CG791" s="47"/>
      <c r="CH791" s="47"/>
      <c r="CI791" s="47"/>
      <c r="CJ791" s="47"/>
      <c r="CK791" s="47"/>
      <c r="CL791" s="47"/>
      <c r="CM791" s="47"/>
      <c r="CN791" s="47"/>
      <c r="CO791" s="47"/>
      <c r="CP791" s="47"/>
      <c r="CQ791" s="47"/>
    </row>
    <row r="792" spans="1:95" ht="12.75" customHeight="1" x14ac:dyDescent="0.15">
      <c r="A792" s="112"/>
      <c r="B792" s="112"/>
      <c r="C792" s="112"/>
      <c r="D792" s="112"/>
      <c r="E792" s="112"/>
      <c r="F792" s="112"/>
      <c r="G792" s="47"/>
      <c r="H792" s="115"/>
      <c r="I792" s="47"/>
      <c r="J792" s="47"/>
      <c r="K792" s="47"/>
      <c r="L792" s="47"/>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c r="AM792" s="47"/>
      <c r="AN792" s="47"/>
      <c r="AO792" s="47"/>
      <c r="AP792" s="47"/>
      <c r="AQ792" s="47"/>
      <c r="AR792" s="47"/>
      <c r="AS792" s="47"/>
      <c r="AT792" s="47"/>
      <c r="AU792" s="47"/>
      <c r="AV792" s="47"/>
      <c r="AW792" s="47"/>
      <c r="AX792" s="47"/>
      <c r="AY792" s="47"/>
      <c r="AZ792" s="47"/>
      <c r="BA792" s="47"/>
      <c r="BB792" s="47"/>
      <c r="BC792" s="47"/>
      <c r="BD792" s="47"/>
      <c r="BE792" s="47"/>
      <c r="BF792" s="47"/>
      <c r="BG792" s="47"/>
      <c r="BH792" s="47"/>
      <c r="BI792" s="47"/>
      <c r="BJ792" s="47"/>
      <c r="BK792" s="47"/>
      <c r="BL792" s="47"/>
      <c r="BM792" s="47"/>
      <c r="BN792" s="47"/>
      <c r="BO792" s="47"/>
      <c r="BP792" s="47"/>
      <c r="BQ792" s="47"/>
      <c r="BR792" s="47"/>
      <c r="BS792" s="47"/>
      <c r="BT792" s="47"/>
      <c r="BU792" s="47"/>
      <c r="BV792" s="47"/>
      <c r="BW792" s="47"/>
      <c r="BX792" s="47"/>
      <c r="BY792" s="47"/>
      <c r="BZ792" s="47"/>
      <c r="CA792" s="47"/>
      <c r="CB792" s="47"/>
      <c r="CC792" s="47"/>
      <c r="CD792" s="47"/>
      <c r="CE792" s="47"/>
      <c r="CF792" s="47"/>
      <c r="CG792" s="47"/>
      <c r="CH792" s="47"/>
      <c r="CI792" s="47"/>
      <c r="CJ792" s="47"/>
      <c r="CK792" s="47"/>
      <c r="CL792" s="47"/>
      <c r="CM792" s="47"/>
      <c r="CN792" s="47"/>
      <c r="CO792" s="47"/>
      <c r="CP792" s="47"/>
      <c r="CQ792" s="47"/>
    </row>
    <row r="793" spans="1:95" ht="12.75" customHeight="1" x14ac:dyDescent="0.15">
      <c r="A793" s="112"/>
      <c r="B793" s="112"/>
      <c r="C793" s="112"/>
      <c r="D793" s="112"/>
      <c r="E793" s="112"/>
      <c r="F793" s="112"/>
      <c r="G793" s="47"/>
      <c r="H793" s="115"/>
      <c r="I793" s="47"/>
      <c r="J793" s="47"/>
      <c r="K793" s="47"/>
      <c r="L793" s="47"/>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c r="AM793" s="47"/>
      <c r="AN793" s="47"/>
      <c r="AO793" s="47"/>
      <c r="AP793" s="47"/>
      <c r="AQ793" s="47"/>
      <c r="AR793" s="47"/>
      <c r="AS793" s="47"/>
      <c r="AT793" s="47"/>
      <c r="AU793" s="47"/>
      <c r="AV793" s="47"/>
      <c r="AW793" s="47"/>
      <c r="AX793" s="47"/>
      <c r="AY793" s="47"/>
      <c r="AZ793" s="47"/>
      <c r="BA793" s="47"/>
      <c r="BB793" s="47"/>
      <c r="BC793" s="47"/>
      <c r="BD793" s="47"/>
      <c r="BE793" s="47"/>
      <c r="BF793" s="47"/>
      <c r="BG793" s="47"/>
      <c r="BH793" s="47"/>
      <c r="BI793" s="47"/>
      <c r="BJ793" s="47"/>
      <c r="BK793" s="47"/>
      <c r="BL793" s="47"/>
      <c r="BM793" s="47"/>
      <c r="BN793" s="47"/>
      <c r="BO793" s="47"/>
      <c r="BP793" s="47"/>
      <c r="BQ793" s="47"/>
      <c r="BR793" s="47"/>
      <c r="BS793" s="47"/>
      <c r="BT793" s="47"/>
      <c r="BU793" s="47"/>
      <c r="BV793" s="47"/>
      <c r="BW793" s="47"/>
      <c r="BX793" s="47"/>
      <c r="BY793" s="47"/>
      <c r="BZ793" s="47"/>
      <c r="CA793" s="47"/>
      <c r="CB793" s="47"/>
      <c r="CC793" s="47"/>
      <c r="CD793" s="47"/>
      <c r="CE793" s="47"/>
      <c r="CF793" s="47"/>
      <c r="CG793" s="47"/>
      <c r="CH793" s="47"/>
      <c r="CI793" s="47"/>
      <c r="CJ793" s="47"/>
      <c r="CK793" s="47"/>
      <c r="CL793" s="47"/>
      <c r="CM793" s="47"/>
      <c r="CN793" s="47"/>
      <c r="CO793" s="47"/>
      <c r="CP793" s="47"/>
      <c r="CQ793" s="47"/>
    </row>
    <row r="794" spans="1:95" ht="12.75" customHeight="1" x14ac:dyDescent="0.15">
      <c r="A794" s="112"/>
      <c r="B794" s="112"/>
      <c r="C794" s="112"/>
      <c r="D794" s="112"/>
      <c r="E794" s="112"/>
      <c r="F794" s="112"/>
      <c r="G794" s="47"/>
      <c r="H794" s="115"/>
      <c r="I794" s="47"/>
      <c r="J794" s="47"/>
      <c r="K794" s="47"/>
      <c r="L794" s="47"/>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c r="AM794" s="47"/>
      <c r="AN794" s="47"/>
      <c r="AO794" s="47"/>
      <c r="AP794" s="47"/>
      <c r="AQ794" s="47"/>
      <c r="AR794" s="47"/>
      <c r="AS794" s="47"/>
      <c r="AT794" s="47"/>
      <c r="AU794" s="47"/>
      <c r="AV794" s="47"/>
      <c r="AW794" s="47"/>
      <c r="AX794" s="47"/>
      <c r="AY794" s="47"/>
      <c r="AZ794" s="47"/>
      <c r="BA794" s="47"/>
      <c r="BB794" s="47"/>
      <c r="BC794" s="47"/>
      <c r="BD794" s="47"/>
      <c r="BE794" s="47"/>
      <c r="BF794" s="47"/>
      <c r="BG794" s="47"/>
      <c r="BH794" s="47"/>
      <c r="BI794" s="47"/>
      <c r="BJ794" s="47"/>
      <c r="BK794" s="47"/>
      <c r="BL794" s="47"/>
      <c r="BM794" s="47"/>
      <c r="BN794" s="47"/>
      <c r="BO794" s="47"/>
      <c r="BP794" s="47"/>
      <c r="BQ794" s="47"/>
      <c r="BR794" s="47"/>
      <c r="BS794" s="47"/>
      <c r="BT794" s="47"/>
      <c r="BU794" s="47"/>
      <c r="BV794" s="47"/>
      <c r="BW794" s="47"/>
      <c r="BX794" s="47"/>
      <c r="BY794" s="47"/>
      <c r="BZ794" s="47"/>
      <c r="CA794" s="47"/>
      <c r="CB794" s="47"/>
      <c r="CC794" s="47"/>
      <c r="CD794" s="47"/>
      <c r="CE794" s="47"/>
      <c r="CF794" s="47"/>
      <c r="CG794" s="47"/>
      <c r="CH794" s="47"/>
      <c r="CI794" s="47"/>
      <c r="CJ794" s="47"/>
      <c r="CK794" s="47"/>
      <c r="CL794" s="47"/>
      <c r="CM794" s="47"/>
      <c r="CN794" s="47"/>
      <c r="CO794" s="47"/>
      <c r="CP794" s="47"/>
      <c r="CQ794" s="47"/>
    </row>
    <row r="795" spans="1:95" ht="12.75" customHeight="1" x14ac:dyDescent="0.15">
      <c r="A795" s="112"/>
      <c r="B795" s="112"/>
      <c r="C795" s="112"/>
      <c r="D795" s="112"/>
      <c r="E795" s="112"/>
      <c r="F795" s="112"/>
      <c r="G795" s="47"/>
      <c r="H795" s="115"/>
      <c r="I795" s="47"/>
      <c r="J795" s="47"/>
      <c r="K795" s="47"/>
      <c r="L795" s="47"/>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c r="AM795" s="47"/>
      <c r="AN795" s="47"/>
      <c r="AO795" s="47"/>
      <c r="AP795" s="47"/>
      <c r="AQ795" s="47"/>
      <c r="AR795" s="47"/>
      <c r="AS795" s="47"/>
      <c r="AT795" s="47"/>
      <c r="AU795" s="47"/>
      <c r="AV795" s="47"/>
      <c r="AW795" s="47"/>
      <c r="AX795" s="47"/>
      <c r="AY795" s="47"/>
      <c r="AZ795" s="47"/>
      <c r="BA795" s="47"/>
      <c r="BB795" s="47"/>
      <c r="BC795" s="47"/>
      <c r="BD795" s="47"/>
      <c r="BE795" s="47"/>
      <c r="BF795" s="47"/>
      <c r="BG795" s="47"/>
      <c r="BH795" s="47"/>
      <c r="BI795" s="47"/>
      <c r="BJ795" s="47"/>
      <c r="BK795" s="47"/>
      <c r="BL795" s="47"/>
      <c r="BM795" s="47"/>
      <c r="BN795" s="47"/>
      <c r="BO795" s="47"/>
      <c r="BP795" s="47"/>
      <c r="BQ795" s="47"/>
      <c r="BR795" s="47"/>
      <c r="BS795" s="47"/>
      <c r="BT795" s="47"/>
      <c r="BU795" s="47"/>
      <c r="BV795" s="47"/>
      <c r="BW795" s="47"/>
      <c r="BX795" s="47"/>
      <c r="BY795" s="47"/>
      <c r="BZ795" s="47"/>
      <c r="CA795" s="47"/>
      <c r="CB795" s="47"/>
      <c r="CC795" s="47"/>
      <c r="CD795" s="47"/>
      <c r="CE795" s="47"/>
      <c r="CF795" s="47"/>
      <c r="CG795" s="47"/>
      <c r="CH795" s="47"/>
      <c r="CI795" s="47"/>
      <c r="CJ795" s="47"/>
      <c r="CK795" s="47"/>
      <c r="CL795" s="47"/>
      <c r="CM795" s="47"/>
      <c r="CN795" s="47"/>
      <c r="CO795" s="47"/>
      <c r="CP795" s="47"/>
      <c r="CQ795" s="47"/>
    </row>
    <row r="796" spans="1:95" ht="12.75" customHeight="1" x14ac:dyDescent="0.15">
      <c r="A796" s="112"/>
      <c r="B796" s="112"/>
      <c r="C796" s="112"/>
      <c r="D796" s="112"/>
      <c r="E796" s="112"/>
      <c r="F796" s="112"/>
      <c r="G796" s="47"/>
      <c r="H796" s="115"/>
      <c r="I796" s="47"/>
      <c r="J796" s="47"/>
      <c r="K796" s="47"/>
      <c r="L796" s="47"/>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c r="AM796" s="47"/>
      <c r="AN796" s="47"/>
      <c r="AO796" s="47"/>
      <c r="AP796" s="47"/>
      <c r="AQ796" s="47"/>
      <c r="AR796" s="47"/>
      <c r="AS796" s="47"/>
      <c r="AT796" s="47"/>
      <c r="AU796" s="47"/>
      <c r="AV796" s="47"/>
      <c r="AW796" s="47"/>
      <c r="AX796" s="47"/>
      <c r="AY796" s="47"/>
      <c r="AZ796" s="47"/>
      <c r="BA796" s="47"/>
      <c r="BB796" s="47"/>
      <c r="BC796" s="47"/>
      <c r="BD796" s="47"/>
      <c r="BE796" s="47"/>
      <c r="BF796" s="47"/>
      <c r="BG796" s="47"/>
      <c r="BH796" s="47"/>
      <c r="BI796" s="47"/>
      <c r="BJ796" s="47"/>
      <c r="BK796" s="47"/>
      <c r="BL796" s="47"/>
      <c r="BM796" s="47"/>
      <c r="BN796" s="47"/>
      <c r="BO796" s="47"/>
      <c r="BP796" s="47"/>
      <c r="BQ796" s="47"/>
      <c r="BR796" s="47"/>
      <c r="BS796" s="47"/>
      <c r="BT796" s="47"/>
      <c r="BU796" s="47"/>
      <c r="BV796" s="47"/>
      <c r="BW796" s="47"/>
      <c r="BX796" s="47"/>
      <c r="BY796" s="47"/>
      <c r="BZ796" s="47"/>
      <c r="CA796" s="47"/>
      <c r="CB796" s="47"/>
      <c r="CC796" s="47"/>
      <c r="CD796" s="47"/>
      <c r="CE796" s="47"/>
      <c r="CF796" s="47"/>
      <c r="CG796" s="47"/>
      <c r="CH796" s="47"/>
      <c r="CI796" s="47"/>
      <c r="CJ796" s="47"/>
      <c r="CK796" s="47"/>
      <c r="CL796" s="47"/>
      <c r="CM796" s="47"/>
      <c r="CN796" s="47"/>
      <c r="CO796" s="47"/>
      <c r="CP796" s="47"/>
      <c r="CQ796" s="47"/>
    </row>
    <row r="797" spans="1:95" ht="12.75" customHeight="1" x14ac:dyDescent="0.15">
      <c r="A797" s="112"/>
      <c r="B797" s="112"/>
      <c r="C797" s="112"/>
      <c r="D797" s="112"/>
      <c r="E797" s="112"/>
      <c r="F797" s="112"/>
      <c r="G797" s="47"/>
      <c r="H797" s="115"/>
      <c r="I797" s="47"/>
      <c r="J797" s="47"/>
      <c r="K797" s="47"/>
      <c r="L797" s="47"/>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c r="AM797" s="47"/>
      <c r="AN797" s="47"/>
      <c r="AO797" s="47"/>
      <c r="AP797" s="47"/>
      <c r="AQ797" s="47"/>
      <c r="AR797" s="47"/>
      <c r="AS797" s="47"/>
      <c r="AT797" s="47"/>
      <c r="AU797" s="47"/>
      <c r="AV797" s="47"/>
      <c r="AW797" s="47"/>
      <c r="AX797" s="47"/>
      <c r="AY797" s="47"/>
      <c r="AZ797" s="47"/>
      <c r="BA797" s="47"/>
      <c r="BB797" s="47"/>
      <c r="BC797" s="47"/>
      <c r="BD797" s="47"/>
      <c r="BE797" s="47"/>
      <c r="BF797" s="47"/>
      <c r="BG797" s="47"/>
      <c r="BH797" s="47"/>
      <c r="BI797" s="47"/>
      <c r="BJ797" s="47"/>
      <c r="BK797" s="47"/>
      <c r="BL797" s="47"/>
      <c r="BM797" s="47"/>
      <c r="BN797" s="47"/>
      <c r="BO797" s="47"/>
      <c r="BP797" s="47"/>
      <c r="BQ797" s="47"/>
      <c r="BR797" s="47"/>
      <c r="BS797" s="47"/>
      <c r="BT797" s="47"/>
      <c r="BU797" s="47"/>
      <c r="BV797" s="47"/>
      <c r="BW797" s="47"/>
      <c r="BX797" s="47"/>
      <c r="BY797" s="47"/>
      <c r="BZ797" s="47"/>
      <c r="CA797" s="47"/>
      <c r="CB797" s="47"/>
      <c r="CC797" s="47"/>
      <c r="CD797" s="47"/>
      <c r="CE797" s="47"/>
      <c r="CF797" s="47"/>
      <c r="CG797" s="47"/>
      <c r="CH797" s="47"/>
      <c r="CI797" s="47"/>
      <c r="CJ797" s="47"/>
      <c r="CK797" s="47"/>
      <c r="CL797" s="47"/>
      <c r="CM797" s="47"/>
      <c r="CN797" s="47"/>
      <c r="CO797" s="47"/>
      <c r="CP797" s="47"/>
      <c r="CQ797" s="47"/>
    </row>
    <row r="798" spans="1:95" ht="12.75" customHeight="1" x14ac:dyDescent="0.15">
      <c r="A798" s="112"/>
      <c r="B798" s="112"/>
      <c r="C798" s="112"/>
      <c r="D798" s="112"/>
      <c r="E798" s="112"/>
      <c r="F798" s="112"/>
      <c r="G798" s="47"/>
      <c r="H798" s="115"/>
      <c r="I798" s="47"/>
      <c r="J798" s="47"/>
      <c r="K798" s="47"/>
      <c r="L798" s="47"/>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c r="AR798" s="47"/>
      <c r="AS798" s="47"/>
      <c r="AT798" s="47"/>
      <c r="AU798" s="47"/>
      <c r="AV798" s="47"/>
      <c r="AW798" s="47"/>
      <c r="AX798" s="47"/>
      <c r="AY798" s="47"/>
      <c r="AZ798" s="47"/>
      <c r="BA798" s="47"/>
      <c r="BB798" s="47"/>
      <c r="BC798" s="47"/>
      <c r="BD798" s="47"/>
      <c r="BE798" s="47"/>
      <c r="BF798" s="47"/>
      <c r="BG798" s="47"/>
      <c r="BH798" s="47"/>
      <c r="BI798" s="47"/>
      <c r="BJ798" s="47"/>
      <c r="BK798" s="47"/>
      <c r="BL798" s="47"/>
      <c r="BM798" s="47"/>
      <c r="BN798" s="47"/>
      <c r="BO798" s="47"/>
      <c r="BP798" s="47"/>
      <c r="BQ798" s="47"/>
      <c r="BR798" s="47"/>
      <c r="BS798" s="47"/>
      <c r="BT798" s="47"/>
      <c r="BU798" s="47"/>
      <c r="BV798" s="47"/>
      <c r="BW798" s="47"/>
      <c r="BX798" s="47"/>
      <c r="BY798" s="47"/>
      <c r="BZ798" s="47"/>
      <c r="CA798" s="47"/>
      <c r="CB798" s="47"/>
      <c r="CC798" s="47"/>
      <c r="CD798" s="47"/>
      <c r="CE798" s="47"/>
      <c r="CF798" s="47"/>
      <c r="CG798" s="47"/>
      <c r="CH798" s="47"/>
      <c r="CI798" s="47"/>
      <c r="CJ798" s="47"/>
      <c r="CK798" s="47"/>
      <c r="CL798" s="47"/>
      <c r="CM798" s="47"/>
      <c r="CN798" s="47"/>
      <c r="CO798" s="47"/>
      <c r="CP798" s="47"/>
      <c r="CQ798" s="47"/>
    </row>
    <row r="799" spans="1:95" ht="12.75" customHeight="1" x14ac:dyDescent="0.15">
      <c r="A799" s="112"/>
      <c r="B799" s="112"/>
      <c r="C799" s="112"/>
      <c r="D799" s="112"/>
      <c r="E799" s="112"/>
      <c r="F799" s="112"/>
      <c r="G799" s="47"/>
      <c r="H799" s="115"/>
      <c r="I799" s="47"/>
      <c r="J799" s="47"/>
      <c r="K799" s="47"/>
      <c r="L799" s="47"/>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c r="AM799" s="47"/>
      <c r="AN799" s="47"/>
      <c r="AO799" s="47"/>
      <c r="AP799" s="47"/>
      <c r="AQ799" s="47"/>
      <c r="AR799" s="47"/>
      <c r="AS799" s="47"/>
      <c r="AT799" s="47"/>
      <c r="AU799" s="47"/>
      <c r="AV799" s="47"/>
      <c r="AW799" s="47"/>
      <c r="AX799" s="47"/>
      <c r="AY799" s="47"/>
      <c r="AZ799" s="47"/>
      <c r="BA799" s="47"/>
      <c r="BB799" s="47"/>
      <c r="BC799" s="47"/>
      <c r="BD799" s="47"/>
      <c r="BE799" s="47"/>
      <c r="BF799" s="47"/>
      <c r="BG799" s="47"/>
      <c r="BH799" s="47"/>
      <c r="BI799" s="47"/>
      <c r="BJ799" s="47"/>
      <c r="BK799" s="47"/>
      <c r="BL799" s="47"/>
      <c r="BM799" s="47"/>
      <c r="BN799" s="47"/>
      <c r="BO799" s="47"/>
      <c r="BP799" s="47"/>
      <c r="BQ799" s="47"/>
      <c r="BR799" s="47"/>
      <c r="BS799" s="47"/>
      <c r="BT799" s="47"/>
      <c r="BU799" s="47"/>
      <c r="BV799" s="47"/>
      <c r="BW799" s="47"/>
      <c r="BX799" s="47"/>
      <c r="BY799" s="47"/>
      <c r="BZ799" s="47"/>
      <c r="CA799" s="47"/>
      <c r="CB799" s="47"/>
      <c r="CC799" s="47"/>
      <c r="CD799" s="47"/>
      <c r="CE799" s="47"/>
      <c r="CF799" s="47"/>
      <c r="CG799" s="47"/>
      <c r="CH799" s="47"/>
      <c r="CI799" s="47"/>
      <c r="CJ799" s="47"/>
      <c r="CK799" s="47"/>
      <c r="CL799" s="47"/>
      <c r="CM799" s="47"/>
      <c r="CN799" s="47"/>
      <c r="CO799" s="47"/>
      <c r="CP799" s="47"/>
      <c r="CQ799" s="47"/>
    </row>
    <row r="800" spans="1:95" ht="12.75" customHeight="1" x14ac:dyDescent="0.15">
      <c r="A800" s="112"/>
      <c r="B800" s="112"/>
      <c r="C800" s="112"/>
      <c r="D800" s="112"/>
      <c r="E800" s="112"/>
      <c r="F800" s="112"/>
      <c r="G800" s="47"/>
      <c r="H800" s="115"/>
      <c r="I800" s="47"/>
      <c r="J800" s="47"/>
      <c r="K800" s="47"/>
      <c r="L800" s="47"/>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c r="AM800" s="47"/>
      <c r="AN800" s="47"/>
      <c r="AO800" s="47"/>
      <c r="AP800" s="47"/>
      <c r="AQ800" s="47"/>
      <c r="AR800" s="47"/>
      <c r="AS800" s="47"/>
      <c r="AT800" s="47"/>
      <c r="AU800" s="47"/>
      <c r="AV800" s="47"/>
      <c r="AW800" s="47"/>
      <c r="AX800" s="47"/>
      <c r="AY800" s="47"/>
      <c r="AZ800" s="47"/>
      <c r="BA800" s="47"/>
      <c r="BB800" s="47"/>
      <c r="BC800" s="47"/>
      <c r="BD800" s="47"/>
      <c r="BE800" s="47"/>
      <c r="BF800" s="47"/>
      <c r="BG800" s="47"/>
      <c r="BH800" s="47"/>
      <c r="BI800" s="47"/>
      <c r="BJ800" s="47"/>
      <c r="BK800" s="47"/>
      <c r="BL800" s="47"/>
      <c r="BM800" s="47"/>
      <c r="BN800" s="47"/>
      <c r="BO800" s="47"/>
      <c r="BP800" s="47"/>
      <c r="BQ800" s="47"/>
      <c r="BR800" s="47"/>
      <c r="BS800" s="47"/>
      <c r="BT800" s="47"/>
      <c r="BU800" s="47"/>
      <c r="BV800" s="47"/>
      <c r="BW800" s="47"/>
      <c r="BX800" s="47"/>
      <c r="BY800" s="47"/>
      <c r="BZ800" s="47"/>
      <c r="CA800" s="47"/>
      <c r="CB800" s="47"/>
      <c r="CC800" s="47"/>
      <c r="CD800" s="47"/>
      <c r="CE800" s="47"/>
      <c r="CF800" s="47"/>
      <c r="CG800" s="47"/>
      <c r="CH800" s="47"/>
      <c r="CI800" s="47"/>
      <c r="CJ800" s="47"/>
      <c r="CK800" s="47"/>
      <c r="CL800" s="47"/>
      <c r="CM800" s="47"/>
      <c r="CN800" s="47"/>
      <c r="CO800" s="47"/>
      <c r="CP800" s="47"/>
      <c r="CQ800" s="47"/>
    </row>
    <row r="801" spans="1:95" ht="12.75" customHeight="1" x14ac:dyDescent="0.15">
      <c r="A801" s="112"/>
      <c r="B801" s="112"/>
      <c r="C801" s="112"/>
      <c r="D801" s="112"/>
      <c r="E801" s="112"/>
      <c r="F801" s="112"/>
      <c r="G801" s="47"/>
      <c r="H801" s="115"/>
      <c r="I801" s="47"/>
      <c r="J801" s="47"/>
      <c r="K801" s="47"/>
      <c r="L801" s="47"/>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c r="AM801" s="47"/>
      <c r="AN801" s="47"/>
      <c r="AO801" s="47"/>
      <c r="AP801" s="47"/>
      <c r="AQ801" s="47"/>
      <c r="AR801" s="47"/>
      <c r="AS801" s="47"/>
      <c r="AT801" s="47"/>
      <c r="AU801" s="47"/>
      <c r="AV801" s="47"/>
      <c r="AW801" s="47"/>
      <c r="AX801" s="47"/>
      <c r="AY801" s="47"/>
      <c r="AZ801" s="47"/>
      <c r="BA801" s="47"/>
      <c r="BB801" s="47"/>
      <c r="BC801" s="47"/>
      <c r="BD801" s="47"/>
      <c r="BE801" s="47"/>
      <c r="BF801" s="47"/>
      <c r="BG801" s="47"/>
      <c r="BH801" s="47"/>
      <c r="BI801" s="47"/>
      <c r="BJ801" s="47"/>
      <c r="BK801" s="47"/>
      <c r="BL801" s="47"/>
      <c r="BM801" s="47"/>
      <c r="BN801" s="47"/>
      <c r="BO801" s="47"/>
      <c r="BP801" s="47"/>
      <c r="BQ801" s="47"/>
      <c r="BR801" s="47"/>
      <c r="BS801" s="47"/>
      <c r="BT801" s="47"/>
      <c r="BU801" s="47"/>
      <c r="BV801" s="47"/>
      <c r="BW801" s="47"/>
      <c r="BX801" s="47"/>
      <c r="BY801" s="47"/>
      <c r="BZ801" s="47"/>
      <c r="CA801" s="47"/>
      <c r="CB801" s="47"/>
      <c r="CC801" s="47"/>
      <c r="CD801" s="47"/>
      <c r="CE801" s="47"/>
      <c r="CF801" s="47"/>
      <c r="CG801" s="47"/>
      <c r="CH801" s="47"/>
      <c r="CI801" s="47"/>
      <c r="CJ801" s="47"/>
      <c r="CK801" s="47"/>
      <c r="CL801" s="47"/>
      <c r="CM801" s="47"/>
      <c r="CN801" s="47"/>
      <c r="CO801" s="47"/>
      <c r="CP801" s="47"/>
      <c r="CQ801" s="47"/>
    </row>
    <row r="802" spans="1:95" ht="12.75" customHeight="1" x14ac:dyDescent="0.15">
      <c r="A802" s="112"/>
      <c r="B802" s="112"/>
      <c r="C802" s="112"/>
      <c r="D802" s="112"/>
      <c r="E802" s="112"/>
      <c r="F802" s="112"/>
      <c r="G802" s="47"/>
      <c r="H802" s="115"/>
      <c r="I802" s="47"/>
      <c r="J802" s="47"/>
      <c r="K802" s="47"/>
      <c r="L802" s="47"/>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c r="AM802" s="47"/>
      <c r="AN802" s="47"/>
      <c r="AO802" s="47"/>
      <c r="AP802" s="47"/>
      <c r="AQ802" s="47"/>
      <c r="AR802" s="47"/>
      <c r="AS802" s="47"/>
      <c r="AT802" s="47"/>
      <c r="AU802" s="47"/>
      <c r="AV802" s="47"/>
      <c r="AW802" s="47"/>
      <c r="AX802" s="47"/>
      <c r="AY802" s="47"/>
      <c r="AZ802" s="47"/>
      <c r="BA802" s="47"/>
      <c r="BB802" s="47"/>
      <c r="BC802" s="47"/>
      <c r="BD802" s="47"/>
      <c r="BE802" s="47"/>
      <c r="BF802" s="47"/>
      <c r="BG802" s="47"/>
      <c r="BH802" s="47"/>
      <c r="BI802" s="47"/>
      <c r="BJ802" s="47"/>
      <c r="BK802" s="47"/>
      <c r="BL802" s="47"/>
      <c r="BM802" s="47"/>
      <c r="BN802" s="47"/>
      <c r="BO802" s="47"/>
      <c r="BP802" s="47"/>
      <c r="BQ802" s="47"/>
      <c r="BR802" s="47"/>
      <c r="BS802" s="47"/>
      <c r="BT802" s="47"/>
      <c r="BU802" s="47"/>
      <c r="BV802" s="47"/>
      <c r="BW802" s="47"/>
      <c r="BX802" s="47"/>
      <c r="BY802" s="47"/>
      <c r="BZ802" s="47"/>
      <c r="CA802" s="47"/>
      <c r="CB802" s="47"/>
      <c r="CC802" s="47"/>
      <c r="CD802" s="47"/>
      <c r="CE802" s="47"/>
      <c r="CF802" s="47"/>
      <c r="CG802" s="47"/>
      <c r="CH802" s="47"/>
      <c r="CI802" s="47"/>
      <c r="CJ802" s="47"/>
      <c r="CK802" s="47"/>
      <c r="CL802" s="47"/>
      <c r="CM802" s="47"/>
      <c r="CN802" s="47"/>
      <c r="CO802" s="47"/>
      <c r="CP802" s="47"/>
      <c r="CQ802" s="47"/>
    </row>
    <row r="803" spans="1:95" ht="12.75" customHeight="1" x14ac:dyDescent="0.15">
      <c r="A803" s="112"/>
      <c r="B803" s="112"/>
      <c r="C803" s="112"/>
      <c r="D803" s="112"/>
      <c r="E803" s="112"/>
      <c r="F803" s="112"/>
      <c r="G803" s="47"/>
      <c r="H803" s="115"/>
      <c r="I803" s="47"/>
      <c r="J803" s="47"/>
      <c r="K803" s="47"/>
      <c r="L803" s="47"/>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c r="AM803" s="47"/>
      <c r="AN803" s="47"/>
      <c r="AO803" s="47"/>
      <c r="AP803" s="47"/>
      <c r="AQ803" s="47"/>
      <c r="AR803" s="47"/>
      <c r="AS803" s="47"/>
      <c r="AT803" s="47"/>
      <c r="AU803" s="47"/>
      <c r="AV803" s="47"/>
      <c r="AW803" s="47"/>
      <c r="AX803" s="47"/>
      <c r="AY803" s="47"/>
      <c r="AZ803" s="47"/>
      <c r="BA803" s="47"/>
      <c r="BB803" s="47"/>
      <c r="BC803" s="47"/>
      <c r="BD803" s="47"/>
      <c r="BE803" s="47"/>
      <c r="BF803" s="47"/>
      <c r="BG803" s="47"/>
      <c r="BH803" s="47"/>
      <c r="BI803" s="47"/>
      <c r="BJ803" s="47"/>
      <c r="BK803" s="47"/>
      <c r="BL803" s="47"/>
      <c r="BM803" s="47"/>
      <c r="BN803" s="47"/>
      <c r="BO803" s="47"/>
      <c r="BP803" s="47"/>
      <c r="BQ803" s="47"/>
      <c r="BR803" s="47"/>
      <c r="BS803" s="47"/>
      <c r="BT803" s="47"/>
      <c r="BU803" s="47"/>
      <c r="BV803" s="47"/>
      <c r="BW803" s="47"/>
      <c r="BX803" s="47"/>
      <c r="BY803" s="47"/>
      <c r="BZ803" s="47"/>
      <c r="CA803" s="47"/>
      <c r="CB803" s="47"/>
      <c r="CC803" s="47"/>
      <c r="CD803" s="47"/>
      <c r="CE803" s="47"/>
      <c r="CF803" s="47"/>
      <c r="CG803" s="47"/>
      <c r="CH803" s="47"/>
      <c r="CI803" s="47"/>
      <c r="CJ803" s="47"/>
      <c r="CK803" s="47"/>
      <c r="CL803" s="47"/>
      <c r="CM803" s="47"/>
      <c r="CN803" s="47"/>
      <c r="CO803" s="47"/>
      <c r="CP803" s="47"/>
      <c r="CQ803" s="47"/>
    </row>
    <row r="804" spans="1:95" ht="12.75" customHeight="1" x14ac:dyDescent="0.15">
      <c r="A804" s="112"/>
      <c r="B804" s="112"/>
      <c r="C804" s="112"/>
      <c r="D804" s="112"/>
      <c r="E804" s="112"/>
      <c r="F804" s="112"/>
      <c r="G804" s="47"/>
      <c r="H804" s="115"/>
      <c r="I804" s="47"/>
      <c r="J804" s="47"/>
      <c r="K804" s="47"/>
      <c r="L804" s="47"/>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c r="AM804" s="47"/>
      <c r="AN804" s="47"/>
      <c r="AO804" s="47"/>
      <c r="AP804" s="47"/>
      <c r="AQ804" s="47"/>
      <c r="AR804" s="47"/>
      <c r="AS804" s="47"/>
      <c r="AT804" s="47"/>
      <c r="AU804" s="47"/>
      <c r="AV804" s="47"/>
      <c r="AW804" s="47"/>
      <c r="AX804" s="47"/>
      <c r="AY804" s="47"/>
      <c r="AZ804" s="47"/>
      <c r="BA804" s="47"/>
      <c r="BB804" s="47"/>
      <c r="BC804" s="47"/>
      <c r="BD804" s="47"/>
      <c r="BE804" s="47"/>
      <c r="BF804" s="47"/>
      <c r="BG804" s="47"/>
      <c r="BH804" s="47"/>
      <c r="BI804" s="47"/>
      <c r="BJ804" s="47"/>
      <c r="BK804" s="47"/>
      <c r="BL804" s="47"/>
      <c r="BM804" s="47"/>
      <c r="BN804" s="47"/>
      <c r="BO804" s="47"/>
      <c r="BP804" s="47"/>
      <c r="BQ804" s="47"/>
      <c r="BR804" s="47"/>
      <c r="BS804" s="47"/>
      <c r="BT804" s="47"/>
      <c r="BU804" s="47"/>
      <c r="BV804" s="47"/>
      <c r="BW804" s="47"/>
      <c r="BX804" s="47"/>
      <c r="BY804" s="47"/>
      <c r="BZ804" s="47"/>
      <c r="CA804" s="47"/>
      <c r="CB804" s="47"/>
      <c r="CC804" s="47"/>
      <c r="CD804" s="47"/>
      <c r="CE804" s="47"/>
      <c r="CF804" s="47"/>
      <c r="CG804" s="47"/>
      <c r="CH804" s="47"/>
      <c r="CI804" s="47"/>
      <c r="CJ804" s="47"/>
      <c r="CK804" s="47"/>
      <c r="CL804" s="47"/>
      <c r="CM804" s="47"/>
      <c r="CN804" s="47"/>
      <c r="CO804" s="47"/>
      <c r="CP804" s="47"/>
      <c r="CQ804" s="47"/>
    </row>
    <row r="805" spans="1:95" ht="12.75" customHeight="1" x14ac:dyDescent="0.15">
      <c r="A805" s="112"/>
      <c r="B805" s="112"/>
      <c r="C805" s="112"/>
      <c r="D805" s="112"/>
      <c r="E805" s="112"/>
      <c r="F805" s="112"/>
      <c r="G805" s="47"/>
      <c r="H805" s="115"/>
      <c r="I805" s="47"/>
      <c r="J805" s="47"/>
      <c r="K805" s="47"/>
      <c r="L805" s="47"/>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c r="AM805" s="47"/>
      <c r="AN805" s="47"/>
      <c r="AO805" s="47"/>
      <c r="AP805" s="47"/>
      <c r="AQ805" s="47"/>
      <c r="AR805" s="47"/>
      <c r="AS805" s="47"/>
      <c r="AT805" s="47"/>
      <c r="AU805" s="47"/>
      <c r="AV805" s="47"/>
      <c r="AW805" s="47"/>
      <c r="AX805" s="47"/>
      <c r="AY805" s="47"/>
      <c r="AZ805" s="47"/>
      <c r="BA805" s="47"/>
      <c r="BB805" s="47"/>
      <c r="BC805" s="47"/>
      <c r="BD805" s="47"/>
      <c r="BE805" s="47"/>
      <c r="BF805" s="47"/>
      <c r="BG805" s="47"/>
      <c r="BH805" s="47"/>
      <c r="BI805" s="47"/>
      <c r="BJ805" s="47"/>
      <c r="BK805" s="47"/>
      <c r="BL805" s="47"/>
      <c r="BM805" s="47"/>
      <c r="BN805" s="47"/>
      <c r="BO805" s="47"/>
      <c r="BP805" s="47"/>
      <c r="BQ805" s="47"/>
      <c r="BR805" s="47"/>
      <c r="BS805" s="47"/>
      <c r="BT805" s="47"/>
      <c r="BU805" s="47"/>
      <c r="BV805" s="47"/>
      <c r="BW805" s="47"/>
      <c r="BX805" s="47"/>
      <c r="BY805" s="47"/>
      <c r="BZ805" s="47"/>
      <c r="CA805" s="47"/>
      <c r="CB805" s="47"/>
      <c r="CC805" s="47"/>
      <c r="CD805" s="47"/>
      <c r="CE805" s="47"/>
      <c r="CF805" s="47"/>
      <c r="CG805" s="47"/>
      <c r="CH805" s="47"/>
      <c r="CI805" s="47"/>
      <c r="CJ805" s="47"/>
      <c r="CK805" s="47"/>
      <c r="CL805" s="47"/>
      <c r="CM805" s="47"/>
      <c r="CN805" s="47"/>
      <c r="CO805" s="47"/>
      <c r="CP805" s="47"/>
      <c r="CQ805" s="47"/>
    </row>
    <row r="806" spans="1:95" ht="12.75" customHeight="1" x14ac:dyDescent="0.15">
      <c r="A806" s="112"/>
      <c r="B806" s="112"/>
      <c r="C806" s="112"/>
      <c r="D806" s="112"/>
      <c r="E806" s="112"/>
      <c r="F806" s="112"/>
      <c r="G806" s="47"/>
      <c r="H806" s="115"/>
      <c r="I806" s="47"/>
      <c r="J806" s="47"/>
      <c r="K806" s="47"/>
      <c r="L806" s="47"/>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c r="AM806" s="47"/>
      <c r="AN806" s="47"/>
      <c r="AO806" s="47"/>
      <c r="AP806" s="47"/>
      <c r="AQ806" s="47"/>
      <c r="AR806" s="47"/>
      <c r="AS806" s="47"/>
      <c r="AT806" s="47"/>
      <c r="AU806" s="47"/>
      <c r="AV806" s="47"/>
      <c r="AW806" s="47"/>
      <c r="AX806" s="47"/>
      <c r="AY806" s="47"/>
      <c r="AZ806" s="47"/>
      <c r="BA806" s="47"/>
      <c r="BB806" s="47"/>
      <c r="BC806" s="47"/>
      <c r="BD806" s="47"/>
      <c r="BE806" s="47"/>
      <c r="BF806" s="47"/>
      <c r="BG806" s="47"/>
      <c r="BH806" s="47"/>
      <c r="BI806" s="47"/>
      <c r="BJ806" s="47"/>
      <c r="BK806" s="47"/>
      <c r="BL806" s="47"/>
      <c r="BM806" s="47"/>
      <c r="BN806" s="47"/>
      <c r="BO806" s="47"/>
      <c r="BP806" s="47"/>
      <c r="BQ806" s="47"/>
      <c r="BR806" s="47"/>
      <c r="BS806" s="47"/>
      <c r="BT806" s="47"/>
      <c r="BU806" s="47"/>
      <c r="BV806" s="47"/>
      <c r="BW806" s="47"/>
      <c r="BX806" s="47"/>
      <c r="BY806" s="47"/>
      <c r="BZ806" s="47"/>
      <c r="CA806" s="47"/>
      <c r="CB806" s="47"/>
      <c r="CC806" s="47"/>
      <c r="CD806" s="47"/>
      <c r="CE806" s="47"/>
      <c r="CF806" s="47"/>
      <c r="CG806" s="47"/>
      <c r="CH806" s="47"/>
      <c r="CI806" s="47"/>
      <c r="CJ806" s="47"/>
      <c r="CK806" s="47"/>
      <c r="CL806" s="47"/>
      <c r="CM806" s="47"/>
      <c r="CN806" s="47"/>
      <c r="CO806" s="47"/>
      <c r="CP806" s="47"/>
      <c r="CQ806" s="47"/>
    </row>
    <row r="807" spans="1:95" ht="12.75" customHeight="1" x14ac:dyDescent="0.15">
      <c r="A807" s="112"/>
      <c r="B807" s="112"/>
      <c r="C807" s="112"/>
      <c r="D807" s="112"/>
      <c r="E807" s="112"/>
      <c r="F807" s="112"/>
      <c r="G807" s="47"/>
      <c r="H807" s="115"/>
      <c r="I807" s="47"/>
      <c r="J807" s="47"/>
      <c r="K807" s="47"/>
      <c r="L807" s="47"/>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c r="AM807" s="47"/>
      <c r="AN807" s="47"/>
      <c r="AO807" s="47"/>
      <c r="AP807" s="47"/>
      <c r="AQ807" s="47"/>
      <c r="AR807" s="47"/>
      <c r="AS807" s="47"/>
      <c r="AT807" s="47"/>
      <c r="AU807" s="47"/>
      <c r="AV807" s="47"/>
      <c r="AW807" s="47"/>
      <c r="AX807" s="47"/>
      <c r="AY807" s="47"/>
      <c r="AZ807" s="47"/>
      <c r="BA807" s="47"/>
      <c r="BB807" s="47"/>
      <c r="BC807" s="47"/>
      <c r="BD807" s="47"/>
      <c r="BE807" s="47"/>
      <c r="BF807" s="47"/>
      <c r="BG807" s="47"/>
      <c r="BH807" s="47"/>
      <c r="BI807" s="47"/>
      <c r="BJ807" s="47"/>
      <c r="BK807" s="47"/>
      <c r="BL807" s="47"/>
      <c r="BM807" s="47"/>
      <c r="BN807" s="47"/>
      <c r="BO807" s="47"/>
      <c r="BP807" s="47"/>
      <c r="BQ807" s="47"/>
      <c r="BR807" s="47"/>
      <c r="BS807" s="47"/>
      <c r="BT807" s="47"/>
      <c r="BU807" s="47"/>
      <c r="BV807" s="47"/>
      <c r="BW807" s="47"/>
      <c r="BX807" s="47"/>
      <c r="BY807" s="47"/>
      <c r="BZ807" s="47"/>
      <c r="CA807" s="47"/>
      <c r="CB807" s="47"/>
      <c r="CC807" s="47"/>
      <c r="CD807" s="47"/>
      <c r="CE807" s="47"/>
      <c r="CF807" s="47"/>
      <c r="CG807" s="47"/>
      <c r="CH807" s="47"/>
      <c r="CI807" s="47"/>
      <c r="CJ807" s="47"/>
      <c r="CK807" s="47"/>
      <c r="CL807" s="47"/>
      <c r="CM807" s="47"/>
      <c r="CN807" s="47"/>
      <c r="CO807" s="47"/>
      <c r="CP807" s="47"/>
      <c r="CQ807" s="47"/>
    </row>
    <row r="808" spans="1:95" ht="12.75" customHeight="1" x14ac:dyDescent="0.15">
      <c r="A808" s="112"/>
      <c r="B808" s="112"/>
      <c r="C808" s="112"/>
      <c r="D808" s="112"/>
      <c r="E808" s="112"/>
      <c r="F808" s="112"/>
      <c r="G808" s="47"/>
      <c r="H808" s="115"/>
      <c r="I808" s="47"/>
      <c r="J808" s="47"/>
      <c r="K808" s="47"/>
      <c r="L808" s="47"/>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c r="AM808" s="47"/>
      <c r="AN808" s="47"/>
      <c r="AO808" s="47"/>
      <c r="AP808" s="47"/>
      <c r="AQ808" s="47"/>
      <c r="AR808" s="47"/>
      <c r="AS808" s="47"/>
      <c r="AT808" s="47"/>
      <c r="AU808" s="47"/>
      <c r="AV808" s="47"/>
      <c r="AW808" s="47"/>
      <c r="AX808" s="47"/>
      <c r="AY808" s="47"/>
      <c r="AZ808" s="47"/>
      <c r="BA808" s="47"/>
      <c r="BB808" s="47"/>
      <c r="BC808" s="47"/>
      <c r="BD808" s="47"/>
      <c r="BE808" s="47"/>
      <c r="BF808" s="47"/>
      <c r="BG808" s="47"/>
      <c r="BH808" s="47"/>
      <c r="BI808" s="47"/>
      <c r="BJ808" s="47"/>
      <c r="BK808" s="47"/>
      <c r="BL808" s="47"/>
      <c r="BM808" s="47"/>
      <c r="BN808" s="47"/>
      <c r="BO808" s="47"/>
      <c r="BP808" s="47"/>
      <c r="BQ808" s="47"/>
      <c r="BR808" s="47"/>
      <c r="BS808" s="47"/>
      <c r="BT808" s="47"/>
      <c r="BU808" s="47"/>
      <c r="BV808" s="47"/>
      <c r="BW808" s="47"/>
      <c r="BX808" s="47"/>
      <c r="BY808" s="47"/>
      <c r="BZ808" s="47"/>
      <c r="CA808" s="47"/>
      <c r="CB808" s="47"/>
      <c r="CC808" s="47"/>
      <c r="CD808" s="47"/>
      <c r="CE808" s="47"/>
      <c r="CF808" s="47"/>
      <c r="CG808" s="47"/>
      <c r="CH808" s="47"/>
      <c r="CI808" s="47"/>
      <c r="CJ808" s="47"/>
      <c r="CK808" s="47"/>
      <c r="CL808" s="47"/>
      <c r="CM808" s="47"/>
      <c r="CN808" s="47"/>
      <c r="CO808" s="47"/>
      <c r="CP808" s="47"/>
      <c r="CQ808" s="47"/>
    </row>
    <row r="809" spans="1:95" ht="12.75" customHeight="1" x14ac:dyDescent="0.15">
      <c r="A809" s="112"/>
      <c r="B809" s="112"/>
      <c r="C809" s="112"/>
      <c r="D809" s="112"/>
      <c r="E809" s="112"/>
      <c r="F809" s="112"/>
      <c r="G809" s="47"/>
      <c r="H809" s="115"/>
      <c r="I809" s="47"/>
      <c r="J809" s="47"/>
      <c r="K809" s="47"/>
      <c r="L809" s="47"/>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c r="AM809" s="47"/>
      <c r="AN809" s="47"/>
      <c r="AO809" s="47"/>
      <c r="AP809" s="47"/>
      <c r="AQ809" s="47"/>
      <c r="AR809" s="47"/>
      <c r="AS809" s="47"/>
      <c r="AT809" s="47"/>
      <c r="AU809" s="47"/>
      <c r="AV809" s="47"/>
      <c r="AW809" s="47"/>
      <c r="AX809" s="47"/>
      <c r="AY809" s="47"/>
      <c r="AZ809" s="47"/>
      <c r="BA809" s="47"/>
      <c r="BB809" s="47"/>
      <c r="BC809" s="47"/>
      <c r="BD809" s="47"/>
      <c r="BE809" s="47"/>
      <c r="BF809" s="47"/>
      <c r="BG809" s="47"/>
      <c r="BH809" s="47"/>
      <c r="BI809" s="47"/>
      <c r="BJ809" s="47"/>
      <c r="BK809" s="47"/>
      <c r="BL809" s="47"/>
      <c r="BM809" s="47"/>
      <c r="BN809" s="47"/>
      <c r="BO809" s="47"/>
      <c r="BP809" s="47"/>
      <c r="BQ809" s="47"/>
      <c r="BR809" s="47"/>
      <c r="BS809" s="47"/>
      <c r="BT809" s="47"/>
      <c r="BU809" s="47"/>
      <c r="BV809" s="47"/>
      <c r="BW809" s="47"/>
      <c r="BX809" s="47"/>
      <c r="BY809" s="47"/>
      <c r="BZ809" s="47"/>
      <c r="CA809" s="47"/>
      <c r="CB809" s="47"/>
      <c r="CC809" s="47"/>
      <c r="CD809" s="47"/>
      <c r="CE809" s="47"/>
      <c r="CF809" s="47"/>
      <c r="CG809" s="47"/>
      <c r="CH809" s="47"/>
      <c r="CI809" s="47"/>
      <c r="CJ809" s="47"/>
      <c r="CK809" s="47"/>
      <c r="CL809" s="47"/>
      <c r="CM809" s="47"/>
      <c r="CN809" s="47"/>
      <c r="CO809" s="47"/>
      <c r="CP809" s="47"/>
      <c r="CQ809" s="47"/>
    </row>
    <row r="810" spans="1:95" ht="12.75" customHeight="1" x14ac:dyDescent="0.15">
      <c r="A810" s="112"/>
      <c r="B810" s="112"/>
      <c r="C810" s="112"/>
      <c r="D810" s="112"/>
      <c r="E810" s="112"/>
      <c r="F810" s="112"/>
      <c r="G810" s="47"/>
      <c r="H810" s="115"/>
      <c r="I810" s="47"/>
      <c r="J810" s="47"/>
      <c r="K810" s="47"/>
      <c r="L810" s="47"/>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c r="AM810" s="47"/>
      <c r="AN810" s="47"/>
      <c r="AO810" s="47"/>
      <c r="AP810" s="47"/>
      <c r="AQ810" s="47"/>
      <c r="AR810" s="47"/>
      <c r="AS810" s="47"/>
      <c r="AT810" s="47"/>
      <c r="AU810" s="47"/>
      <c r="AV810" s="47"/>
      <c r="AW810" s="47"/>
      <c r="AX810" s="47"/>
      <c r="AY810" s="47"/>
      <c r="AZ810" s="47"/>
      <c r="BA810" s="47"/>
      <c r="BB810" s="47"/>
      <c r="BC810" s="47"/>
      <c r="BD810" s="47"/>
      <c r="BE810" s="47"/>
      <c r="BF810" s="47"/>
      <c r="BG810" s="47"/>
      <c r="BH810" s="47"/>
      <c r="BI810" s="47"/>
      <c r="BJ810" s="47"/>
      <c r="BK810" s="47"/>
      <c r="BL810" s="47"/>
      <c r="BM810" s="47"/>
      <c r="BN810" s="47"/>
      <c r="BO810" s="47"/>
      <c r="BP810" s="47"/>
      <c r="BQ810" s="47"/>
      <c r="BR810" s="47"/>
      <c r="BS810" s="47"/>
      <c r="BT810" s="47"/>
      <c r="BU810" s="47"/>
      <c r="BV810" s="47"/>
      <c r="BW810" s="47"/>
      <c r="BX810" s="47"/>
      <c r="BY810" s="47"/>
      <c r="BZ810" s="47"/>
      <c r="CA810" s="47"/>
      <c r="CB810" s="47"/>
      <c r="CC810" s="47"/>
      <c r="CD810" s="47"/>
      <c r="CE810" s="47"/>
      <c r="CF810" s="47"/>
      <c r="CG810" s="47"/>
      <c r="CH810" s="47"/>
      <c r="CI810" s="47"/>
      <c r="CJ810" s="47"/>
      <c r="CK810" s="47"/>
      <c r="CL810" s="47"/>
      <c r="CM810" s="47"/>
      <c r="CN810" s="47"/>
      <c r="CO810" s="47"/>
      <c r="CP810" s="47"/>
      <c r="CQ810" s="47"/>
    </row>
    <row r="811" spans="1:95" ht="12.75" customHeight="1" x14ac:dyDescent="0.15">
      <c r="A811" s="112"/>
      <c r="B811" s="112"/>
      <c r="C811" s="112"/>
      <c r="D811" s="112"/>
      <c r="E811" s="112"/>
      <c r="F811" s="112"/>
      <c r="G811" s="47"/>
      <c r="H811" s="115"/>
      <c r="I811" s="47"/>
      <c r="J811" s="47"/>
      <c r="K811" s="47"/>
      <c r="L811" s="47"/>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c r="AM811" s="47"/>
      <c r="AN811" s="47"/>
      <c r="AO811" s="47"/>
      <c r="AP811" s="47"/>
      <c r="AQ811" s="47"/>
      <c r="AR811" s="47"/>
      <c r="AS811" s="47"/>
      <c r="AT811" s="47"/>
      <c r="AU811" s="47"/>
      <c r="AV811" s="47"/>
      <c r="AW811" s="47"/>
      <c r="AX811" s="47"/>
      <c r="AY811" s="47"/>
      <c r="AZ811" s="47"/>
      <c r="BA811" s="47"/>
      <c r="BB811" s="47"/>
      <c r="BC811" s="47"/>
      <c r="BD811" s="47"/>
      <c r="BE811" s="47"/>
      <c r="BF811" s="47"/>
      <c r="BG811" s="47"/>
      <c r="BH811" s="47"/>
      <c r="BI811" s="47"/>
      <c r="BJ811" s="47"/>
      <c r="BK811" s="47"/>
      <c r="BL811" s="47"/>
      <c r="BM811" s="47"/>
      <c r="BN811" s="47"/>
      <c r="BO811" s="47"/>
      <c r="BP811" s="47"/>
      <c r="BQ811" s="47"/>
      <c r="BR811" s="47"/>
      <c r="BS811" s="47"/>
      <c r="BT811" s="47"/>
      <c r="BU811" s="47"/>
      <c r="BV811" s="47"/>
      <c r="BW811" s="47"/>
      <c r="BX811" s="47"/>
      <c r="BY811" s="47"/>
      <c r="BZ811" s="47"/>
      <c r="CA811" s="47"/>
      <c r="CB811" s="47"/>
      <c r="CC811" s="47"/>
      <c r="CD811" s="47"/>
      <c r="CE811" s="47"/>
      <c r="CF811" s="47"/>
      <c r="CG811" s="47"/>
      <c r="CH811" s="47"/>
      <c r="CI811" s="47"/>
      <c r="CJ811" s="47"/>
      <c r="CK811" s="47"/>
      <c r="CL811" s="47"/>
      <c r="CM811" s="47"/>
      <c r="CN811" s="47"/>
      <c r="CO811" s="47"/>
      <c r="CP811" s="47"/>
      <c r="CQ811" s="47"/>
    </row>
    <row r="812" spans="1:95" ht="12.75" customHeight="1" x14ac:dyDescent="0.15">
      <c r="A812" s="112"/>
      <c r="B812" s="112"/>
      <c r="C812" s="112"/>
      <c r="D812" s="112"/>
      <c r="E812" s="112"/>
      <c r="F812" s="112"/>
      <c r="G812" s="47"/>
      <c r="H812" s="115"/>
      <c r="I812" s="47"/>
      <c r="J812" s="47"/>
      <c r="K812" s="47"/>
      <c r="L812" s="47"/>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c r="AM812" s="47"/>
      <c r="AN812" s="47"/>
      <c r="AO812" s="47"/>
      <c r="AP812" s="47"/>
      <c r="AQ812" s="47"/>
      <c r="AR812" s="47"/>
      <c r="AS812" s="47"/>
      <c r="AT812" s="47"/>
      <c r="AU812" s="47"/>
      <c r="AV812" s="47"/>
      <c r="AW812" s="47"/>
      <c r="AX812" s="47"/>
      <c r="AY812" s="47"/>
      <c r="AZ812" s="47"/>
      <c r="BA812" s="47"/>
      <c r="BB812" s="47"/>
      <c r="BC812" s="47"/>
      <c r="BD812" s="47"/>
      <c r="BE812" s="47"/>
      <c r="BF812" s="47"/>
      <c r="BG812" s="47"/>
      <c r="BH812" s="47"/>
      <c r="BI812" s="47"/>
      <c r="BJ812" s="47"/>
      <c r="BK812" s="47"/>
      <c r="BL812" s="47"/>
      <c r="BM812" s="47"/>
      <c r="BN812" s="47"/>
      <c r="BO812" s="47"/>
      <c r="BP812" s="47"/>
      <c r="BQ812" s="47"/>
      <c r="BR812" s="47"/>
      <c r="BS812" s="47"/>
      <c r="BT812" s="47"/>
      <c r="BU812" s="47"/>
      <c r="BV812" s="47"/>
      <c r="BW812" s="47"/>
      <c r="BX812" s="47"/>
      <c r="BY812" s="47"/>
      <c r="BZ812" s="47"/>
      <c r="CA812" s="47"/>
      <c r="CB812" s="47"/>
      <c r="CC812" s="47"/>
      <c r="CD812" s="47"/>
      <c r="CE812" s="47"/>
      <c r="CF812" s="47"/>
      <c r="CG812" s="47"/>
      <c r="CH812" s="47"/>
      <c r="CI812" s="47"/>
      <c r="CJ812" s="47"/>
      <c r="CK812" s="47"/>
      <c r="CL812" s="47"/>
      <c r="CM812" s="47"/>
      <c r="CN812" s="47"/>
      <c r="CO812" s="47"/>
      <c r="CP812" s="47"/>
      <c r="CQ812" s="47"/>
    </row>
    <row r="813" spans="1:95" ht="12.75" customHeight="1" x14ac:dyDescent="0.15">
      <c r="A813" s="112"/>
      <c r="B813" s="112"/>
      <c r="C813" s="112"/>
      <c r="D813" s="112"/>
      <c r="E813" s="112"/>
      <c r="F813" s="112"/>
      <c r="G813" s="47"/>
      <c r="H813" s="115"/>
      <c r="I813" s="47"/>
      <c r="J813" s="47"/>
      <c r="K813" s="47"/>
      <c r="L813" s="47"/>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c r="AM813" s="47"/>
      <c r="AN813" s="47"/>
      <c r="AO813" s="47"/>
      <c r="AP813" s="47"/>
      <c r="AQ813" s="47"/>
      <c r="AR813" s="47"/>
      <c r="AS813" s="47"/>
      <c r="AT813" s="47"/>
      <c r="AU813" s="47"/>
      <c r="AV813" s="47"/>
      <c r="AW813" s="47"/>
      <c r="AX813" s="47"/>
      <c r="AY813" s="47"/>
      <c r="AZ813" s="47"/>
      <c r="BA813" s="47"/>
      <c r="BB813" s="47"/>
      <c r="BC813" s="47"/>
      <c r="BD813" s="47"/>
      <c r="BE813" s="47"/>
      <c r="BF813" s="47"/>
      <c r="BG813" s="47"/>
      <c r="BH813" s="47"/>
      <c r="BI813" s="47"/>
      <c r="BJ813" s="47"/>
      <c r="BK813" s="47"/>
      <c r="BL813" s="47"/>
      <c r="BM813" s="47"/>
      <c r="BN813" s="47"/>
      <c r="BO813" s="47"/>
      <c r="BP813" s="47"/>
      <c r="BQ813" s="47"/>
      <c r="BR813" s="47"/>
      <c r="BS813" s="47"/>
      <c r="BT813" s="47"/>
      <c r="BU813" s="47"/>
      <c r="BV813" s="47"/>
      <c r="BW813" s="47"/>
      <c r="BX813" s="47"/>
      <c r="BY813" s="47"/>
      <c r="BZ813" s="47"/>
      <c r="CA813" s="47"/>
      <c r="CB813" s="47"/>
      <c r="CC813" s="47"/>
      <c r="CD813" s="47"/>
      <c r="CE813" s="47"/>
      <c r="CF813" s="47"/>
      <c r="CG813" s="47"/>
      <c r="CH813" s="47"/>
      <c r="CI813" s="47"/>
      <c r="CJ813" s="47"/>
      <c r="CK813" s="47"/>
      <c r="CL813" s="47"/>
      <c r="CM813" s="47"/>
      <c r="CN813" s="47"/>
      <c r="CO813" s="47"/>
      <c r="CP813" s="47"/>
      <c r="CQ813" s="47"/>
    </row>
    <row r="814" spans="1:95" ht="12.75" customHeight="1" x14ac:dyDescent="0.15">
      <c r="A814" s="112"/>
      <c r="B814" s="112"/>
      <c r="C814" s="112"/>
      <c r="D814" s="112"/>
      <c r="E814" s="112"/>
      <c r="F814" s="112"/>
      <c r="G814" s="47"/>
      <c r="H814" s="115"/>
      <c r="I814" s="47"/>
      <c r="J814" s="47"/>
      <c r="K814" s="47"/>
      <c r="L814" s="47"/>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c r="AM814" s="47"/>
      <c r="AN814" s="47"/>
      <c r="AO814" s="47"/>
      <c r="AP814" s="47"/>
      <c r="AQ814" s="47"/>
      <c r="AR814" s="47"/>
      <c r="AS814" s="47"/>
      <c r="AT814" s="47"/>
      <c r="AU814" s="47"/>
      <c r="AV814" s="47"/>
      <c r="AW814" s="47"/>
      <c r="AX814" s="47"/>
      <c r="AY814" s="47"/>
      <c r="AZ814" s="47"/>
      <c r="BA814" s="47"/>
      <c r="BB814" s="47"/>
      <c r="BC814" s="47"/>
      <c r="BD814" s="47"/>
      <c r="BE814" s="47"/>
      <c r="BF814" s="47"/>
      <c r="BG814" s="47"/>
      <c r="BH814" s="47"/>
      <c r="BI814" s="47"/>
      <c r="BJ814" s="47"/>
      <c r="BK814" s="47"/>
      <c r="BL814" s="47"/>
      <c r="BM814" s="47"/>
      <c r="BN814" s="47"/>
      <c r="BO814" s="47"/>
      <c r="BP814" s="47"/>
      <c r="BQ814" s="47"/>
      <c r="BR814" s="47"/>
      <c r="BS814" s="47"/>
      <c r="BT814" s="47"/>
      <c r="BU814" s="47"/>
      <c r="BV814" s="47"/>
      <c r="BW814" s="47"/>
      <c r="BX814" s="47"/>
      <c r="BY814" s="47"/>
      <c r="BZ814" s="47"/>
      <c r="CA814" s="47"/>
      <c r="CB814" s="47"/>
      <c r="CC814" s="47"/>
      <c r="CD814" s="47"/>
      <c r="CE814" s="47"/>
      <c r="CF814" s="47"/>
      <c r="CG814" s="47"/>
      <c r="CH814" s="47"/>
      <c r="CI814" s="47"/>
      <c r="CJ814" s="47"/>
      <c r="CK814" s="47"/>
      <c r="CL814" s="47"/>
      <c r="CM814" s="47"/>
      <c r="CN814" s="47"/>
      <c r="CO814" s="47"/>
      <c r="CP814" s="47"/>
      <c r="CQ814" s="47"/>
    </row>
    <row r="815" spans="1:95" ht="12.75" customHeight="1" x14ac:dyDescent="0.15">
      <c r="A815" s="112"/>
      <c r="B815" s="112"/>
      <c r="C815" s="112"/>
      <c r="D815" s="112"/>
      <c r="E815" s="112"/>
      <c r="F815" s="112"/>
      <c r="G815" s="47"/>
      <c r="H815" s="115"/>
      <c r="I815" s="47"/>
      <c r="J815" s="47"/>
      <c r="K815" s="47"/>
      <c r="L815" s="47"/>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c r="AM815" s="47"/>
      <c r="AN815" s="47"/>
      <c r="AO815" s="47"/>
      <c r="AP815" s="47"/>
      <c r="AQ815" s="47"/>
      <c r="AR815" s="47"/>
      <c r="AS815" s="47"/>
      <c r="AT815" s="47"/>
      <c r="AU815" s="47"/>
      <c r="AV815" s="47"/>
      <c r="AW815" s="47"/>
      <c r="AX815" s="47"/>
      <c r="AY815" s="47"/>
      <c r="AZ815" s="47"/>
      <c r="BA815" s="47"/>
      <c r="BB815" s="47"/>
      <c r="BC815" s="47"/>
      <c r="BD815" s="47"/>
      <c r="BE815" s="47"/>
      <c r="BF815" s="47"/>
      <c r="BG815" s="47"/>
      <c r="BH815" s="47"/>
      <c r="BI815" s="47"/>
      <c r="BJ815" s="47"/>
      <c r="BK815" s="47"/>
      <c r="BL815" s="47"/>
      <c r="BM815" s="47"/>
      <c r="BN815" s="47"/>
      <c r="BO815" s="47"/>
      <c r="BP815" s="47"/>
      <c r="BQ815" s="47"/>
      <c r="BR815" s="47"/>
      <c r="BS815" s="47"/>
      <c r="BT815" s="47"/>
      <c r="BU815" s="47"/>
      <c r="BV815" s="47"/>
      <c r="BW815" s="47"/>
      <c r="BX815" s="47"/>
      <c r="BY815" s="47"/>
      <c r="BZ815" s="47"/>
      <c r="CA815" s="47"/>
      <c r="CB815" s="47"/>
      <c r="CC815" s="47"/>
      <c r="CD815" s="47"/>
      <c r="CE815" s="47"/>
      <c r="CF815" s="47"/>
      <c r="CG815" s="47"/>
      <c r="CH815" s="47"/>
      <c r="CI815" s="47"/>
      <c r="CJ815" s="47"/>
      <c r="CK815" s="47"/>
      <c r="CL815" s="47"/>
      <c r="CM815" s="47"/>
      <c r="CN815" s="47"/>
      <c r="CO815" s="47"/>
      <c r="CP815" s="47"/>
      <c r="CQ815" s="47"/>
    </row>
    <row r="816" spans="1:95" ht="12.75" customHeight="1" x14ac:dyDescent="0.15">
      <c r="A816" s="112"/>
      <c r="B816" s="112"/>
      <c r="C816" s="112"/>
      <c r="D816" s="112"/>
      <c r="E816" s="112"/>
      <c r="F816" s="112"/>
      <c r="G816" s="47"/>
      <c r="H816" s="115"/>
      <c r="I816" s="47"/>
      <c r="J816" s="47"/>
      <c r="K816" s="47"/>
      <c r="L816" s="47"/>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c r="AM816" s="47"/>
      <c r="AN816" s="47"/>
      <c r="AO816" s="47"/>
      <c r="AP816" s="47"/>
      <c r="AQ816" s="47"/>
      <c r="AR816" s="47"/>
      <c r="AS816" s="47"/>
      <c r="AT816" s="47"/>
      <c r="AU816" s="47"/>
      <c r="AV816" s="47"/>
      <c r="AW816" s="47"/>
      <c r="AX816" s="47"/>
      <c r="AY816" s="47"/>
      <c r="AZ816" s="47"/>
      <c r="BA816" s="47"/>
      <c r="BB816" s="47"/>
      <c r="BC816" s="47"/>
      <c r="BD816" s="47"/>
      <c r="BE816" s="47"/>
      <c r="BF816" s="47"/>
      <c r="BG816" s="47"/>
      <c r="BH816" s="47"/>
      <c r="BI816" s="47"/>
      <c r="BJ816" s="47"/>
      <c r="BK816" s="47"/>
      <c r="BL816" s="47"/>
      <c r="BM816" s="47"/>
      <c r="BN816" s="47"/>
      <c r="BO816" s="47"/>
      <c r="BP816" s="47"/>
      <c r="BQ816" s="47"/>
      <c r="BR816" s="47"/>
      <c r="BS816" s="47"/>
      <c r="BT816" s="47"/>
      <c r="BU816" s="47"/>
      <c r="BV816" s="47"/>
      <c r="BW816" s="47"/>
      <c r="BX816" s="47"/>
      <c r="BY816" s="47"/>
      <c r="BZ816" s="47"/>
      <c r="CA816" s="47"/>
      <c r="CB816" s="47"/>
      <c r="CC816" s="47"/>
      <c r="CD816" s="47"/>
      <c r="CE816" s="47"/>
      <c r="CF816" s="47"/>
      <c r="CG816" s="47"/>
      <c r="CH816" s="47"/>
      <c r="CI816" s="47"/>
      <c r="CJ816" s="47"/>
      <c r="CK816" s="47"/>
      <c r="CL816" s="47"/>
      <c r="CM816" s="47"/>
      <c r="CN816" s="47"/>
      <c r="CO816" s="47"/>
      <c r="CP816" s="47"/>
      <c r="CQ816" s="47"/>
    </row>
    <row r="817" spans="1:95" ht="12.75" customHeight="1" x14ac:dyDescent="0.15">
      <c r="A817" s="112"/>
      <c r="B817" s="112"/>
      <c r="C817" s="112"/>
      <c r="D817" s="112"/>
      <c r="E817" s="112"/>
      <c r="F817" s="112"/>
      <c r="G817" s="47"/>
      <c r="H817" s="115"/>
      <c r="I817" s="47"/>
      <c r="J817" s="47"/>
      <c r="K817" s="47"/>
      <c r="L817" s="47"/>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c r="AM817" s="47"/>
      <c r="AN817" s="47"/>
      <c r="AO817" s="47"/>
      <c r="AP817" s="47"/>
      <c r="AQ817" s="47"/>
      <c r="AR817" s="47"/>
      <c r="AS817" s="47"/>
      <c r="AT817" s="47"/>
      <c r="AU817" s="47"/>
      <c r="AV817" s="47"/>
      <c r="AW817" s="47"/>
      <c r="AX817" s="47"/>
      <c r="AY817" s="47"/>
      <c r="AZ817" s="47"/>
      <c r="BA817" s="47"/>
      <c r="BB817" s="47"/>
      <c r="BC817" s="47"/>
      <c r="BD817" s="47"/>
      <c r="BE817" s="47"/>
      <c r="BF817" s="47"/>
      <c r="BG817" s="47"/>
      <c r="BH817" s="47"/>
      <c r="BI817" s="47"/>
      <c r="BJ817" s="47"/>
      <c r="BK817" s="47"/>
      <c r="BL817" s="47"/>
      <c r="BM817" s="47"/>
      <c r="BN817" s="47"/>
      <c r="BO817" s="47"/>
      <c r="BP817" s="47"/>
      <c r="BQ817" s="47"/>
      <c r="BR817" s="47"/>
      <c r="BS817" s="47"/>
      <c r="BT817" s="47"/>
      <c r="BU817" s="47"/>
      <c r="BV817" s="47"/>
      <c r="BW817" s="47"/>
      <c r="BX817" s="47"/>
      <c r="BY817" s="47"/>
      <c r="BZ817" s="47"/>
      <c r="CA817" s="47"/>
      <c r="CB817" s="47"/>
      <c r="CC817" s="47"/>
      <c r="CD817" s="47"/>
      <c r="CE817" s="47"/>
      <c r="CF817" s="47"/>
      <c r="CG817" s="47"/>
      <c r="CH817" s="47"/>
      <c r="CI817" s="47"/>
      <c r="CJ817" s="47"/>
      <c r="CK817" s="47"/>
      <c r="CL817" s="47"/>
      <c r="CM817" s="47"/>
      <c r="CN817" s="47"/>
      <c r="CO817" s="47"/>
      <c r="CP817" s="47"/>
      <c r="CQ817" s="47"/>
    </row>
    <row r="818" spans="1:95" ht="12.75" customHeight="1" x14ac:dyDescent="0.15">
      <c r="A818" s="112"/>
      <c r="B818" s="112"/>
      <c r="C818" s="112"/>
      <c r="D818" s="112"/>
      <c r="E818" s="112"/>
      <c r="F818" s="112"/>
      <c r="G818" s="47"/>
      <c r="H818" s="115"/>
      <c r="I818" s="47"/>
      <c r="J818" s="47"/>
      <c r="K818" s="47"/>
      <c r="L818" s="47"/>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c r="AM818" s="47"/>
      <c r="AN818" s="47"/>
      <c r="AO818" s="47"/>
      <c r="AP818" s="47"/>
      <c r="AQ818" s="47"/>
      <c r="AR818" s="47"/>
      <c r="AS818" s="47"/>
      <c r="AT818" s="47"/>
      <c r="AU818" s="47"/>
      <c r="AV818" s="47"/>
      <c r="AW818" s="47"/>
      <c r="AX818" s="47"/>
      <c r="AY818" s="47"/>
      <c r="AZ818" s="47"/>
      <c r="BA818" s="47"/>
      <c r="BB818" s="47"/>
      <c r="BC818" s="47"/>
      <c r="BD818" s="47"/>
      <c r="BE818" s="47"/>
      <c r="BF818" s="47"/>
      <c r="BG818" s="47"/>
      <c r="BH818" s="47"/>
      <c r="BI818" s="47"/>
      <c r="BJ818" s="47"/>
      <c r="BK818" s="47"/>
      <c r="BL818" s="47"/>
      <c r="BM818" s="47"/>
      <c r="BN818" s="47"/>
      <c r="BO818" s="47"/>
      <c r="BP818" s="47"/>
      <c r="BQ818" s="47"/>
      <c r="BR818" s="47"/>
      <c r="BS818" s="47"/>
      <c r="BT818" s="47"/>
      <c r="BU818" s="47"/>
      <c r="BV818" s="47"/>
      <c r="BW818" s="47"/>
      <c r="BX818" s="47"/>
      <c r="BY818" s="47"/>
      <c r="BZ818" s="47"/>
      <c r="CA818" s="47"/>
      <c r="CB818" s="47"/>
      <c r="CC818" s="47"/>
      <c r="CD818" s="47"/>
      <c r="CE818" s="47"/>
      <c r="CF818" s="47"/>
      <c r="CG818" s="47"/>
      <c r="CH818" s="47"/>
      <c r="CI818" s="47"/>
      <c r="CJ818" s="47"/>
      <c r="CK818" s="47"/>
      <c r="CL818" s="47"/>
      <c r="CM818" s="47"/>
      <c r="CN818" s="47"/>
      <c r="CO818" s="47"/>
      <c r="CP818" s="47"/>
      <c r="CQ818" s="47"/>
    </row>
    <row r="819" spans="1:95" ht="12.75" customHeight="1" x14ac:dyDescent="0.15">
      <c r="A819" s="112"/>
      <c r="B819" s="112"/>
      <c r="C819" s="112"/>
      <c r="D819" s="112"/>
      <c r="E819" s="112"/>
      <c r="F819" s="112"/>
      <c r="G819" s="47"/>
      <c r="H819" s="115"/>
      <c r="I819" s="47"/>
      <c r="J819" s="47"/>
      <c r="K819" s="47"/>
      <c r="L819" s="47"/>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c r="AM819" s="47"/>
      <c r="AN819" s="47"/>
      <c r="AO819" s="47"/>
      <c r="AP819" s="47"/>
      <c r="AQ819" s="47"/>
      <c r="AR819" s="47"/>
      <c r="AS819" s="47"/>
      <c r="AT819" s="47"/>
      <c r="AU819" s="47"/>
      <c r="AV819" s="47"/>
      <c r="AW819" s="47"/>
      <c r="AX819" s="47"/>
      <c r="AY819" s="47"/>
      <c r="AZ819" s="47"/>
      <c r="BA819" s="47"/>
      <c r="BB819" s="47"/>
      <c r="BC819" s="47"/>
      <c r="BD819" s="47"/>
      <c r="BE819" s="47"/>
      <c r="BF819" s="47"/>
      <c r="BG819" s="47"/>
      <c r="BH819" s="47"/>
      <c r="BI819" s="47"/>
      <c r="BJ819" s="47"/>
      <c r="BK819" s="47"/>
      <c r="BL819" s="47"/>
      <c r="BM819" s="47"/>
      <c r="BN819" s="47"/>
      <c r="BO819" s="47"/>
      <c r="BP819" s="47"/>
      <c r="BQ819" s="47"/>
      <c r="BR819" s="47"/>
      <c r="BS819" s="47"/>
      <c r="BT819" s="47"/>
      <c r="BU819" s="47"/>
      <c r="BV819" s="47"/>
      <c r="BW819" s="47"/>
      <c r="BX819" s="47"/>
      <c r="BY819" s="47"/>
      <c r="BZ819" s="47"/>
      <c r="CA819" s="47"/>
      <c r="CB819" s="47"/>
      <c r="CC819" s="47"/>
      <c r="CD819" s="47"/>
      <c r="CE819" s="47"/>
      <c r="CF819" s="47"/>
      <c r="CG819" s="47"/>
      <c r="CH819" s="47"/>
      <c r="CI819" s="47"/>
      <c r="CJ819" s="47"/>
      <c r="CK819" s="47"/>
      <c r="CL819" s="47"/>
      <c r="CM819" s="47"/>
      <c r="CN819" s="47"/>
      <c r="CO819" s="47"/>
      <c r="CP819" s="47"/>
      <c r="CQ819" s="47"/>
    </row>
    <row r="820" spans="1:95" ht="12.75" customHeight="1" x14ac:dyDescent="0.15">
      <c r="A820" s="112"/>
      <c r="B820" s="112"/>
      <c r="C820" s="112"/>
      <c r="D820" s="112"/>
      <c r="E820" s="112"/>
      <c r="F820" s="112"/>
      <c r="G820" s="47"/>
      <c r="H820" s="115"/>
      <c r="I820" s="47"/>
      <c r="J820" s="47"/>
      <c r="K820" s="47"/>
      <c r="L820" s="47"/>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c r="AM820" s="47"/>
      <c r="AN820" s="47"/>
      <c r="AO820" s="47"/>
      <c r="AP820" s="47"/>
      <c r="AQ820" s="47"/>
      <c r="AR820" s="47"/>
      <c r="AS820" s="47"/>
      <c r="AT820" s="47"/>
      <c r="AU820" s="47"/>
      <c r="AV820" s="47"/>
      <c r="AW820" s="47"/>
      <c r="AX820" s="47"/>
      <c r="AY820" s="47"/>
      <c r="AZ820" s="47"/>
      <c r="BA820" s="47"/>
      <c r="BB820" s="47"/>
      <c r="BC820" s="47"/>
      <c r="BD820" s="47"/>
      <c r="BE820" s="47"/>
      <c r="BF820" s="47"/>
      <c r="BG820" s="47"/>
      <c r="BH820" s="47"/>
      <c r="BI820" s="47"/>
      <c r="BJ820" s="47"/>
      <c r="BK820" s="47"/>
      <c r="BL820" s="47"/>
      <c r="BM820" s="47"/>
      <c r="BN820" s="47"/>
      <c r="BO820" s="47"/>
      <c r="BP820" s="47"/>
      <c r="BQ820" s="47"/>
      <c r="BR820" s="47"/>
      <c r="BS820" s="47"/>
      <c r="BT820" s="47"/>
      <c r="BU820" s="47"/>
      <c r="BV820" s="47"/>
      <c r="BW820" s="47"/>
      <c r="BX820" s="47"/>
      <c r="BY820" s="47"/>
      <c r="BZ820" s="47"/>
      <c r="CA820" s="47"/>
      <c r="CB820" s="47"/>
      <c r="CC820" s="47"/>
      <c r="CD820" s="47"/>
      <c r="CE820" s="47"/>
      <c r="CF820" s="47"/>
      <c r="CG820" s="47"/>
      <c r="CH820" s="47"/>
      <c r="CI820" s="47"/>
      <c r="CJ820" s="47"/>
      <c r="CK820" s="47"/>
      <c r="CL820" s="47"/>
      <c r="CM820" s="47"/>
      <c r="CN820" s="47"/>
      <c r="CO820" s="47"/>
      <c r="CP820" s="47"/>
      <c r="CQ820" s="47"/>
    </row>
    <row r="821" spans="1:95" ht="12.75" customHeight="1" x14ac:dyDescent="0.15">
      <c r="A821" s="112"/>
      <c r="B821" s="112"/>
      <c r="C821" s="112"/>
      <c r="D821" s="112"/>
      <c r="E821" s="112"/>
      <c r="F821" s="112"/>
      <c r="G821" s="47"/>
      <c r="H821" s="115"/>
      <c r="I821" s="47"/>
      <c r="J821" s="47"/>
      <c r="K821" s="47"/>
      <c r="L821" s="47"/>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c r="AR821" s="47"/>
      <c r="AS821" s="47"/>
      <c r="AT821" s="47"/>
      <c r="AU821" s="47"/>
      <c r="AV821" s="47"/>
      <c r="AW821" s="47"/>
      <c r="AX821" s="47"/>
      <c r="AY821" s="47"/>
      <c r="AZ821" s="47"/>
      <c r="BA821" s="47"/>
      <c r="BB821" s="47"/>
      <c r="BC821" s="47"/>
      <c r="BD821" s="47"/>
      <c r="BE821" s="47"/>
      <c r="BF821" s="47"/>
      <c r="BG821" s="47"/>
      <c r="BH821" s="47"/>
      <c r="BI821" s="47"/>
      <c r="BJ821" s="47"/>
      <c r="BK821" s="47"/>
      <c r="BL821" s="47"/>
      <c r="BM821" s="47"/>
      <c r="BN821" s="47"/>
      <c r="BO821" s="47"/>
      <c r="BP821" s="47"/>
      <c r="BQ821" s="47"/>
      <c r="BR821" s="47"/>
      <c r="BS821" s="47"/>
      <c r="BT821" s="47"/>
      <c r="BU821" s="47"/>
      <c r="BV821" s="47"/>
      <c r="BW821" s="47"/>
      <c r="BX821" s="47"/>
      <c r="BY821" s="47"/>
      <c r="BZ821" s="47"/>
      <c r="CA821" s="47"/>
      <c r="CB821" s="47"/>
      <c r="CC821" s="47"/>
      <c r="CD821" s="47"/>
      <c r="CE821" s="47"/>
      <c r="CF821" s="47"/>
      <c r="CG821" s="47"/>
      <c r="CH821" s="47"/>
      <c r="CI821" s="47"/>
      <c r="CJ821" s="47"/>
      <c r="CK821" s="47"/>
      <c r="CL821" s="47"/>
      <c r="CM821" s="47"/>
      <c r="CN821" s="47"/>
      <c r="CO821" s="47"/>
      <c r="CP821" s="47"/>
      <c r="CQ821" s="47"/>
    </row>
    <row r="822" spans="1:95" ht="12.75" customHeight="1" x14ac:dyDescent="0.15">
      <c r="A822" s="112"/>
      <c r="B822" s="112"/>
      <c r="C822" s="112"/>
      <c r="D822" s="112"/>
      <c r="E822" s="112"/>
      <c r="F822" s="112"/>
      <c r="G822" s="47"/>
      <c r="H822" s="115"/>
      <c r="I822" s="47"/>
      <c r="J822" s="47"/>
      <c r="K822" s="47"/>
      <c r="L822" s="47"/>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c r="AM822" s="47"/>
      <c r="AN822" s="47"/>
      <c r="AO822" s="47"/>
      <c r="AP822" s="47"/>
      <c r="AQ822" s="47"/>
      <c r="AR822" s="47"/>
      <c r="AS822" s="47"/>
      <c r="AT822" s="47"/>
      <c r="AU822" s="47"/>
      <c r="AV822" s="47"/>
      <c r="AW822" s="47"/>
      <c r="AX822" s="47"/>
      <c r="AY822" s="47"/>
      <c r="AZ822" s="47"/>
      <c r="BA822" s="47"/>
      <c r="BB822" s="47"/>
      <c r="BC822" s="47"/>
      <c r="BD822" s="47"/>
      <c r="BE822" s="47"/>
      <c r="BF822" s="47"/>
      <c r="BG822" s="47"/>
      <c r="BH822" s="47"/>
      <c r="BI822" s="47"/>
      <c r="BJ822" s="47"/>
      <c r="BK822" s="47"/>
      <c r="BL822" s="47"/>
      <c r="BM822" s="47"/>
      <c r="BN822" s="47"/>
      <c r="BO822" s="47"/>
      <c r="BP822" s="47"/>
      <c r="BQ822" s="47"/>
      <c r="BR822" s="47"/>
      <c r="BS822" s="47"/>
      <c r="BT822" s="47"/>
      <c r="BU822" s="47"/>
      <c r="BV822" s="47"/>
      <c r="BW822" s="47"/>
      <c r="BX822" s="47"/>
      <c r="BY822" s="47"/>
      <c r="BZ822" s="47"/>
      <c r="CA822" s="47"/>
      <c r="CB822" s="47"/>
      <c r="CC822" s="47"/>
      <c r="CD822" s="47"/>
      <c r="CE822" s="47"/>
      <c r="CF822" s="47"/>
      <c r="CG822" s="47"/>
      <c r="CH822" s="47"/>
      <c r="CI822" s="47"/>
      <c r="CJ822" s="47"/>
      <c r="CK822" s="47"/>
      <c r="CL822" s="47"/>
      <c r="CM822" s="47"/>
      <c r="CN822" s="47"/>
      <c r="CO822" s="47"/>
      <c r="CP822" s="47"/>
      <c r="CQ822" s="47"/>
    </row>
    <row r="823" spans="1:95" ht="12.75" customHeight="1" x14ac:dyDescent="0.15">
      <c r="A823" s="112"/>
      <c r="B823" s="112"/>
      <c r="C823" s="112"/>
      <c r="D823" s="112"/>
      <c r="E823" s="112"/>
      <c r="F823" s="112"/>
      <c r="G823" s="47"/>
      <c r="H823" s="115"/>
      <c r="I823" s="47"/>
      <c r="J823" s="47"/>
      <c r="K823" s="47"/>
      <c r="L823" s="47"/>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c r="AM823" s="47"/>
      <c r="AN823" s="47"/>
      <c r="AO823" s="47"/>
      <c r="AP823" s="47"/>
      <c r="AQ823" s="47"/>
      <c r="AR823" s="47"/>
      <c r="AS823" s="47"/>
      <c r="AT823" s="47"/>
      <c r="AU823" s="47"/>
      <c r="AV823" s="47"/>
      <c r="AW823" s="47"/>
      <c r="AX823" s="47"/>
      <c r="AY823" s="47"/>
      <c r="AZ823" s="47"/>
      <c r="BA823" s="47"/>
      <c r="BB823" s="47"/>
      <c r="BC823" s="47"/>
      <c r="BD823" s="47"/>
      <c r="BE823" s="47"/>
      <c r="BF823" s="47"/>
      <c r="BG823" s="47"/>
      <c r="BH823" s="47"/>
      <c r="BI823" s="47"/>
      <c r="BJ823" s="47"/>
      <c r="BK823" s="47"/>
      <c r="BL823" s="47"/>
      <c r="BM823" s="47"/>
      <c r="BN823" s="47"/>
      <c r="BO823" s="47"/>
      <c r="BP823" s="47"/>
      <c r="BQ823" s="47"/>
      <c r="BR823" s="47"/>
      <c r="BS823" s="47"/>
      <c r="BT823" s="47"/>
      <c r="BU823" s="47"/>
      <c r="BV823" s="47"/>
      <c r="BW823" s="47"/>
      <c r="BX823" s="47"/>
      <c r="BY823" s="47"/>
      <c r="BZ823" s="47"/>
      <c r="CA823" s="47"/>
      <c r="CB823" s="47"/>
      <c r="CC823" s="47"/>
      <c r="CD823" s="47"/>
      <c r="CE823" s="47"/>
      <c r="CF823" s="47"/>
      <c r="CG823" s="47"/>
      <c r="CH823" s="47"/>
      <c r="CI823" s="47"/>
      <c r="CJ823" s="47"/>
      <c r="CK823" s="47"/>
      <c r="CL823" s="47"/>
      <c r="CM823" s="47"/>
      <c r="CN823" s="47"/>
      <c r="CO823" s="47"/>
      <c r="CP823" s="47"/>
      <c r="CQ823" s="47"/>
    </row>
    <row r="824" spans="1:95" ht="12.75" customHeight="1" x14ac:dyDescent="0.15">
      <c r="A824" s="112"/>
      <c r="B824" s="112"/>
      <c r="C824" s="112"/>
      <c r="D824" s="112"/>
      <c r="E824" s="112"/>
      <c r="F824" s="112"/>
      <c r="G824" s="47"/>
      <c r="H824" s="115"/>
      <c r="I824" s="47"/>
      <c r="J824" s="47"/>
      <c r="K824" s="47"/>
      <c r="L824" s="47"/>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c r="AM824" s="47"/>
      <c r="AN824" s="47"/>
      <c r="AO824" s="47"/>
      <c r="AP824" s="47"/>
      <c r="AQ824" s="47"/>
      <c r="AR824" s="47"/>
      <c r="AS824" s="47"/>
      <c r="AT824" s="47"/>
      <c r="AU824" s="47"/>
      <c r="AV824" s="47"/>
      <c r="AW824" s="47"/>
      <c r="AX824" s="47"/>
      <c r="AY824" s="47"/>
      <c r="AZ824" s="47"/>
      <c r="BA824" s="47"/>
      <c r="BB824" s="47"/>
      <c r="BC824" s="47"/>
      <c r="BD824" s="47"/>
      <c r="BE824" s="47"/>
      <c r="BF824" s="47"/>
      <c r="BG824" s="47"/>
      <c r="BH824" s="47"/>
      <c r="BI824" s="47"/>
      <c r="BJ824" s="47"/>
      <c r="BK824" s="47"/>
      <c r="BL824" s="47"/>
      <c r="BM824" s="47"/>
      <c r="BN824" s="47"/>
      <c r="BO824" s="47"/>
      <c r="BP824" s="47"/>
      <c r="BQ824" s="47"/>
      <c r="BR824" s="47"/>
      <c r="BS824" s="47"/>
      <c r="BT824" s="47"/>
      <c r="BU824" s="47"/>
      <c r="BV824" s="47"/>
      <c r="BW824" s="47"/>
      <c r="BX824" s="47"/>
      <c r="BY824" s="47"/>
      <c r="BZ824" s="47"/>
      <c r="CA824" s="47"/>
      <c r="CB824" s="47"/>
      <c r="CC824" s="47"/>
      <c r="CD824" s="47"/>
      <c r="CE824" s="47"/>
      <c r="CF824" s="47"/>
      <c r="CG824" s="47"/>
      <c r="CH824" s="47"/>
      <c r="CI824" s="47"/>
      <c r="CJ824" s="47"/>
      <c r="CK824" s="47"/>
      <c r="CL824" s="47"/>
      <c r="CM824" s="47"/>
      <c r="CN824" s="47"/>
      <c r="CO824" s="47"/>
      <c r="CP824" s="47"/>
      <c r="CQ824" s="47"/>
    </row>
    <row r="825" spans="1:95" ht="12.75" customHeight="1" x14ac:dyDescent="0.15">
      <c r="A825" s="112"/>
      <c r="B825" s="112"/>
      <c r="C825" s="112"/>
      <c r="D825" s="112"/>
      <c r="E825" s="112"/>
      <c r="F825" s="112"/>
      <c r="G825" s="47"/>
      <c r="H825" s="115"/>
      <c r="I825" s="47"/>
      <c r="J825" s="47"/>
      <c r="K825" s="47"/>
      <c r="L825" s="47"/>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c r="AM825" s="47"/>
      <c r="AN825" s="47"/>
      <c r="AO825" s="47"/>
      <c r="AP825" s="47"/>
      <c r="AQ825" s="47"/>
      <c r="AR825" s="47"/>
      <c r="AS825" s="47"/>
      <c r="AT825" s="47"/>
      <c r="AU825" s="47"/>
      <c r="AV825" s="47"/>
      <c r="AW825" s="47"/>
      <c r="AX825" s="47"/>
      <c r="AY825" s="47"/>
      <c r="AZ825" s="47"/>
      <c r="BA825" s="47"/>
      <c r="BB825" s="47"/>
      <c r="BC825" s="47"/>
      <c r="BD825" s="47"/>
      <c r="BE825" s="47"/>
      <c r="BF825" s="47"/>
      <c r="BG825" s="47"/>
      <c r="BH825" s="47"/>
      <c r="BI825" s="47"/>
      <c r="BJ825" s="47"/>
      <c r="BK825" s="47"/>
      <c r="BL825" s="47"/>
      <c r="BM825" s="47"/>
      <c r="BN825" s="47"/>
      <c r="BO825" s="47"/>
      <c r="BP825" s="47"/>
      <c r="BQ825" s="47"/>
      <c r="BR825" s="47"/>
      <c r="BS825" s="47"/>
      <c r="BT825" s="47"/>
      <c r="BU825" s="47"/>
      <c r="BV825" s="47"/>
      <c r="BW825" s="47"/>
      <c r="BX825" s="47"/>
      <c r="BY825" s="47"/>
      <c r="BZ825" s="47"/>
      <c r="CA825" s="47"/>
      <c r="CB825" s="47"/>
      <c r="CC825" s="47"/>
      <c r="CD825" s="47"/>
      <c r="CE825" s="47"/>
      <c r="CF825" s="47"/>
      <c r="CG825" s="47"/>
      <c r="CH825" s="47"/>
      <c r="CI825" s="47"/>
      <c r="CJ825" s="47"/>
      <c r="CK825" s="47"/>
      <c r="CL825" s="47"/>
      <c r="CM825" s="47"/>
      <c r="CN825" s="47"/>
      <c r="CO825" s="47"/>
      <c r="CP825" s="47"/>
      <c r="CQ825" s="47"/>
    </row>
    <row r="826" spans="1:95" ht="12.75" customHeight="1" x14ac:dyDescent="0.15">
      <c r="A826" s="112"/>
      <c r="B826" s="112"/>
      <c r="C826" s="112"/>
      <c r="D826" s="112"/>
      <c r="E826" s="112"/>
      <c r="F826" s="112"/>
      <c r="G826" s="47"/>
      <c r="H826" s="115"/>
      <c r="I826" s="47"/>
      <c r="J826" s="47"/>
      <c r="K826" s="47"/>
      <c r="L826" s="47"/>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c r="AM826" s="47"/>
      <c r="AN826" s="47"/>
      <c r="AO826" s="47"/>
      <c r="AP826" s="47"/>
      <c r="AQ826" s="47"/>
      <c r="AR826" s="47"/>
      <c r="AS826" s="47"/>
      <c r="AT826" s="47"/>
      <c r="AU826" s="47"/>
      <c r="AV826" s="47"/>
      <c r="AW826" s="47"/>
      <c r="AX826" s="47"/>
      <c r="AY826" s="47"/>
      <c r="AZ826" s="47"/>
      <c r="BA826" s="47"/>
      <c r="BB826" s="47"/>
      <c r="BC826" s="47"/>
      <c r="BD826" s="47"/>
      <c r="BE826" s="47"/>
      <c r="BF826" s="47"/>
      <c r="BG826" s="47"/>
      <c r="BH826" s="47"/>
      <c r="BI826" s="47"/>
      <c r="BJ826" s="47"/>
      <c r="BK826" s="47"/>
      <c r="BL826" s="47"/>
      <c r="BM826" s="47"/>
      <c r="BN826" s="47"/>
      <c r="BO826" s="47"/>
      <c r="BP826" s="47"/>
      <c r="BQ826" s="47"/>
      <c r="BR826" s="47"/>
      <c r="BS826" s="47"/>
      <c r="BT826" s="47"/>
      <c r="BU826" s="47"/>
      <c r="BV826" s="47"/>
      <c r="BW826" s="47"/>
      <c r="BX826" s="47"/>
      <c r="BY826" s="47"/>
      <c r="BZ826" s="47"/>
      <c r="CA826" s="47"/>
      <c r="CB826" s="47"/>
      <c r="CC826" s="47"/>
      <c r="CD826" s="47"/>
      <c r="CE826" s="47"/>
      <c r="CF826" s="47"/>
      <c r="CG826" s="47"/>
      <c r="CH826" s="47"/>
      <c r="CI826" s="47"/>
      <c r="CJ826" s="47"/>
      <c r="CK826" s="47"/>
      <c r="CL826" s="47"/>
      <c r="CM826" s="47"/>
      <c r="CN826" s="47"/>
      <c r="CO826" s="47"/>
      <c r="CP826" s="47"/>
      <c r="CQ826" s="47"/>
    </row>
    <row r="827" spans="1:95" ht="12.75" customHeight="1" x14ac:dyDescent="0.15">
      <c r="A827" s="112"/>
      <c r="B827" s="112"/>
      <c r="C827" s="112"/>
      <c r="D827" s="112"/>
      <c r="E827" s="112"/>
      <c r="F827" s="112"/>
      <c r="G827" s="47"/>
      <c r="H827" s="115"/>
      <c r="I827" s="47"/>
      <c r="J827" s="47"/>
      <c r="K827" s="47"/>
      <c r="L827" s="47"/>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c r="AM827" s="47"/>
      <c r="AN827" s="47"/>
      <c r="AO827" s="47"/>
      <c r="AP827" s="47"/>
      <c r="AQ827" s="47"/>
      <c r="AR827" s="47"/>
      <c r="AS827" s="47"/>
      <c r="AT827" s="47"/>
      <c r="AU827" s="47"/>
      <c r="AV827" s="47"/>
      <c r="AW827" s="47"/>
      <c r="AX827" s="47"/>
      <c r="AY827" s="47"/>
      <c r="AZ827" s="47"/>
      <c r="BA827" s="47"/>
      <c r="BB827" s="47"/>
      <c r="BC827" s="47"/>
      <c r="BD827" s="47"/>
      <c r="BE827" s="47"/>
      <c r="BF827" s="47"/>
      <c r="BG827" s="47"/>
      <c r="BH827" s="47"/>
      <c r="BI827" s="47"/>
      <c r="BJ827" s="47"/>
      <c r="BK827" s="47"/>
      <c r="BL827" s="47"/>
      <c r="BM827" s="47"/>
      <c r="BN827" s="47"/>
      <c r="BO827" s="47"/>
      <c r="BP827" s="47"/>
      <c r="BQ827" s="47"/>
      <c r="BR827" s="47"/>
      <c r="BS827" s="47"/>
      <c r="BT827" s="47"/>
      <c r="BU827" s="47"/>
      <c r="BV827" s="47"/>
      <c r="BW827" s="47"/>
      <c r="BX827" s="47"/>
      <c r="BY827" s="47"/>
      <c r="BZ827" s="47"/>
      <c r="CA827" s="47"/>
      <c r="CB827" s="47"/>
      <c r="CC827" s="47"/>
      <c r="CD827" s="47"/>
      <c r="CE827" s="47"/>
      <c r="CF827" s="47"/>
      <c r="CG827" s="47"/>
      <c r="CH827" s="47"/>
      <c r="CI827" s="47"/>
      <c r="CJ827" s="47"/>
      <c r="CK827" s="47"/>
      <c r="CL827" s="47"/>
      <c r="CM827" s="47"/>
      <c r="CN827" s="47"/>
      <c r="CO827" s="47"/>
      <c r="CP827" s="47"/>
      <c r="CQ827" s="47"/>
    </row>
    <row r="828" spans="1:95" ht="12.75" customHeight="1" x14ac:dyDescent="0.15">
      <c r="A828" s="112"/>
      <c r="B828" s="112"/>
      <c r="C828" s="112"/>
      <c r="D828" s="112"/>
      <c r="E828" s="112"/>
      <c r="F828" s="112"/>
      <c r="G828" s="47"/>
      <c r="H828" s="115"/>
      <c r="I828" s="47"/>
      <c r="J828" s="47"/>
      <c r="K828" s="47"/>
      <c r="L828" s="47"/>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c r="AM828" s="47"/>
      <c r="AN828" s="47"/>
      <c r="AO828" s="47"/>
      <c r="AP828" s="47"/>
      <c r="AQ828" s="47"/>
      <c r="AR828" s="47"/>
      <c r="AS828" s="47"/>
      <c r="AT828" s="47"/>
      <c r="AU828" s="47"/>
      <c r="AV828" s="47"/>
      <c r="AW828" s="47"/>
      <c r="AX828" s="47"/>
      <c r="AY828" s="47"/>
      <c r="AZ828" s="47"/>
      <c r="BA828" s="47"/>
      <c r="BB828" s="47"/>
      <c r="BC828" s="47"/>
      <c r="BD828" s="47"/>
      <c r="BE828" s="47"/>
      <c r="BF828" s="47"/>
      <c r="BG828" s="47"/>
      <c r="BH828" s="47"/>
      <c r="BI828" s="47"/>
      <c r="BJ828" s="47"/>
      <c r="BK828" s="47"/>
      <c r="BL828" s="47"/>
      <c r="BM828" s="47"/>
      <c r="BN828" s="47"/>
      <c r="BO828" s="47"/>
      <c r="BP828" s="47"/>
      <c r="BQ828" s="47"/>
      <c r="BR828" s="47"/>
      <c r="BS828" s="47"/>
      <c r="BT828" s="47"/>
      <c r="BU828" s="47"/>
      <c r="BV828" s="47"/>
      <c r="BW828" s="47"/>
      <c r="BX828" s="47"/>
      <c r="BY828" s="47"/>
      <c r="BZ828" s="47"/>
      <c r="CA828" s="47"/>
      <c r="CB828" s="47"/>
      <c r="CC828" s="47"/>
      <c r="CD828" s="47"/>
      <c r="CE828" s="47"/>
      <c r="CF828" s="47"/>
      <c r="CG828" s="47"/>
      <c r="CH828" s="47"/>
      <c r="CI828" s="47"/>
      <c r="CJ828" s="47"/>
      <c r="CK828" s="47"/>
      <c r="CL828" s="47"/>
      <c r="CM828" s="47"/>
      <c r="CN828" s="47"/>
      <c r="CO828" s="47"/>
      <c r="CP828" s="47"/>
      <c r="CQ828" s="47"/>
    </row>
    <row r="829" spans="1:95" ht="12.75" customHeight="1" x14ac:dyDescent="0.15">
      <c r="A829" s="112"/>
      <c r="B829" s="112"/>
      <c r="C829" s="112"/>
      <c r="D829" s="112"/>
      <c r="E829" s="112"/>
      <c r="F829" s="112"/>
      <c r="G829" s="47"/>
      <c r="H829" s="115"/>
      <c r="I829" s="47"/>
      <c r="J829" s="47"/>
      <c r="K829" s="47"/>
      <c r="L829" s="47"/>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c r="AM829" s="47"/>
      <c r="AN829" s="47"/>
      <c r="AO829" s="47"/>
      <c r="AP829" s="47"/>
      <c r="AQ829" s="47"/>
      <c r="AR829" s="47"/>
      <c r="AS829" s="47"/>
      <c r="AT829" s="47"/>
      <c r="AU829" s="47"/>
      <c r="AV829" s="47"/>
      <c r="AW829" s="47"/>
      <c r="AX829" s="47"/>
      <c r="AY829" s="47"/>
      <c r="AZ829" s="47"/>
      <c r="BA829" s="47"/>
      <c r="BB829" s="47"/>
      <c r="BC829" s="47"/>
      <c r="BD829" s="47"/>
      <c r="BE829" s="47"/>
      <c r="BF829" s="47"/>
      <c r="BG829" s="47"/>
      <c r="BH829" s="47"/>
      <c r="BI829" s="47"/>
      <c r="BJ829" s="47"/>
      <c r="BK829" s="47"/>
      <c r="BL829" s="47"/>
      <c r="BM829" s="47"/>
      <c r="BN829" s="47"/>
      <c r="BO829" s="47"/>
      <c r="BP829" s="47"/>
      <c r="BQ829" s="47"/>
      <c r="BR829" s="47"/>
      <c r="BS829" s="47"/>
      <c r="BT829" s="47"/>
      <c r="BU829" s="47"/>
      <c r="BV829" s="47"/>
      <c r="BW829" s="47"/>
      <c r="BX829" s="47"/>
      <c r="BY829" s="47"/>
      <c r="BZ829" s="47"/>
      <c r="CA829" s="47"/>
      <c r="CB829" s="47"/>
      <c r="CC829" s="47"/>
      <c r="CD829" s="47"/>
      <c r="CE829" s="47"/>
      <c r="CF829" s="47"/>
      <c r="CG829" s="47"/>
      <c r="CH829" s="47"/>
      <c r="CI829" s="47"/>
      <c r="CJ829" s="47"/>
      <c r="CK829" s="47"/>
      <c r="CL829" s="47"/>
      <c r="CM829" s="47"/>
      <c r="CN829" s="47"/>
      <c r="CO829" s="47"/>
      <c r="CP829" s="47"/>
      <c r="CQ829" s="47"/>
    </row>
    <row r="830" spans="1:95" ht="12.75" customHeight="1" x14ac:dyDescent="0.15">
      <c r="A830" s="112"/>
      <c r="B830" s="112"/>
      <c r="C830" s="112"/>
      <c r="D830" s="112"/>
      <c r="E830" s="112"/>
      <c r="F830" s="112"/>
      <c r="G830" s="47"/>
      <c r="H830" s="115"/>
      <c r="I830" s="47"/>
      <c r="J830" s="47"/>
      <c r="K830" s="47"/>
      <c r="L830" s="47"/>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c r="AR830" s="47"/>
      <c r="AS830" s="47"/>
      <c r="AT830" s="47"/>
      <c r="AU830" s="47"/>
      <c r="AV830" s="47"/>
      <c r="AW830" s="47"/>
      <c r="AX830" s="47"/>
      <c r="AY830" s="47"/>
      <c r="AZ830" s="47"/>
      <c r="BA830" s="47"/>
      <c r="BB830" s="47"/>
      <c r="BC830" s="47"/>
      <c r="BD830" s="47"/>
      <c r="BE830" s="47"/>
      <c r="BF830" s="47"/>
      <c r="BG830" s="47"/>
      <c r="BH830" s="47"/>
      <c r="BI830" s="47"/>
      <c r="BJ830" s="47"/>
      <c r="BK830" s="47"/>
      <c r="BL830" s="47"/>
      <c r="BM830" s="47"/>
      <c r="BN830" s="47"/>
      <c r="BO830" s="47"/>
      <c r="BP830" s="47"/>
      <c r="BQ830" s="47"/>
      <c r="BR830" s="47"/>
      <c r="BS830" s="47"/>
      <c r="BT830" s="47"/>
      <c r="BU830" s="47"/>
      <c r="BV830" s="47"/>
      <c r="BW830" s="47"/>
      <c r="BX830" s="47"/>
      <c r="BY830" s="47"/>
      <c r="BZ830" s="47"/>
      <c r="CA830" s="47"/>
      <c r="CB830" s="47"/>
      <c r="CC830" s="47"/>
      <c r="CD830" s="47"/>
      <c r="CE830" s="47"/>
      <c r="CF830" s="47"/>
      <c r="CG830" s="47"/>
      <c r="CH830" s="47"/>
      <c r="CI830" s="47"/>
      <c r="CJ830" s="47"/>
      <c r="CK830" s="47"/>
      <c r="CL830" s="47"/>
      <c r="CM830" s="47"/>
      <c r="CN830" s="47"/>
      <c r="CO830" s="47"/>
      <c r="CP830" s="47"/>
      <c r="CQ830" s="47"/>
    </row>
    <row r="831" spans="1:95" ht="12.75" customHeight="1" x14ac:dyDescent="0.15">
      <c r="A831" s="112"/>
      <c r="B831" s="112"/>
      <c r="C831" s="112"/>
      <c r="D831" s="112"/>
      <c r="E831" s="112"/>
      <c r="F831" s="112"/>
      <c r="G831" s="47"/>
      <c r="H831" s="115"/>
      <c r="I831" s="47"/>
      <c r="J831" s="47"/>
      <c r="K831" s="47"/>
      <c r="L831" s="47"/>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c r="AM831" s="47"/>
      <c r="AN831" s="47"/>
      <c r="AO831" s="47"/>
      <c r="AP831" s="47"/>
      <c r="AQ831" s="47"/>
      <c r="AR831" s="47"/>
      <c r="AS831" s="47"/>
      <c r="AT831" s="47"/>
      <c r="AU831" s="47"/>
      <c r="AV831" s="47"/>
      <c r="AW831" s="47"/>
      <c r="AX831" s="47"/>
      <c r="AY831" s="47"/>
      <c r="AZ831" s="47"/>
      <c r="BA831" s="47"/>
      <c r="BB831" s="47"/>
      <c r="BC831" s="47"/>
      <c r="BD831" s="47"/>
      <c r="BE831" s="47"/>
      <c r="BF831" s="47"/>
      <c r="BG831" s="47"/>
      <c r="BH831" s="47"/>
      <c r="BI831" s="47"/>
      <c r="BJ831" s="47"/>
      <c r="BK831" s="47"/>
      <c r="BL831" s="47"/>
      <c r="BM831" s="47"/>
      <c r="BN831" s="47"/>
      <c r="BO831" s="47"/>
      <c r="BP831" s="47"/>
      <c r="BQ831" s="47"/>
      <c r="BR831" s="47"/>
      <c r="BS831" s="47"/>
      <c r="BT831" s="47"/>
      <c r="BU831" s="47"/>
      <c r="BV831" s="47"/>
      <c r="BW831" s="47"/>
      <c r="BX831" s="47"/>
      <c r="BY831" s="47"/>
      <c r="BZ831" s="47"/>
      <c r="CA831" s="47"/>
      <c r="CB831" s="47"/>
      <c r="CC831" s="47"/>
      <c r="CD831" s="47"/>
      <c r="CE831" s="47"/>
      <c r="CF831" s="47"/>
      <c r="CG831" s="47"/>
      <c r="CH831" s="47"/>
      <c r="CI831" s="47"/>
      <c r="CJ831" s="47"/>
      <c r="CK831" s="47"/>
      <c r="CL831" s="47"/>
      <c r="CM831" s="47"/>
      <c r="CN831" s="47"/>
      <c r="CO831" s="47"/>
      <c r="CP831" s="47"/>
      <c r="CQ831" s="47"/>
    </row>
    <row r="832" spans="1:95" ht="12.75" customHeight="1" x14ac:dyDescent="0.15">
      <c r="A832" s="112"/>
      <c r="B832" s="112"/>
      <c r="C832" s="112"/>
      <c r="D832" s="112"/>
      <c r="E832" s="112"/>
      <c r="F832" s="112"/>
      <c r="G832" s="47"/>
      <c r="H832" s="115"/>
      <c r="I832" s="47"/>
      <c r="J832" s="47"/>
      <c r="K832" s="47"/>
      <c r="L832" s="47"/>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c r="AM832" s="47"/>
      <c r="AN832" s="47"/>
      <c r="AO832" s="47"/>
      <c r="AP832" s="47"/>
      <c r="AQ832" s="47"/>
      <c r="AR832" s="47"/>
      <c r="AS832" s="47"/>
      <c r="AT832" s="47"/>
      <c r="AU832" s="47"/>
      <c r="AV832" s="47"/>
      <c r="AW832" s="47"/>
      <c r="AX832" s="47"/>
      <c r="AY832" s="47"/>
      <c r="AZ832" s="47"/>
      <c r="BA832" s="47"/>
      <c r="BB832" s="47"/>
      <c r="BC832" s="47"/>
      <c r="BD832" s="47"/>
      <c r="BE832" s="47"/>
      <c r="BF832" s="47"/>
      <c r="BG832" s="47"/>
      <c r="BH832" s="47"/>
      <c r="BI832" s="47"/>
      <c r="BJ832" s="47"/>
      <c r="BK832" s="47"/>
      <c r="BL832" s="47"/>
      <c r="BM832" s="47"/>
      <c r="BN832" s="47"/>
      <c r="BO832" s="47"/>
      <c r="BP832" s="47"/>
      <c r="BQ832" s="47"/>
      <c r="BR832" s="47"/>
      <c r="BS832" s="47"/>
      <c r="BT832" s="47"/>
      <c r="BU832" s="47"/>
      <c r="BV832" s="47"/>
      <c r="BW832" s="47"/>
      <c r="BX832" s="47"/>
      <c r="BY832" s="47"/>
      <c r="BZ832" s="47"/>
      <c r="CA832" s="47"/>
      <c r="CB832" s="47"/>
      <c r="CC832" s="47"/>
      <c r="CD832" s="47"/>
      <c r="CE832" s="47"/>
      <c r="CF832" s="47"/>
      <c r="CG832" s="47"/>
      <c r="CH832" s="47"/>
      <c r="CI832" s="47"/>
      <c r="CJ832" s="47"/>
      <c r="CK832" s="47"/>
      <c r="CL832" s="47"/>
      <c r="CM832" s="47"/>
      <c r="CN832" s="47"/>
      <c r="CO832" s="47"/>
      <c r="CP832" s="47"/>
      <c r="CQ832" s="47"/>
    </row>
    <row r="833" spans="1:95" ht="12.75" customHeight="1" x14ac:dyDescent="0.15">
      <c r="A833" s="112"/>
      <c r="B833" s="112"/>
      <c r="C833" s="112"/>
      <c r="D833" s="112"/>
      <c r="E833" s="112"/>
      <c r="F833" s="112"/>
      <c r="G833" s="47"/>
      <c r="H833" s="115"/>
      <c r="I833" s="47"/>
      <c r="J833" s="47"/>
      <c r="K833" s="47"/>
      <c r="L833" s="47"/>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c r="AM833" s="47"/>
      <c r="AN833" s="47"/>
      <c r="AO833" s="47"/>
      <c r="AP833" s="47"/>
      <c r="AQ833" s="47"/>
      <c r="AR833" s="47"/>
      <c r="AS833" s="47"/>
      <c r="AT833" s="47"/>
      <c r="AU833" s="47"/>
      <c r="AV833" s="47"/>
      <c r="AW833" s="47"/>
      <c r="AX833" s="47"/>
      <c r="AY833" s="47"/>
      <c r="AZ833" s="47"/>
      <c r="BA833" s="47"/>
      <c r="BB833" s="47"/>
      <c r="BC833" s="47"/>
      <c r="BD833" s="47"/>
      <c r="BE833" s="47"/>
      <c r="BF833" s="47"/>
      <c r="BG833" s="47"/>
      <c r="BH833" s="47"/>
      <c r="BI833" s="47"/>
      <c r="BJ833" s="47"/>
      <c r="BK833" s="47"/>
      <c r="BL833" s="47"/>
      <c r="BM833" s="47"/>
      <c r="BN833" s="47"/>
      <c r="BO833" s="47"/>
      <c r="BP833" s="47"/>
      <c r="BQ833" s="47"/>
      <c r="BR833" s="47"/>
      <c r="BS833" s="47"/>
      <c r="BT833" s="47"/>
      <c r="BU833" s="47"/>
      <c r="BV833" s="47"/>
      <c r="BW833" s="47"/>
      <c r="BX833" s="47"/>
      <c r="BY833" s="47"/>
      <c r="BZ833" s="47"/>
      <c r="CA833" s="47"/>
      <c r="CB833" s="47"/>
      <c r="CC833" s="47"/>
      <c r="CD833" s="47"/>
      <c r="CE833" s="47"/>
      <c r="CF833" s="47"/>
      <c r="CG833" s="47"/>
      <c r="CH833" s="47"/>
      <c r="CI833" s="47"/>
      <c r="CJ833" s="47"/>
      <c r="CK833" s="47"/>
      <c r="CL833" s="47"/>
      <c r="CM833" s="47"/>
      <c r="CN833" s="47"/>
      <c r="CO833" s="47"/>
      <c r="CP833" s="47"/>
      <c r="CQ833" s="47"/>
    </row>
    <row r="834" spans="1:95" ht="12.75" customHeight="1" x14ac:dyDescent="0.15">
      <c r="A834" s="112"/>
      <c r="B834" s="112"/>
      <c r="C834" s="112"/>
      <c r="D834" s="112"/>
      <c r="E834" s="112"/>
      <c r="F834" s="112"/>
      <c r="G834" s="47"/>
      <c r="H834" s="115"/>
      <c r="I834" s="47"/>
      <c r="J834" s="47"/>
      <c r="K834" s="47"/>
      <c r="L834" s="47"/>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c r="AM834" s="47"/>
      <c r="AN834" s="47"/>
      <c r="AO834" s="47"/>
      <c r="AP834" s="47"/>
      <c r="AQ834" s="47"/>
      <c r="AR834" s="47"/>
      <c r="AS834" s="47"/>
      <c r="AT834" s="47"/>
      <c r="AU834" s="47"/>
      <c r="AV834" s="47"/>
      <c r="AW834" s="47"/>
      <c r="AX834" s="47"/>
      <c r="AY834" s="47"/>
      <c r="AZ834" s="47"/>
      <c r="BA834" s="47"/>
      <c r="BB834" s="47"/>
      <c r="BC834" s="47"/>
      <c r="BD834" s="47"/>
      <c r="BE834" s="47"/>
      <c r="BF834" s="47"/>
      <c r="BG834" s="47"/>
      <c r="BH834" s="47"/>
      <c r="BI834" s="47"/>
      <c r="BJ834" s="47"/>
      <c r="BK834" s="47"/>
      <c r="BL834" s="47"/>
      <c r="BM834" s="47"/>
      <c r="BN834" s="47"/>
      <c r="BO834" s="47"/>
      <c r="BP834" s="47"/>
      <c r="BQ834" s="47"/>
      <c r="BR834" s="47"/>
      <c r="BS834" s="47"/>
      <c r="BT834" s="47"/>
      <c r="BU834" s="47"/>
      <c r="BV834" s="47"/>
      <c r="BW834" s="47"/>
      <c r="BX834" s="47"/>
      <c r="BY834" s="47"/>
      <c r="BZ834" s="47"/>
      <c r="CA834" s="47"/>
      <c r="CB834" s="47"/>
      <c r="CC834" s="47"/>
      <c r="CD834" s="47"/>
      <c r="CE834" s="47"/>
      <c r="CF834" s="47"/>
      <c r="CG834" s="47"/>
      <c r="CH834" s="47"/>
      <c r="CI834" s="47"/>
      <c r="CJ834" s="47"/>
      <c r="CK834" s="47"/>
      <c r="CL834" s="47"/>
      <c r="CM834" s="47"/>
      <c r="CN834" s="47"/>
      <c r="CO834" s="47"/>
      <c r="CP834" s="47"/>
      <c r="CQ834" s="47"/>
    </row>
    <row r="835" spans="1:95" ht="12.75" customHeight="1" x14ac:dyDescent="0.15">
      <c r="A835" s="112"/>
      <c r="B835" s="112"/>
      <c r="C835" s="112"/>
      <c r="D835" s="112"/>
      <c r="E835" s="112"/>
      <c r="F835" s="112"/>
      <c r="G835" s="47"/>
      <c r="H835" s="115"/>
      <c r="I835" s="47"/>
      <c r="J835" s="47"/>
      <c r="K835" s="47"/>
      <c r="L835" s="47"/>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c r="AM835" s="47"/>
      <c r="AN835" s="47"/>
      <c r="AO835" s="47"/>
      <c r="AP835" s="47"/>
      <c r="AQ835" s="47"/>
      <c r="AR835" s="47"/>
      <c r="AS835" s="47"/>
      <c r="AT835" s="47"/>
      <c r="AU835" s="47"/>
      <c r="AV835" s="47"/>
      <c r="AW835" s="47"/>
      <c r="AX835" s="47"/>
      <c r="AY835" s="47"/>
      <c r="AZ835" s="47"/>
      <c r="BA835" s="47"/>
      <c r="BB835" s="47"/>
      <c r="BC835" s="47"/>
      <c r="BD835" s="47"/>
      <c r="BE835" s="47"/>
      <c r="BF835" s="47"/>
      <c r="BG835" s="47"/>
      <c r="BH835" s="47"/>
      <c r="BI835" s="47"/>
      <c r="BJ835" s="47"/>
      <c r="BK835" s="47"/>
      <c r="BL835" s="47"/>
      <c r="BM835" s="47"/>
      <c r="BN835" s="47"/>
      <c r="BO835" s="47"/>
      <c r="BP835" s="47"/>
      <c r="BQ835" s="47"/>
      <c r="BR835" s="47"/>
      <c r="BS835" s="47"/>
      <c r="BT835" s="47"/>
      <c r="BU835" s="47"/>
      <c r="BV835" s="47"/>
      <c r="BW835" s="47"/>
      <c r="BX835" s="47"/>
      <c r="BY835" s="47"/>
      <c r="BZ835" s="47"/>
      <c r="CA835" s="47"/>
      <c r="CB835" s="47"/>
      <c r="CC835" s="47"/>
      <c r="CD835" s="47"/>
      <c r="CE835" s="47"/>
      <c r="CF835" s="47"/>
      <c r="CG835" s="47"/>
      <c r="CH835" s="47"/>
      <c r="CI835" s="47"/>
      <c r="CJ835" s="47"/>
      <c r="CK835" s="47"/>
      <c r="CL835" s="47"/>
      <c r="CM835" s="47"/>
      <c r="CN835" s="47"/>
      <c r="CO835" s="47"/>
      <c r="CP835" s="47"/>
      <c r="CQ835" s="47"/>
    </row>
    <row r="836" spans="1:95" ht="12.75" customHeight="1" x14ac:dyDescent="0.15">
      <c r="A836" s="112"/>
      <c r="B836" s="112"/>
      <c r="C836" s="112"/>
      <c r="D836" s="112"/>
      <c r="E836" s="112"/>
      <c r="F836" s="112"/>
      <c r="G836" s="47"/>
      <c r="H836" s="115"/>
      <c r="I836" s="47"/>
      <c r="J836" s="47"/>
      <c r="K836" s="47"/>
      <c r="L836" s="47"/>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c r="AM836" s="47"/>
      <c r="AN836" s="47"/>
      <c r="AO836" s="47"/>
      <c r="AP836" s="47"/>
      <c r="AQ836" s="47"/>
      <c r="AR836" s="47"/>
      <c r="AS836" s="47"/>
      <c r="AT836" s="47"/>
      <c r="AU836" s="47"/>
      <c r="AV836" s="47"/>
      <c r="AW836" s="47"/>
      <c r="AX836" s="47"/>
      <c r="AY836" s="47"/>
      <c r="AZ836" s="47"/>
      <c r="BA836" s="47"/>
      <c r="BB836" s="47"/>
      <c r="BC836" s="47"/>
      <c r="BD836" s="47"/>
      <c r="BE836" s="47"/>
      <c r="BF836" s="47"/>
      <c r="BG836" s="47"/>
      <c r="BH836" s="47"/>
      <c r="BI836" s="47"/>
      <c r="BJ836" s="47"/>
      <c r="BK836" s="47"/>
      <c r="BL836" s="47"/>
      <c r="BM836" s="47"/>
      <c r="BN836" s="47"/>
      <c r="BO836" s="47"/>
      <c r="BP836" s="47"/>
      <c r="BQ836" s="47"/>
      <c r="BR836" s="47"/>
      <c r="BS836" s="47"/>
      <c r="BT836" s="47"/>
      <c r="BU836" s="47"/>
      <c r="BV836" s="47"/>
      <c r="BW836" s="47"/>
      <c r="BX836" s="47"/>
      <c r="BY836" s="47"/>
      <c r="BZ836" s="47"/>
      <c r="CA836" s="47"/>
      <c r="CB836" s="47"/>
      <c r="CC836" s="47"/>
      <c r="CD836" s="47"/>
      <c r="CE836" s="47"/>
      <c r="CF836" s="47"/>
      <c r="CG836" s="47"/>
      <c r="CH836" s="47"/>
      <c r="CI836" s="47"/>
      <c r="CJ836" s="47"/>
      <c r="CK836" s="47"/>
      <c r="CL836" s="47"/>
      <c r="CM836" s="47"/>
      <c r="CN836" s="47"/>
      <c r="CO836" s="47"/>
      <c r="CP836" s="47"/>
      <c r="CQ836" s="47"/>
    </row>
    <row r="837" spans="1:95" ht="12.75" customHeight="1" x14ac:dyDescent="0.15">
      <c r="A837" s="112"/>
      <c r="B837" s="112"/>
      <c r="C837" s="112"/>
      <c r="D837" s="112"/>
      <c r="E837" s="112"/>
      <c r="F837" s="112"/>
      <c r="G837" s="47"/>
      <c r="H837" s="115"/>
      <c r="I837" s="47"/>
      <c r="J837" s="47"/>
      <c r="K837" s="47"/>
      <c r="L837" s="47"/>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c r="AM837" s="47"/>
      <c r="AN837" s="47"/>
      <c r="AO837" s="47"/>
      <c r="AP837" s="47"/>
      <c r="AQ837" s="47"/>
      <c r="AR837" s="47"/>
      <c r="AS837" s="47"/>
      <c r="AT837" s="47"/>
      <c r="AU837" s="47"/>
      <c r="AV837" s="47"/>
      <c r="AW837" s="47"/>
      <c r="AX837" s="47"/>
      <c r="AY837" s="47"/>
      <c r="AZ837" s="47"/>
      <c r="BA837" s="47"/>
      <c r="BB837" s="47"/>
      <c r="BC837" s="47"/>
      <c r="BD837" s="47"/>
      <c r="BE837" s="47"/>
      <c r="BF837" s="47"/>
      <c r="BG837" s="47"/>
      <c r="BH837" s="47"/>
      <c r="BI837" s="47"/>
      <c r="BJ837" s="47"/>
      <c r="BK837" s="47"/>
      <c r="BL837" s="47"/>
      <c r="BM837" s="47"/>
      <c r="BN837" s="47"/>
      <c r="BO837" s="47"/>
      <c r="BP837" s="47"/>
      <c r="BQ837" s="47"/>
      <c r="BR837" s="47"/>
      <c r="BS837" s="47"/>
      <c r="BT837" s="47"/>
      <c r="BU837" s="47"/>
      <c r="BV837" s="47"/>
      <c r="BW837" s="47"/>
      <c r="BX837" s="47"/>
      <c r="BY837" s="47"/>
      <c r="BZ837" s="47"/>
      <c r="CA837" s="47"/>
      <c r="CB837" s="47"/>
      <c r="CC837" s="47"/>
      <c r="CD837" s="47"/>
      <c r="CE837" s="47"/>
      <c r="CF837" s="47"/>
      <c r="CG837" s="47"/>
      <c r="CH837" s="47"/>
      <c r="CI837" s="47"/>
      <c r="CJ837" s="47"/>
      <c r="CK837" s="47"/>
      <c r="CL837" s="47"/>
      <c r="CM837" s="47"/>
      <c r="CN837" s="47"/>
      <c r="CO837" s="47"/>
      <c r="CP837" s="47"/>
      <c r="CQ837" s="47"/>
    </row>
    <row r="838" spans="1:95" ht="12.75" customHeight="1" x14ac:dyDescent="0.15">
      <c r="A838" s="112"/>
      <c r="B838" s="112"/>
      <c r="C838" s="112"/>
      <c r="D838" s="112"/>
      <c r="E838" s="112"/>
      <c r="F838" s="112"/>
      <c r="G838" s="47"/>
      <c r="H838" s="115"/>
      <c r="I838" s="47"/>
      <c r="J838" s="47"/>
      <c r="K838" s="47"/>
      <c r="L838" s="47"/>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c r="AM838" s="47"/>
      <c r="AN838" s="47"/>
      <c r="AO838" s="47"/>
      <c r="AP838" s="47"/>
      <c r="AQ838" s="47"/>
      <c r="AR838" s="47"/>
      <c r="AS838" s="47"/>
      <c r="AT838" s="47"/>
      <c r="AU838" s="47"/>
      <c r="AV838" s="47"/>
      <c r="AW838" s="47"/>
      <c r="AX838" s="47"/>
      <c r="AY838" s="47"/>
      <c r="AZ838" s="47"/>
      <c r="BA838" s="47"/>
      <c r="BB838" s="47"/>
      <c r="BC838" s="47"/>
      <c r="BD838" s="47"/>
      <c r="BE838" s="47"/>
      <c r="BF838" s="47"/>
      <c r="BG838" s="47"/>
      <c r="BH838" s="47"/>
      <c r="BI838" s="47"/>
      <c r="BJ838" s="47"/>
      <c r="BK838" s="47"/>
      <c r="BL838" s="47"/>
      <c r="BM838" s="47"/>
      <c r="BN838" s="47"/>
      <c r="BO838" s="47"/>
      <c r="BP838" s="47"/>
      <c r="BQ838" s="47"/>
      <c r="BR838" s="47"/>
      <c r="BS838" s="47"/>
      <c r="BT838" s="47"/>
      <c r="BU838" s="47"/>
      <c r="BV838" s="47"/>
      <c r="BW838" s="47"/>
      <c r="BX838" s="47"/>
      <c r="BY838" s="47"/>
      <c r="BZ838" s="47"/>
      <c r="CA838" s="47"/>
      <c r="CB838" s="47"/>
      <c r="CC838" s="47"/>
      <c r="CD838" s="47"/>
      <c r="CE838" s="47"/>
      <c r="CF838" s="47"/>
      <c r="CG838" s="47"/>
      <c r="CH838" s="47"/>
      <c r="CI838" s="47"/>
      <c r="CJ838" s="47"/>
      <c r="CK838" s="47"/>
      <c r="CL838" s="47"/>
      <c r="CM838" s="47"/>
      <c r="CN838" s="47"/>
      <c r="CO838" s="47"/>
      <c r="CP838" s="47"/>
      <c r="CQ838" s="47"/>
    </row>
    <row r="839" spans="1:95" ht="12.75" customHeight="1" x14ac:dyDescent="0.15">
      <c r="A839" s="112"/>
      <c r="B839" s="112"/>
      <c r="C839" s="112"/>
      <c r="D839" s="112"/>
      <c r="E839" s="112"/>
      <c r="F839" s="112"/>
      <c r="G839" s="47"/>
      <c r="H839" s="115"/>
      <c r="I839" s="47"/>
      <c r="J839" s="47"/>
      <c r="K839" s="47"/>
      <c r="L839" s="47"/>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c r="AM839" s="47"/>
      <c r="AN839" s="47"/>
      <c r="AO839" s="47"/>
      <c r="AP839" s="47"/>
      <c r="AQ839" s="47"/>
      <c r="AR839" s="47"/>
      <c r="AS839" s="47"/>
      <c r="AT839" s="47"/>
      <c r="AU839" s="47"/>
      <c r="AV839" s="47"/>
      <c r="AW839" s="47"/>
      <c r="AX839" s="47"/>
      <c r="AY839" s="47"/>
      <c r="AZ839" s="47"/>
      <c r="BA839" s="47"/>
      <c r="BB839" s="47"/>
      <c r="BC839" s="47"/>
      <c r="BD839" s="47"/>
      <c r="BE839" s="47"/>
      <c r="BF839" s="47"/>
      <c r="BG839" s="47"/>
      <c r="BH839" s="47"/>
      <c r="BI839" s="47"/>
      <c r="BJ839" s="47"/>
      <c r="BK839" s="47"/>
      <c r="BL839" s="47"/>
      <c r="BM839" s="47"/>
      <c r="BN839" s="47"/>
      <c r="BO839" s="47"/>
      <c r="BP839" s="47"/>
      <c r="BQ839" s="47"/>
      <c r="BR839" s="47"/>
      <c r="BS839" s="47"/>
      <c r="BT839" s="47"/>
      <c r="BU839" s="47"/>
      <c r="BV839" s="47"/>
      <c r="BW839" s="47"/>
      <c r="BX839" s="47"/>
      <c r="BY839" s="47"/>
      <c r="BZ839" s="47"/>
      <c r="CA839" s="47"/>
      <c r="CB839" s="47"/>
      <c r="CC839" s="47"/>
      <c r="CD839" s="47"/>
      <c r="CE839" s="47"/>
      <c r="CF839" s="47"/>
      <c r="CG839" s="47"/>
      <c r="CH839" s="47"/>
      <c r="CI839" s="47"/>
      <c r="CJ839" s="47"/>
      <c r="CK839" s="47"/>
      <c r="CL839" s="47"/>
      <c r="CM839" s="47"/>
      <c r="CN839" s="47"/>
      <c r="CO839" s="47"/>
      <c r="CP839" s="47"/>
      <c r="CQ839" s="47"/>
    </row>
    <row r="840" spans="1:95" ht="12.75" customHeight="1" x14ac:dyDescent="0.15">
      <c r="A840" s="112"/>
      <c r="B840" s="112"/>
      <c r="C840" s="112"/>
      <c r="D840" s="112"/>
      <c r="E840" s="112"/>
      <c r="F840" s="112"/>
      <c r="G840" s="47"/>
      <c r="H840" s="115"/>
      <c r="I840" s="47"/>
      <c r="J840" s="47"/>
      <c r="K840" s="47"/>
      <c r="L840" s="47"/>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c r="AM840" s="47"/>
      <c r="AN840" s="47"/>
      <c r="AO840" s="47"/>
      <c r="AP840" s="47"/>
      <c r="AQ840" s="47"/>
      <c r="AR840" s="47"/>
      <c r="AS840" s="47"/>
      <c r="AT840" s="47"/>
      <c r="AU840" s="47"/>
      <c r="AV840" s="47"/>
      <c r="AW840" s="47"/>
      <c r="AX840" s="47"/>
      <c r="AY840" s="47"/>
      <c r="AZ840" s="47"/>
      <c r="BA840" s="47"/>
      <c r="BB840" s="47"/>
      <c r="BC840" s="47"/>
      <c r="BD840" s="47"/>
      <c r="BE840" s="47"/>
      <c r="BF840" s="47"/>
      <c r="BG840" s="47"/>
      <c r="BH840" s="47"/>
      <c r="BI840" s="47"/>
      <c r="BJ840" s="47"/>
      <c r="BK840" s="47"/>
      <c r="BL840" s="47"/>
      <c r="BM840" s="47"/>
      <c r="BN840" s="47"/>
      <c r="BO840" s="47"/>
      <c r="BP840" s="47"/>
      <c r="BQ840" s="47"/>
      <c r="BR840" s="47"/>
      <c r="BS840" s="47"/>
      <c r="BT840" s="47"/>
      <c r="BU840" s="47"/>
      <c r="BV840" s="47"/>
      <c r="BW840" s="47"/>
      <c r="BX840" s="47"/>
      <c r="BY840" s="47"/>
      <c r="BZ840" s="47"/>
      <c r="CA840" s="47"/>
      <c r="CB840" s="47"/>
      <c r="CC840" s="47"/>
      <c r="CD840" s="47"/>
      <c r="CE840" s="47"/>
      <c r="CF840" s="47"/>
      <c r="CG840" s="47"/>
      <c r="CH840" s="47"/>
      <c r="CI840" s="47"/>
      <c r="CJ840" s="47"/>
      <c r="CK840" s="47"/>
      <c r="CL840" s="47"/>
      <c r="CM840" s="47"/>
      <c r="CN840" s="47"/>
      <c r="CO840" s="47"/>
      <c r="CP840" s="47"/>
      <c r="CQ840" s="47"/>
    </row>
    <row r="841" spans="1:95" ht="12.75" customHeight="1" x14ac:dyDescent="0.15">
      <c r="A841" s="112"/>
      <c r="B841" s="112"/>
      <c r="C841" s="112"/>
      <c r="D841" s="112"/>
      <c r="E841" s="112"/>
      <c r="F841" s="112"/>
      <c r="G841" s="47"/>
      <c r="H841" s="115"/>
      <c r="I841" s="47"/>
      <c r="J841" s="47"/>
      <c r="K841" s="47"/>
      <c r="L841" s="47"/>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c r="AM841" s="47"/>
      <c r="AN841" s="47"/>
      <c r="AO841" s="47"/>
      <c r="AP841" s="47"/>
      <c r="AQ841" s="47"/>
      <c r="AR841" s="47"/>
      <c r="AS841" s="47"/>
      <c r="AT841" s="47"/>
      <c r="AU841" s="47"/>
      <c r="AV841" s="47"/>
      <c r="AW841" s="47"/>
      <c r="AX841" s="47"/>
      <c r="AY841" s="47"/>
      <c r="AZ841" s="47"/>
      <c r="BA841" s="47"/>
      <c r="BB841" s="47"/>
      <c r="BC841" s="47"/>
      <c r="BD841" s="47"/>
      <c r="BE841" s="47"/>
      <c r="BF841" s="47"/>
      <c r="BG841" s="47"/>
      <c r="BH841" s="47"/>
      <c r="BI841" s="47"/>
      <c r="BJ841" s="47"/>
      <c r="BK841" s="47"/>
      <c r="BL841" s="47"/>
      <c r="BM841" s="47"/>
      <c r="BN841" s="47"/>
      <c r="BO841" s="47"/>
      <c r="BP841" s="47"/>
      <c r="BQ841" s="47"/>
      <c r="BR841" s="47"/>
      <c r="BS841" s="47"/>
      <c r="BT841" s="47"/>
      <c r="BU841" s="47"/>
      <c r="BV841" s="47"/>
      <c r="BW841" s="47"/>
      <c r="BX841" s="47"/>
      <c r="BY841" s="47"/>
      <c r="BZ841" s="47"/>
      <c r="CA841" s="47"/>
      <c r="CB841" s="47"/>
      <c r="CC841" s="47"/>
      <c r="CD841" s="47"/>
      <c r="CE841" s="47"/>
      <c r="CF841" s="47"/>
      <c r="CG841" s="47"/>
      <c r="CH841" s="47"/>
      <c r="CI841" s="47"/>
      <c r="CJ841" s="47"/>
      <c r="CK841" s="47"/>
      <c r="CL841" s="47"/>
      <c r="CM841" s="47"/>
      <c r="CN841" s="47"/>
      <c r="CO841" s="47"/>
      <c r="CP841" s="47"/>
      <c r="CQ841" s="47"/>
    </row>
    <row r="842" spans="1:95" ht="12.75" customHeight="1" x14ac:dyDescent="0.15">
      <c r="A842" s="112"/>
      <c r="B842" s="112"/>
      <c r="C842" s="112"/>
      <c r="D842" s="112"/>
      <c r="E842" s="112"/>
      <c r="F842" s="112"/>
      <c r="G842" s="47"/>
      <c r="H842" s="115"/>
      <c r="I842" s="47"/>
      <c r="J842" s="47"/>
      <c r="K842" s="47"/>
      <c r="L842" s="47"/>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c r="AM842" s="47"/>
      <c r="AN842" s="47"/>
      <c r="AO842" s="47"/>
      <c r="AP842" s="47"/>
      <c r="AQ842" s="47"/>
      <c r="AR842" s="47"/>
      <c r="AS842" s="47"/>
      <c r="AT842" s="47"/>
      <c r="AU842" s="47"/>
      <c r="AV842" s="47"/>
      <c r="AW842" s="47"/>
      <c r="AX842" s="47"/>
      <c r="AY842" s="47"/>
      <c r="AZ842" s="47"/>
      <c r="BA842" s="47"/>
      <c r="BB842" s="47"/>
      <c r="BC842" s="47"/>
      <c r="BD842" s="47"/>
      <c r="BE842" s="47"/>
      <c r="BF842" s="47"/>
      <c r="BG842" s="47"/>
      <c r="BH842" s="47"/>
      <c r="BI842" s="47"/>
      <c r="BJ842" s="47"/>
      <c r="BK842" s="47"/>
      <c r="BL842" s="47"/>
      <c r="BM842" s="47"/>
      <c r="BN842" s="47"/>
      <c r="BO842" s="47"/>
      <c r="BP842" s="47"/>
      <c r="BQ842" s="47"/>
      <c r="BR842" s="47"/>
      <c r="BS842" s="47"/>
      <c r="BT842" s="47"/>
      <c r="BU842" s="47"/>
      <c r="BV842" s="47"/>
      <c r="BW842" s="47"/>
      <c r="BX842" s="47"/>
      <c r="BY842" s="47"/>
      <c r="BZ842" s="47"/>
      <c r="CA842" s="47"/>
      <c r="CB842" s="47"/>
      <c r="CC842" s="47"/>
      <c r="CD842" s="47"/>
      <c r="CE842" s="47"/>
      <c r="CF842" s="47"/>
      <c r="CG842" s="47"/>
      <c r="CH842" s="47"/>
      <c r="CI842" s="47"/>
      <c r="CJ842" s="47"/>
      <c r="CK842" s="47"/>
      <c r="CL842" s="47"/>
      <c r="CM842" s="47"/>
      <c r="CN842" s="47"/>
      <c r="CO842" s="47"/>
      <c r="CP842" s="47"/>
      <c r="CQ842" s="47"/>
    </row>
    <row r="843" spans="1:95" ht="12.75" customHeight="1" x14ac:dyDescent="0.15">
      <c r="A843" s="112"/>
      <c r="B843" s="112"/>
      <c r="C843" s="112"/>
      <c r="D843" s="112"/>
      <c r="E843" s="112"/>
      <c r="F843" s="112"/>
      <c r="G843" s="47"/>
      <c r="H843" s="115"/>
      <c r="I843" s="47"/>
      <c r="J843" s="47"/>
      <c r="K843" s="47"/>
      <c r="L843" s="47"/>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c r="AM843" s="47"/>
      <c r="AN843" s="47"/>
      <c r="AO843" s="47"/>
      <c r="AP843" s="47"/>
      <c r="AQ843" s="47"/>
      <c r="AR843" s="47"/>
      <c r="AS843" s="47"/>
      <c r="AT843" s="47"/>
      <c r="AU843" s="47"/>
      <c r="AV843" s="47"/>
      <c r="AW843" s="47"/>
      <c r="AX843" s="47"/>
      <c r="AY843" s="47"/>
      <c r="AZ843" s="47"/>
      <c r="BA843" s="47"/>
      <c r="BB843" s="47"/>
      <c r="BC843" s="47"/>
      <c r="BD843" s="47"/>
      <c r="BE843" s="47"/>
      <c r="BF843" s="47"/>
      <c r="BG843" s="47"/>
      <c r="BH843" s="47"/>
      <c r="BI843" s="47"/>
      <c r="BJ843" s="47"/>
      <c r="BK843" s="47"/>
      <c r="BL843" s="47"/>
      <c r="BM843" s="47"/>
      <c r="BN843" s="47"/>
      <c r="BO843" s="47"/>
      <c r="BP843" s="47"/>
      <c r="BQ843" s="47"/>
      <c r="BR843" s="47"/>
      <c r="BS843" s="47"/>
      <c r="BT843" s="47"/>
      <c r="BU843" s="47"/>
      <c r="BV843" s="47"/>
      <c r="BW843" s="47"/>
      <c r="BX843" s="47"/>
      <c r="BY843" s="47"/>
      <c r="BZ843" s="47"/>
      <c r="CA843" s="47"/>
      <c r="CB843" s="47"/>
      <c r="CC843" s="47"/>
      <c r="CD843" s="47"/>
      <c r="CE843" s="47"/>
      <c r="CF843" s="47"/>
      <c r="CG843" s="47"/>
      <c r="CH843" s="47"/>
      <c r="CI843" s="47"/>
      <c r="CJ843" s="47"/>
      <c r="CK843" s="47"/>
      <c r="CL843" s="47"/>
      <c r="CM843" s="47"/>
      <c r="CN843" s="47"/>
      <c r="CO843" s="47"/>
      <c r="CP843" s="47"/>
      <c r="CQ843" s="47"/>
    </row>
    <row r="844" spans="1:95" ht="12.75" customHeight="1" x14ac:dyDescent="0.15">
      <c r="A844" s="112"/>
      <c r="B844" s="112"/>
      <c r="C844" s="112"/>
      <c r="D844" s="112"/>
      <c r="E844" s="112"/>
      <c r="F844" s="112"/>
      <c r="G844" s="47"/>
      <c r="H844" s="115"/>
      <c r="I844" s="47"/>
      <c r="J844" s="47"/>
      <c r="K844" s="47"/>
      <c r="L844" s="47"/>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c r="AM844" s="47"/>
      <c r="AN844" s="47"/>
      <c r="AO844" s="47"/>
      <c r="AP844" s="47"/>
      <c r="AQ844" s="47"/>
      <c r="AR844" s="47"/>
      <c r="AS844" s="47"/>
      <c r="AT844" s="47"/>
      <c r="AU844" s="47"/>
      <c r="AV844" s="47"/>
      <c r="AW844" s="47"/>
      <c r="AX844" s="47"/>
      <c r="AY844" s="47"/>
      <c r="AZ844" s="47"/>
      <c r="BA844" s="47"/>
      <c r="BB844" s="47"/>
      <c r="BC844" s="47"/>
      <c r="BD844" s="47"/>
      <c r="BE844" s="47"/>
      <c r="BF844" s="47"/>
      <c r="BG844" s="47"/>
      <c r="BH844" s="47"/>
      <c r="BI844" s="47"/>
      <c r="BJ844" s="47"/>
      <c r="BK844" s="47"/>
      <c r="BL844" s="47"/>
      <c r="BM844" s="47"/>
      <c r="BN844" s="47"/>
      <c r="BO844" s="47"/>
      <c r="BP844" s="47"/>
      <c r="BQ844" s="47"/>
      <c r="BR844" s="47"/>
      <c r="BS844" s="47"/>
      <c r="BT844" s="47"/>
      <c r="BU844" s="47"/>
      <c r="BV844" s="47"/>
      <c r="BW844" s="47"/>
      <c r="BX844" s="47"/>
      <c r="BY844" s="47"/>
      <c r="BZ844" s="47"/>
      <c r="CA844" s="47"/>
      <c r="CB844" s="47"/>
      <c r="CC844" s="47"/>
      <c r="CD844" s="47"/>
      <c r="CE844" s="47"/>
      <c r="CF844" s="47"/>
      <c r="CG844" s="47"/>
      <c r="CH844" s="47"/>
      <c r="CI844" s="47"/>
      <c r="CJ844" s="47"/>
      <c r="CK844" s="47"/>
      <c r="CL844" s="47"/>
      <c r="CM844" s="47"/>
      <c r="CN844" s="47"/>
      <c r="CO844" s="47"/>
      <c r="CP844" s="47"/>
      <c r="CQ844" s="47"/>
    </row>
    <row r="845" spans="1:95" ht="12.75" customHeight="1" x14ac:dyDescent="0.15">
      <c r="A845" s="112"/>
      <c r="B845" s="112"/>
      <c r="C845" s="112"/>
      <c r="D845" s="112"/>
      <c r="E845" s="112"/>
      <c r="F845" s="112"/>
      <c r="G845" s="47"/>
      <c r="H845" s="115"/>
      <c r="I845" s="47"/>
      <c r="J845" s="47"/>
      <c r="K845" s="47"/>
      <c r="L845" s="47"/>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c r="AM845" s="47"/>
      <c r="AN845" s="47"/>
      <c r="AO845" s="47"/>
      <c r="AP845" s="47"/>
      <c r="AQ845" s="47"/>
      <c r="AR845" s="47"/>
      <c r="AS845" s="47"/>
      <c r="AT845" s="47"/>
      <c r="AU845" s="47"/>
      <c r="AV845" s="47"/>
      <c r="AW845" s="47"/>
      <c r="AX845" s="47"/>
      <c r="AY845" s="47"/>
      <c r="AZ845" s="47"/>
      <c r="BA845" s="47"/>
      <c r="BB845" s="47"/>
      <c r="BC845" s="47"/>
      <c r="BD845" s="47"/>
      <c r="BE845" s="47"/>
      <c r="BF845" s="47"/>
      <c r="BG845" s="47"/>
      <c r="BH845" s="47"/>
      <c r="BI845" s="47"/>
      <c r="BJ845" s="47"/>
      <c r="BK845" s="47"/>
      <c r="BL845" s="47"/>
      <c r="BM845" s="47"/>
      <c r="BN845" s="47"/>
      <c r="BO845" s="47"/>
      <c r="BP845" s="47"/>
      <c r="BQ845" s="47"/>
      <c r="BR845" s="47"/>
      <c r="BS845" s="47"/>
      <c r="BT845" s="47"/>
      <c r="BU845" s="47"/>
      <c r="BV845" s="47"/>
      <c r="BW845" s="47"/>
      <c r="BX845" s="47"/>
      <c r="BY845" s="47"/>
      <c r="BZ845" s="47"/>
      <c r="CA845" s="47"/>
      <c r="CB845" s="47"/>
      <c r="CC845" s="47"/>
      <c r="CD845" s="47"/>
      <c r="CE845" s="47"/>
      <c r="CF845" s="47"/>
      <c r="CG845" s="47"/>
      <c r="CH845" s="47"/>
      <c r="CI845" s="47"/>
      <c r="CJ845" s="47"/>
      <c r="CK845" s="47"/>
      <c r="CL845" s="47"/>
      <c r="CM845" s="47"/>
      <c r="CN845" s="47"/>
      <c r="CO845" s="47"/>
      <c r="CP845" s="47"/>
      <c r="CQ845" s="47"/>
    </row>
    <row r="846" spans="1:95" ht="12.75" customHeight="1" x14ac:dyDescent="0.15">
      <c r="A846" s="112"/>
      <c r="B846" s="112"/>
      <c r="C846" s="112"/>
      <c r="D846" s="112"/>
      <c r="E846" s="112"/>
      <c r="F846" s="112"/>
      <c r="G846" s="47"/>
      <c r="H846" s="115"/>
      <c r="I846" s="47"/>
      <c r="J846" s="47"/>
      <c r="K846" s="47"/>
      <c r="L846" s="47"/>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c r="AM846" s="47"/>
      <c r="AN846" s="47"/>
      <c r="AO846" s="47"/>
      <c r="AP846" s="47"/>
      <c r="AQ846" s="47"/>
      <c r="AR846" s="47"/>
      <c r="AS846" s="47"/>
      <c r="AT846" s="47"/>
      <c r="AU846" s="47"/>
      <c r="AV846" s="47"/>
      <c r="AW846" s="47"/>
      <c r="AX846" s="47"/>
      <c r="AY846" s="47"/>
      <c r="AZ846" s="47"/>
      <c r="BA846" s="47"/>
      <c r="BB846" s="47"/>
      <c r="BC846" s="47"/>
      <c r="BD846" s="47"/>
      <c r="BE846" s="47"/>
      <c r="BF846" s="47"/>
      <c r="BG846" s="47"/>
      <c r="BH846" s="47"/>
      <c r="BI846" s="47"/>
      <c r="BJ846" s="47"/>
      <c r="BK846" s="47"/>
      <c r="BL846" s="47"/>
      <c r="BM846" s="47"/>
      <c r="BN846" s="47"/>
      <c r="BO846" s="47"/>
      <c r="BP846" s="47"/>
      <c r="BQ846" s="47"/>
      <c r="BR846" s="47"/>
      <c r="BS846" s="47"/>
      <c r="BT846" s="47"/>
      <c r="BU846" s="47"/>
      <c r="BV846" s="47"/>
      <c r="BW846" s="47"/>
      <c r="BX846" s="47"/>
      <c r="BY846" s="47"/>
      <c r="BZ846" s="47"/>
      <c r="CA846" s="47"/>
      <c r="CB846" s="47"/>
      <c r="CC846" s="47"/>
      <c r="CD846" s="47"/>
      <c r="CE846" s="47"/>
      <c r="CF846" s="47"/>
      <c r="CG846" s="47"/>
      <c r="CH846" s="47"/>
      <c r="CI846" s="47"/>
      <c r="CJ846" s="47"/>
      <c r="CK846" s="47"/>
      <c r="CL846" s="47"/>
      <c r="CM846" s="47"/>
      <c r="CN846" s="47"/>
      <c r="CO846" s="47"/>
      <c r="CP846" s="47"/>
      <c r="CQ846" s="47"/>
    </row>
    <row r="847" spans="1:95" ht="12.75" customHeight="1" x14ac:dyDescent="0.15">
      <c r="A847" s="112"/>
      <c r="B847" s="112"/>
      <c r="C847" s="112"/>
      <c r="D847" s="112"/>
      <c r="E847" s="112"/>
      <c r="F847" s="112"/>
      <c r="G847" s="47"/>
      <c r="H847" s="115"/>
      <c r="I847" s="47"/>
      <c r="J847" s="47"/>
      <c r="K847" s="47"/>
      <c r="L847" s="47"/>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c r="AM847" s="47"/>
      <c r="AN847" s="47"/>
      <c r="AO847" s="47"/>
      <c r="AP847" s="47"/>
      <c r="AQ847" s="47"/>
      <c r="AR847" s="47"/>
      <c r="AS847" s="47"/>
      <c r="AT847" s="47"/>
      <c r="AU847" s="47"/>
      <c r="AV847" s="47"/>
      <c r="AW847" s="47"/>
      <c r="AX847" s="47"/>
      <c r="AY847" s="47"/>
      <c r="AZ847" s="47"/>
      <c r="BA847" s="47"/>
      <c r="BB847" s="47"/>
      <c r="BC847" s="47"/>
      <c r="BD847" s="47"/>
      <c r="BE847" s="47"/>
      <c r="BF847" s="47"/>
      <c r="BG847" s="47"/>
      <c r="BH847" s="47"/>
      <c r="BI847" s="47"/>
      <c r="BJ847" s="47"/>
      <c r="BK847" s="47"/>
      <c r="BL847" s="47"/>
      <c r="BM847" s="47"/>
      <c r="BN847" s="47"/>
      <c r="BO847" s="47"/>
      <c r="BP847" s="47"/>
      <c r="BQ847" s="47"/>
      <c r="BR847" s="47"/>
      <c r="BS847" s="47"/>
      <c r="BT847" s="47"/>
      <c r="BU847" s="47"/>
      <c r="BV847" s="47"/>
      <c r="BW847" s="47"/>
      <c r="BX847" s="47"/>
      <c r="BY847" s="47"/>
      <c r="BZ847" s="47"/>
      <c r="CA847" s="47"/>
      <c r="CB847" s="47"/>
      <c r="CC847" s="47"/>
      <c r="CD847" s="47"/>
      <c r="CE847" s="47"/>
      <c r="CF847" s="47"/>
      <c r="CG847" s="47"/>
      <c r="CH847" s="47"/>
      <c r="CI847" s="47"/>
      <c r="CJ847" s="47"/>
      <c r="CK847" s="47"/>
      <c r="CL847" s="47"/>
      <c r="CM847" s="47"/>
      <c r="CN847" s="47"/>
      <c r="CO847" s="47"/>
      <c r="CP847" s="47"/>
      <c r="CQ847" s="47"/>
    </row>
    <row r="848" spans="1:95" ht="12.75" customHeight="1" x14ac:dyDescent="0.15">
      <c r="A848" s="112"/>
      <c r="B848" s="112"/>
      <c r="C848" s="112"/>
      <c r="D848" s="112"/>
      <c r="E848" s="112"/>
      <c r="F848" s="112"/>
      <c r="G848" s="47"/>
      <c r="H848" s="115"/>
      <c r="I848" s="47"/>
      <c r="J848" s="47"/>
      <c r="K848" s="47"/>
      <c r="L848" s="47"/>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c r="AM848" s="47"/>
      <c r="AN848" s="47"/>
      <c r="AO848" s="47"/>
      <c r="AP848" s="47"/>
      <c r="AQ848" s="47"/>
      <c r="AR848" s="47"/>
      <c r="AS848" s="47"/>
      <c r="AT848" s="47"/>
      <c r="AU848" s="47"/>
      <c r="AV848" s="47"/>
      <c r="AW848" s="47"/>
      <c r="AX848" s="47"/>
      <c r="AY848" s="47"/>
      <c r="AZ848" s="47"/>
      <c r="BA848" s="47"/>
      <c r="BB848" s="47"/>
      <c r="BC848" s="47"/>
      <c r="BD848" s="47"/>
      <c r="BE848" s="47"/>
      <c r="BF848" s="47"/>
      <c r="BG848" s="47"/>
      <c r="BH848" s="47"/>
      <c r="BI848" s="47"/>
      <c r="BJ848" s="47"/>
      <c r="BK848" s="47"/>
      <c r="BL848" s="47"/>
      <c r="BM848" s="47"/>
      <c r="BN848" s="47"/>
      <c r="BO848" s="47"/>
      <c r="BP848" s="47"/>
      <c r="BQ848" s="47"/>
      <c r="BR848" s="47"/>
      <c r="BS848" s="47"/>
      <c r="BT848" s="47"/>
      <c r="BU848" s="47"/>
      <c r="BV848" s="47"/>
      <c r="BW848" s="47"/>
      <c r="BX848" s="47"/>
      <c r="BY848" s="47"/>
      <c r="BZ848" s="47"/>
      <c r="CA848" s="47"/>
      <c r="CB848" s="47"/>
      <c r="CC848" s="47"/>
      <c r="CD848" s="47"/>
      <c r="CE848" s="47"/>
      <c r="CF848" s="47"/>
      <c r="CG848" s="47"/>
      <c r="CH848" s="47"/>
      <c r="CI848" s="47"/>
      <c r="CJ848" s="47"/>
      <c r="CK848" s="47"/>
      <c r="CL848" s="47"/>
      <c r="CM848" s="47"/>
      <c r="CN848" s="47"/>
      <c r="CO848" s="47"/>
      <c r="CP848" s="47"/>
      <c r="CQ848" s="47"/>
    </row>
    <row r="849" spans="1:95" ht="12.75" customHeight="1" x14ac:dyDescent="0.15">
      <c r="A849" s="112"/>
      <c r="B849" s="112"/>
      <c r="C849" s="112"/>
      <c r="D849" s="112"/>
      <c r="E849" s="112"/>
      <c r="F849" s="112"/>
      <c r="G849" s="47"/>
      <c r="H849" s="115"/>
      <c r="I849" s="47"/>
      <c r="J849" s="47"/>
      <c r="K849" s="47"/>
      <c r="L849" s="47"/>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c r="AM849" s="47"/>
      <c r="AN849" s="47"/>
      <c r="AO849" s="47"/>
      <c r="AP849" s="47"/>
      <c r="AQ849" s="47"/>
      <c r="AR849" s="47"/>
      <c r="AS849" s="47"/>
      <c r="AT849" s="47"/>
      <c r="AU849" s="47"/>
      <c r="AV849" s="47"/>
      <c r="AW849" s="47"/>
      <c r="AX849" s="47"/>
      <c r="AY849" s="47"/>
      <c r="AZ849" s="47"/>
      <c r="BA849" s="47"/>
      <c r="BB849" s="47"/>
      <c r="BC849" s="47"/>
      <c r="BD849" s="47"/>
      <c r="BE849" s="47"/>
      <c r="BF849" s="47"/>
      <c r="BG849" s="47"/>
      <c r="BH849" s="47"/>
      <c r="BI849" s="47"/>
      <c r="BJ849" s="47"/>
      <c r="BK849" s="47"/>
      <c r="BL849" s="47"/>
      <c r="BM849" s="47"/>
      <c r="BN849" s="47"/>
      <c r="BO849" s="47"/>
      <c r="BP849" s="47"/>
      <c r="BQ849" s="47"/>
      <c r="BR849" s="47"/>
      <c r="BS849" s="47"/>
      <c r="BT849" s="47"/>
      <c r="BU849" s="47"/>
      <c r="BV849" s="47"/>
      <c r="BW849" s="47"/>
      <c r="BX849" s="47"/>
      <c r="BY849" s="47"/>
      <c r="BZ849" s="47"/>
      <c r="CA849" s="47"/>
      <c r="CB849" s="47"/>
      <c r="CC849" s="47"/>
      <c r="CD849" s="47"/>
      <c r="CE849" s="47"/>
      <c r="CF849" s="47"/>
      <c r="CG849" s="47"/>
      <c r="CH849" s="47"/>
      <c r="CI849" s="47"/>
      <c r="CJ849" s="47"/>
      <c r="CK849" s="47"/>
      <c r="CL849" s="47"/>
      <c r="CM849" s="47"/>
      <c r="CN849" s="47"/>
      <c r="CO849" s="47"/>
      <c r="CP849" s="47"/>
      <c r="CQ849" s="47"/>
    </row>
    <row r="850" spans="1:95" ht="12.75" customHeight="1" x14ac:dyDescent="0.15">
      <c r="A850" s="112"/>
      <c r="B850" s="112"/>
      <c r="C850" s="112"/>
      <c r="D850" s="112"/>
      <c r="E850" s="112"/>
      <c r="F850" s="112"/>
      <c r="G850" s="47"/>
      <c r="H850" s="115"/>
      <c r="I850" s="47"/>
      <c r="J850" s="47"/>
      <c r="K850" s="47"/>
      <c r="L850" s="47"/>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c r="AM850" s="47"/>
      <c r="AN850" s="47"/>
      <c r="AO850" s="47"/>
      <c r="AP850" s="47"/>
      <c r="AQ850" s="47"/>
      <c r="AR850" s="47"/>
      <c r="AS850" s="47"/>
      <c r="AT850" s="47"/>
      <c r="AU850" s="47"/>
      <c r="AV850" s="47"/>
      <c r="AW850" s="47"/>
      <c r="AX850" s="47"/>
      <c r="AY850" s="47"/>
      <c r="AZ850" s="47"/>
      <c r="BA850" s="47"/>
      <c r="BB850" s="47"/>
      <c r="BC850" s="47"/>
      <c r="BD850" s="47"/>
      <c r="BE850" s="47"/>
      <c r="BF850" s="47"/>
      <c r="BG850" s="47"/>
      <c r="BH850" s="47"/>
      <c r="BI850" s="47"/>
      <c r="BJ850" s="47"/>
      <c r="BK850" s="47"/>
      <c r="BL850" s="47"/>
      <c r="BM850" s="47"/>
      <c r="BN850" s="47"/>
      <c r="BO850" s="47"/>
      <c r="BP850" s="47"/>
      <c r="BQ850" s="47"/>
      <c r="BR850" s="47"/>
      <c r="BS850" s="47"/>
      <c r="BT850" s="47"/>
      <c r="BU850" s="47"/>
      <c r="BV850" s="47"/>
      <c r="BW850" s="47"/>
      <c r="BX850" s="47"/>
      <c r="BY850" s="47"/>
      <c r="BZ850" s="47"/>
      <c r="CA850" s="47"/>
      <c r="CB850" s="47"/>
      <c r="CC850" s="47"/>
      <c r="CD850" s="47"/>
      <c r="CE850" s="47"/>
      <c r="CF850" s="47"/>
      <c r="CG850" s="47"/>
      <c r="CH850" s="47"/>
      <c r="CI850" s="47"/>
      <c r="CJ850" s="47"/>
      <c r="CK850" s="47"/>
      <c r="CL850" s="47"/>
      <c r="CM850" s="47"/>
      <c r="CN850" s="47"/>
      <c r="CO850" s="47"/>
      <c r="CP850" s="47"/>
      <c r="CQ850" s="47"/>
    </row>
    <row r="851" spans="1:95" ht="12.75" customHeight="1" x14ac:dyDescent="0.15">
      <c r="A851" s="112"/>
      <c r="B851" s="112"/>
      <c r="C851" s="112"/>
      <c r="D851" s="112"/>
      <c r="E851" s="112"/>
      <c r="F851" s="112"/>
      <c r="G851" s="47"/>
      <c r="H851" s="115"/>
      <c r="I851" s="47"/>
      <c r="J851" s="47"/>
      <c r="K851" s="47"/>
      <c r="L851" s="47"/>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c r="AM851" s="47"/>
      <c r="AN851" s="47"/>
      <c r="AO851" s="47"/>
      <c r="AP851" s="47"/>
      <c r="AQ851" s="47"/>
      <c r="AR851" s="47"/>
      <c r="AS851" s="47"/>
      <c r="AT851" s="47"/>
      <c r="AU851" s="47"/>
      <c r="AV851" s="47"/>
      <c r="AW851" s="47"/>
      <c r="AX851" s="47"/>
      <c r="AY851" s="47"/>
      <c r="AZ851" s="47"/>
      <c r="BA851" s="47"/>
      <c r="BB851" s="47"/>
      <c r="BC851" s="47"/>
      <c r="BD851" s="47"/>
      <c r="BE851" s="47"/>
      <c r="BF851" s="47"/>
      <c r="BG851" s="47"/>
      <c r="BH851" s="47"/>
      <c r="BI851" s="47"/>
      <c r="BJ851" s="47"/>
      <c r="BK851" s="47"/>
      <c r="BL851" s="47"/>
      <c r="BM851" s="47"/>
      <c r="BN851" s="47"/>
      <c r="BO851" s="47"/>
      <c r="BP851" s="47"/>
      <c r="BQ851" s="47"/>
      <c r="BR851" s="47"/>
      <c r="BS851" s="47"/>
      <c r="BT851" s="47"/>
      <c r="BU851" s="47"/>
      <c r="BV851" s="47"/>
      <c r="BW851" s="47"/>
      <c r="BX851" s="47"/>
      <c r="BY851" s="47"/>
      <c r="BZ851" s="47"/>
      <c r="CA851" s="47"/>
      <c r="CB851" s="47"/>
      <c r="CC851" s="47"/>
      <c r="CD851" s="47"/>
      <c r="CE851" s="47"/>
      <c r="CF851" s="47"/>
      <c r="CG851" s="47"/>
      <c r="CH851" s="47"/>
      <c r="CI851" s="47"/>
      <c r="CJ851" s="47"/>
      <c r="CK851" s="47"/>
      <c r="CL851" s="47"/>
      <c r="CM851" s="47"/>
      <c r="CN851" s="47"/>
      <c r="CO851" s="47"/>
      <c r="CP851" s="47"/>
      <c r="CQ851" s="47"/>
    </row>
    <row r="852" spans="1:95" ht="12.75" customHeight="1" x14ac:dyDescent="0.15">
      <c r="A852" s="112"/>
      <c r="B852" s="112"/>
      <c r="C852" s="112"/>
      <c r="D852" s="112"/>
      <c r="E852" s="112"/>
      <c r="F852" s="112"/>
      <c r="G852" s="47"/>
      <c r="H852" s="115"/>
      <c r="I852" s="47"/>
      <c r="J852" s="47"/>
      <c r="K852" s="47"/>
      <c r="L852" s="47"/>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c r="AM852" s="47"/>
      <c r="AN852" s="47"/>
      <c r="AO852" s="47"/>
      <c r="AP852" s="47"/>
      <c r="AQ852" s="47"/>
      <c r="AR852" s="47"/>
      <c r="AS852" s="47"/>
      <c r="AT852" s="47"/>
      <c r="AU852" s="47"/>
      <c r="AV852" s="47"/>
      <c r="AW852" s="47"/>
      <c r="AX852" s="47"/>
      <c r="AY852" s="47"/>
      <c r="AZ852" s="47"/>
      <c r="BA852" s="47"/>
      <c r="BB852" s="47"/>
      <c r="BC852" s="47"/>
      <c r="BD852" s="47"/>
      <c r="BE852" s="47"/>
      <c r="BF852" s="47"/>
      <c r="BG852" s="47"/>
      <c r="BH852" s="47"/>
      <c r="BI852" s="47"/>
      <c r="BJ852" s="47"/>
      <c r="BK852" s="47"/>
      <c r="BL852" s="47"/>
      <c r="BM852" s="47"/>
      <c r="BN852" s="47"/>
      <c r="BO852" s="47"/>
      <c r="BP852" s="47"/>
      <c r="BQ852" s="47"/>
      <c r="BR852" s="47"/>
      <c r="BS852" s="47"/>
      <c r="BT852" s="47"/>
      <c r="BU852" s="47"/>
      <c r="BV852" s="47"/>
      <c r="BW852" s="47"/>
      <c r="BX852" s="47"/>
      <c r="BY852" s="47"/>
      <c r="BZ852" s="47"/>
      <c r="CA852" s="47"/>
      <c r="CB852" s="47"/>
      <c r="CC852" s="47"/>
      <c r="CD852" s="47"/>
      <c r="CE852" s="47"/>
      <c r="CF852" s="47"/>
      <c r="CG852" s="47"/>
      <c r="CH852" s="47"/>
      <c r="CI852" s="47"/>
      <c r="CJ852" s="47"/>
      <c r="CK852" s="47"/>
      <c r="CL852" s="47"/>
      <c r="CM852" s="47"/>
      <c r="CN852" s="47"/>
      <c r="CO852" s="47"/>
      <c r="CP852" s="47"/>
      <c r="CQ852" s="47"/>
    </row>
    <row r="853" spans="1:95" ht="12.75" customHeight="1" x14ac:dyDescent="0.15">
      <c r="A853" s="112"/>
      <c r="B853" s="112"/>
      <c r="C853" s="112"/>
      <c r="D853" s="112"/>
      <c r="E853" s="112"/>
      <c r="F853" s="112"/>
      <c r="G853" s="47"/>
      <c r="H853" s="115"/>
      <c r="I853" s="47"/>
      <c r="J853" s="47"/>
      <c r="K853" s="47"/>
      <c r="L853" s="47"/>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c r="AR853" s="47"/>
      <c r="AS853" s="47"/>
      <c r="AT853" s="47"/>
      <c r="AU853" s="47"/>
      <c r="AV853" s="47"/>
      <c r="AW853" s="47"/>
      <c r="AX853" s="47"/>
      <c r="AY853" s="47"/>
      <c r="AZ853" s="47"/>
      <c r="BA853" s="47"/>
      <c r="BB853" s="47"/>
      <c r="BC853" s="47"/>
      <c r="BD853" s="47"/>
      <c r="BE853" s="47"/>
      <c r="BF853" s="47"/>
      <c r="BG853" s="47"/>
      <c r="BH853" s="47"/>
      <c r="BI853" s="47"/>
      <c r="BJ853" s="47"/>
      <c r="BK853" s="47"/>
      <c r="BL853" s="47"/>
      <c r="BM853" s="47"/>
      <c r="BN853" s="47"/>
      <c r="BO853" s="47"/>
      <c r="BP853" s="47"/>
      <c r="BQ853" s="47"/>
      <c r="BR853" s="47"/>
      <c r="BS853" s="47"/>
      <c r="BT853" s="47"/>
      <c r="BU853" s="47"/>
      <c r="BV853" s="47"/>
      <c r="BW853" s="47"/>
      <c r="BX853" s="47"/>
      <c r="BY853" s="47"/>
      <c r="BZ853" s="47"/>
      <c r="CA853" s="47"/>
      <c r="CB853" s="47"/>
      <c r="CC853" s="47"/>
      <c r="CD853" s="47"/>
      <c r="CE853" s="47"/>
      <c r="CF853" s="47"/>
      <c r="CG853" s="47"/>
      <c r="CH853" s="47"/>
      <c r="CI853" s="47"/>
      <c r="CJ853" s="47"/>
      <c r="CK853" s="47"/>
      <c r="CL853" s="47"/>
      <c r="CM853" s="47"/>
      <c r="CN853" s="47"/>
      <c r="CO853" s="47"/>
      <c r="CP853" s="47"/>
      <c r="CQ853" s="47"/>
    </row>
    <row r="854" spans="1:95" ht="12.75" customHeight="1" x14ac:dyDescent="0.15">
      <c r="A854" s="112"/>
      <c r="B854" s="112"/>
      <c r="C854" s="112"/>
      <c r="D854" s="112"/>
      <c r="E854" s="112"/>
      <c r="F854" s="112"/>
      <c r="G854" s="47"/>
      <c r="H854" s="115"/>
      <c r="I854" s="47"/>
      <c r="J854" s="47"/>
      <c r="K854" s="47"/>
      <c r="L854" s="47"/>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c r="AM854" s="47"/>
      <c r="AN854" s="47"/>
      <c r="AO854" s="47"/>
      <c r="AP854" s="47"/>
      <c r="AQ854" s="47"/>
      <c r="AR854" s="47"/>
      <c r="AS854" s="47"/>
      <c r="AT854" s="47"/>
      <c r="AU854" s="47"/>
      <c r="AV854" s="47"/>
      <c r="AW854" s="47"/>
      <c r="AX854" s="47"/>
      <c r="AY854" s="47"/>
      <c r="AZ854" s="47"/>
      <c r="BA854" s="47"/>
      <c r="BB854" s="47"/>
      <c r="BC854" s="47"/>
      <c r="BD854" s="47"/>
      <c r="BE854" s="47"/>
      <c r="BF854" s="47"/>
      <c r="BG854" s="47"/>
      <c r="BH854" s="47"/>
      <c r="BI854" s="47"/>
      <c r="BJ854" s="47"/>
      <c r="BK854" s="47"/>
      <c r="BL854" s="47"/>
      <c r="BM854" s="47"/>
      <c r="BN854" s="47"/>
      <c r="BO854" s="47"/>
      <c r="BP854" s="47"/>
      <c r="BQ854" s="47"/>
      <c r="BR854" s="47"/>
      <c r="BS854" s="47"/>
      <c r="BT854" s="47"/>
      <c r="BU854" s="47"/>
      <c r="BV854" s="47"/>
      <c r="BW854" s="47"/>
      <c r="BX854" s="47"/>
      <c r="BY854" s="47"/>
      <c r="BZ854" s="47"/>
      <c r="CA854" s="47"/>
      <c r="CB854" s="47"/>
      <c r="CC854" s="47"/>
      <c r="CD854" s="47"/>
      <c r="CE854" s="47"/>
      <c r="CF854" s="47"/>
      <c r="CG854" s="47"/>
      <c r="CH854" s="47"/>
      <c r="CI854" s="47"/>
      <c r="CJ854" s="47"/>
      <c r="CK854" s="47"/>
      <c r="CL854" s="47"/>
      <c r="CM854" s="47"/>
      <c r="CN854" s="47"/>
      <c r="CO854" s="47"/>
      <c r="CP854" s="47"/>
      <c r="CQ854" s="47"/>
    </row>
    <row r="855" spans="1:95" ht="12.75" customHeight="1" x14ac:dyDescent="0.15">
      <c r="A855" s="112"/>
      <c r="B855" s="112"/>
      <c r="C855" s="112"/>
      <c r="D855" s="112"/>
      <c r="E855" s="112"/>
      <c r="F855" s="112"/>
      <c r="G855" s="47"/>
      <c r="H855" s="115"/>
      <c r="I855" s="47"/>
      <c r="J855" s="47"/>
      <c r="K855" s="47"/>
      <c r="L855" s="47"/>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c r="AM855" s="47"/>
      <c r="AN855" s="47"/>
      <c r="AO855" s="47"/>
      <c r="AP855" s="47"/>
      <c r="AQ855" s="47"/>
      <c r="AR855" s="47"/>
      <c r="AS855" s="47"/>
      <c r="AT855" s="47"/>
      <c r="AU855" s="47"/>
      <c r="AV855" s="47"/>
      <c r="AW855" s="47"/>
      <c r="AX855" s="47"/>
      <c r="AY855" s="47"/>
      <c r="AZ855" s="47"/>
      <c r="BA855" s="47"/>
      <c r="BB855" s="47"/>
      <c r="BC855" s="47"/>
      <c r="BD855" s="47"/>
      <c r="BE855" s="47"/>
      <c r="BF855" s="47"/>
      <c r="BG855" s="47"/>
      <c r="BH855" s="47"/>
      <c r="BI855" s="47"/>
      <c r="BJ855" s="47"/>
      <c r="BK855" s="47"/>
      <c r="BL855" s="47"/>
      <c r="BM855" s="47"/>
      <c r="BN855" s="47"/>
      <c r="BO855" s="47"/>
      <c r="BP855" s="47"/>
      <c r="BQ855" s="47"/>
      <c r="BR855" s="47"/>
      <c r="BS855" s="47"/>
      <c r="BT855" s="47"/>
      <c r="BU855" s="47"/>
      <c r="BV855" s="47"/>
      <c r="BW855" s="47"/>
      <c r="BX855" s="47"/>
      <c r="BY855" s="47"/>
      <c r="BZ855" s="47"/>
      <c r="CA855" s="47"/>
      <c r="CB855" s="47"/>
      <c r="CC855" s="47"/>
      <c r="CD855" s="47"/>
      <c r="CE855" s="47"/>
      <c r="CF855" s="47"/>
      <c r="CG855" s="47"/>
      <c r="CH855" s="47"/>
      <c r="CI855" s="47"/>
      <c r="CJ855" s="47"/>
      <c r="CK855" s="47"/>
      <c r="CL855" s="47"/>
      <c r="CM855" s="47"/>
      <c r="CN855" s="47"/>
      <c r="CO855" s="47"/>
      <c r="CP855" s="47"/>
      <c r="CQ855" s="47"/>
    </row>
    <row r="856" spans="1:95" ht="12.75" customHeight="1" x14ac:dyDescent="0.15">
      <c r="A856" s="112"/>
      <c r="B856" s="112"/>
      <c r="C856" s="112"/>
      <c r="D856" s="112"/>
      <c r="E856" s="112"/>
      <c r="F856" s="112"/>
      <c r="G856" s="47"/>
      <c r="H856" s="115"/>
      <c r="I856" s="47"/>
      <c r="J856" s="47"/>
      <c r="K856" s="47"/>
      <c r="L856" s="47"/>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c r="AM856" s="47"/>
      <c r="AN856" s="47"/>
      <c r="AO856" s="47"/>
      <c r="AP856" s="47"/>
      <c r="AQ856" s="47"/>
      <c r="AR856" s="47"/>
      <c r="AS856" s="47"/>
      <c r="AT856" s="47"/>
      <c r="AU856" s="47"/>
      <c r="AV856" s="47"/>
      <c r="AW856" s="47"/>
      <c r="AX856" s="47"/>
      <c r="AY856" s="47"/>
      <c r="AZ856" s="47"/>
      <c r="BA856" s="47"/>
      <c r="BB856" s="47"/>
      <c r="BC856" s="47"/>
      <c r="BD856" s="47"/>
      <c r="BE856" s="47"/>
      <c r="BF856" s="47"/>
      <c r="BG856" s="47"/>
      <c r="BH856" s="47"/>
      <c r="BI856" s="47"/>
      <c r="BJ856" s="47"/>
      <c r="BK856" s="47"/>
      <c r="BL856" s="47"/>
      <c r="BM856" s="47"/>
      <c r="BN856" s="47"/>
      <c r="BO856" s="47"/>
      <c r="BP856" s="47"/>
      <c r="BQ856" s="47"/>
      <c r="BR856" s="47"/>
      <c r="BS856" s="47"/>
      <c r="BT856" s="47"/>
      <c r="BU856" s="47"/>
      <c r="BV856" s="47"/>
      <c r="BW856" s="47"/>
      <c r="BX856" s="47"/>
      <c r="BY856" s="47"/>
      <c r="BZ856" s="47"/>
      <c r="CA856" s="47"/>
      <c r="CB856" s="47"/>
      <c r="CC856" s="47"/>
      <c r="CD856" s="47"/>
      <c r="CE856" s="47"/>
      <c r="CF856" s="47"/>
      <c r="CG856" s="47"/>
      <c r="CH856" s="47"/>
      <c r="CI856" s="47"/>
      <c r="CJ856" s="47"/>
      <c r="CK856" s="47"/>
      <c r="CL856" s="47"/>
      <c r="CM856" s="47"/>
      <c r="CN856" s="47"/>
      <c r="CO856" s="47"/>
      <c r="CP856" s="47"/>
      <c r="CQ856" s="47"/>
    </row>
    <row r="857" spans="1:95" ht="12.75" customHeight="1" x14ac:dyDescent="0.15">
      <c r="A857" s="112"/>
      <c r="B857" s="112"/>
      <c r="C857" s="112"/>
      <c r="D857" s="112"/>
      <c r="E857" s="112"/>
      <c r="F857" s="112"/>
      <c r="G857" s="47"/>
      <c r="H857" s="115"/>
      <c r="I857" s="47"/>
      <c r="J857" s="47"/>
      <c r="K857" s="47"/>
      <c r="L857" s="47"/>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c r="AM857" s="47"/>
      <c r="AN857" s="47"/>
      <c r="AO857" s="47"/>
      <c r="AP857" s="47"/>
      <c r="AQ857" s="47"/>
      <c r="AR857" s="47"/>
      <c r="AS857" s="47"/>
      <c r="AT857" s="47"/>
      <c r="AU857" s="47"/>
      <c r="AV857" s="47"/>
      <c r="AW857" s="47"/>
      <c r="AX857" s="47"/>
      <c r="AY857" s="47"/>
      <c r="AZ857" s="47"/>
      <c r="BA857" s="47"/>
      <c r="BB857" s="47"/>
      <c r="BC857" s="47"/>
      <c r="BD857" s="47"/>
      <c r="BE857" s="47"/>
      <c r="BF857" s="47"/>
      <c r="BG857" s="47"/>
      <c r="BH857" s="47"/>
      <c r="BI857" s="47"/>
      <c r="BJ857" s="47"/>
      <c r="BK857" s="47"/>
      <c r="BL857" s="47"/>
      <c r="BM857" s="47"/>
      <c r="BN857" s="47"/>
      <c r="BO857" s="47"/>
      <c r="BP857" s="47"/>
      <c r="BQ857" s="47"/>
      <c r="BR857" s="47"/>
      <c r="BS857" s="47"/>
      <c r="BT857" s="47"/>
      <c r="BU857" s="47"/>
      <c r="BV857" s="47"/>
      <c r="BW857" s="47"/>
      <c r="BX857" s="47"/>
      <c r="BY857" s="47"/>
      <c r="BZ857" s="47"/>
      <c r="CA857" s="47"/>
      <c r="CB857" s="47"/>
      <c r="CC857" s="47"/>
      <c r="CD857" s="47"/>
      <c r="CE857" s="47"/>
      <c r="CF857" s="47"/>
      <c r="CG857" s="47"/>
      <c r="CH857" s="47"/>
      <c r="CI857" s="47"/>
      <c r="CJ857" s="47"/>
      <c r="CK857" s="47"/>
      <c r="CL857" s="47"/>
      <c r="CM857" s="47"/>
      <c r="CN857" s="47"/>
      <c r="CO857" s="47"/>
      <c r="CP857" s="47"/>
      <c r="CQ857" s="47"/>
    </row>
    <row r="858" spans="1:95" ht="12.75" customHeight="1" x14ac:dyDescent="0.15">
      <c r="A858" s="112"/>
      <c r="B858" s="112"/>
      <c r="C858" s="112"/>
      <c r="D858" s="112"/>
      <c r="E858" s="112"/>
      <c r="F858" s="112"/>
      <c r="G858" s="47"/>
      <c r="H858" s="115"/>
      <c r="I858" s="47"/>
      <c r="J858" s="47"/>
      <c r="K858" s="47"/>
      <c r="L858" s="47"/>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c r="AM858" s="47"/>
      <c r="AN858" s="47"/>
      <c r="AO858" s="47"/>
      <c r="AP858" s="47"/>
      <c r="AQ858" s="47"/>
      <c r="AR858" s="47"/>
      <c r="AS858" s="47"/>
      <c r="AT858" s="47"/>
      <c r="AU858" s="47"/>
      <c r="AV858" s="47"/>
      <c r="AW858" s="47"/>
      <c r="AX858" s="47"/>
      <c r="AY858" s="47"/>
      <c r="AZ858" s="47"/>
      <c r="BA858" s="47"/>
      <c r="BB858" s="47"/>
      <c r="BC858" s="47"/>
      <c r="BD858" s="47"/>
      <c r="BE858" s="47"/>
      <c r="BF858" s="47"/>
      <c r="BG858" s="47"/>
      <c r="BH858" s="47"/>
      <c r="BI858" s="47"/>
      <c r="BJ858" s="47"/>
      <c r="BK858" s="47"/>
      <c r="BL858" s="47"/>
      <c r="BM858" s="47"/>
      <c r="BN858" s="47"/>
      <c r="BO858" s="47"/>
      <c r="BP858" s="47"/>
      <c r="BQ858" s="47"/>
      <c r="BR858" s="47"/>
      <c r="BS858" s="47"/>
      <c r="BT858" s="47"/>
      <c r="BU858" s="47"/>
      <c r="BV858" s="47"/>
      <c r="BW858" s="47"/>
      <c r="BX858" s="47"/>
      <c r="BY858" s="47"/>
      <c r="BZ858" s="47"/>
      <c r="CA858" s="47"/>
      <c r="CB858" s="47"/>
      <c r="CC858" s="47"/>
      <c r="CD858" s="47"/>
      <c r="CE858" s="47"/>
      <c r="CF858" s="47"/>
      <c r="CG858" s="47"/>
      <c r="CH858" s="47"/>
      <c r="CI858" s="47"/>
      <c r="CJ858" s="47"/>
      <c r="CK858" s="47"/>
      <c r="CL858" s="47"/>
      <c r="CM858" s="47"/>
      <c r="CN858" s="47"/>
      <c r="CO858" s="47"/>
      <c r="CP858" s="47"/>
      <c r="CQ858" s="47"/>
    </row>
    <row r="859" spans="1:95" ht="12.75" customHeight="1" x14ac:dyDescent="0.15">
      <c r="A859" s="112"/>
      <c r="B859" s="112"/>
      <c r="C859" s="112"/>
      <c r="D859" s="112"/>
      <c r="E859" s="112"/>
      <c r="F859" s="112"/>
      <c r="G859" s="47"/>
      <c r="H859" s="115"/>
      <c r="I859" s="47"/>
      <c r="J859" s="47"/>
      <c r="K859" s="47"/>
      <c r="L859" s="47"/>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c r="AM859" s="47"/>
      <c r="AN859" s="47"/>
      <c r="AO859" s="47"/>
      <c r="AP859" s="47"/>
      <c r="AQ859" s="47"/>
      <c r="AR859" s="47"/>
      <c r="AS859" s="47"/>
      <c r="AT859" s="47"/>
      <c r="AU859" s="47"/>
      <c r="AV859" s="47"/>
      <c r="AW859" s="47"/>
      <c r="AX859" s="47"/>
      <c r="AY859" s="47"/>
      <c r="AZ859" s="47"/>
      <c r="BA859" s="47"/>
      <c r="BB859" s="47"/>
      <c r="BC859" s="47"/>
      <c r="BD859" s="47"/>
      <c r="BE859" s="47"/>
      <c r="BF859" s="47"/>
      <c r="BG859" s="47"/>
      <c r="BH859" s="47"/>
      <c r="BI859" s="47"/>
      <c r="BJ859" s="47"/>
      <c r="BK859" s="47"/>
      <c r="BL859" s="47"/>
      <c r="BM859" s="47"/>
      <c r="BN859" s="47"/>
      <c r="BO859" s="47"/>
      <c r="BP859" s="47"/>
      <c r="BQ859" s="47"/>
      <c r="BR859" s="47"/>
      <c r="BS859" s="47"/>
      <c r="BT859" s="47"/>
      <c r="BU859" s="47"/>
      <c r="BV859" s="47"/>
      <c r="BW859" s="47"/>
      <c r="BX859" s="47"/>
      <c r="BY859" s="47"/>
      <c r="BZ859" s="47"/>
      <c r="CA859" s="47"/>
      <c r="CB859" s="47"/>
      <c r="CC859" s="47"/>
      <c r="CD859" s="47"/>
      <c r="CE859" s="47"/>
      <c r="CF859" s="47"/>
      <c r="CG859" s="47"/>
      <c r="CH859" s="47"/>
      <c r="CI859" s="47"/>
      <c r="CJ859" s="47"/>
      <c r="CK859" s="47"/>
      <c r="CL859" s="47"/>
      <c r="CM859" s="47"/>
      <c r="CN859" s="47"/>
      <c r="CO859" s="47"/>
      <c r="CP859" s="47"/>
      <c r="CQ859" s="47"/>
    </row>
    <row r="860" spans="1:95" ht="12.75" customHeight="1" x14ac:dyDescent="0.15">
      <c r="A860" s="112"/>
      <c r="B860" s="112"/>
      <c r="C860" s="112"/>
      <c r="D860" s="112"/>
      <c r="E860" s="112"/>
      <c r="F860" s="112"/>
      <c r="G860" s="47"/>
      <c r="H860" s="115"/>
      <c r="I860" s="47"/>
      <c r="J860" s="47"/>
      <c r="K860" s="47"/>
      <c r="L860" s="47"/>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c r="AM860" s="47"/>
      <c r="AN860" s="47"/>
      <c r="AO860" s="47"/>
      <c r="AP860" s="47"/>
      <c r="AQ860" s="47"/>
      <c r="AR860" s="47"/>
      <c r="AS860" s="47"/>
      <c r="AT860" s="47"/>
      <c r="AU860" s="47"/>
      <c r="AV860" s="47"/>
      <c r="AW860" s="47"/>
      <c r="AX860" s="47"/>
      <c r="AY860" s="47"/>
      <c r="AZ860" s="47"/>
      <c r="BA860" s="47"/>
      <c r="BB860" s="47"/>
      <c r="BC860" s="47"/>
      <c r="BD860" s="47"/>
      <c r="BE860" s="47"/>
      <c r="BF860" s="47"/>
      <c r="BG860" s="47"/>
      <c r="BH860" s="47"/>
      <c r="BI860" s="47"/>
      <c r="BJ860" s="47"/>
      <c r="BK860" s="47"/>
      <c r="BL860" s="47"/>
      <c r="BM860" s="47"/>
      <c r="BN860" s="47"/>
      <c r="BO860" s="47"/>
      <c r="BP860" s="47"/>
      <c r="BQ860" s="47"/>
      <c r="BR860" s="47"/>
      <c r="BS860" s="47"/>
      <c r="BT860" s="47"/>
      <c r="BU860" s="47"/>
      <c r="BV860" s="47"/>
      <c r="BW860" s="47"/>
      <c r="BX860" s="47"/>
      <c r="BY860" s="47"/>
      <c r="BZ860" s="47"/>
      <c r="CA860" s="47"/>
      <c r="CB860" s="47"/>
      <c r="CC860" s="47"/>
      <c r="CD860" s="47"/>
      <c r="CE860" s="47"/>
      <c r="CF860" s="47"/>
      <c r="CG860" s="47"/>
      <c r="CH860" s="47"/>
      <c r="CI860" s="47"/>
      <c r="CJ860" s="47"/>
      <c r="CK860" s="47"/>
      <c r="CL860" s="47"/>
      <c r="CM860" s="47"/>
      <c r="CN860" s="47"/>
      <c r="CO860" s="47"/>
      <c r="CP860" s="47"/>
      <c r="CQ860" s="47"/>
    </row>
    <row r="861" spans="1:95" ht="12.75" customHeight="1" x14ac:dyDescent="0.15">
      <c r="A861" s="112"/>
      <c r="B861" s="112"/>
      <c r="C861" s="112"/>
      <c r="D861" s="112"/>
      <c r="E861" s="112"/>
      <c r="F861" s="112"/>
      <c r="G861" s="47"/>
      <c r="H861" s="115"/>
      <c r="I861" s="47"/>
      <c r="J861" s="47"/>
      <c r="K861" s="47"/>
      <c r="L861" s="47"/>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c r="AM861" s="47"/>
      <c r="AN861" s="47"/>
      <c r="AO861" s="47"/>
      <c r="AP861" s="47"/>
      <c r="AQ861" s="47"/>
      <c r="AR861" s="47"/>
      <c r="AS861" s="47"/>
      <c r="AT861" s="47"/>
      <c r="AU861" s="47"/>
      <c r="AV861" s="47"/>
      <c r="AW861" s="47"/>
      <c r="AX861" s="47"/>
      <c r="AY861" s="47"/>
      <c r="AZ861" s="47"/>
      <c r="BA861" s="47"/>
      <c r="BB861" s="47"/>
      <c r="BC861" s="47"/>
      <c r="BD861" s="47"/>
      <c r="BE861" s="47"/>
      <c r="BF861" s="47"/>
      <c r="BG861" s="47"/>
      <c r="BH861" s="47"/>
      <c r="BI861" s="47"/>
      <c r="BJ861" s="47"/>
      <c r="BK861" s="47"/>
      <c r="BL861" s="47"/>
      <c r="BM861" s="47"/>
      <c r="BN861" s="47"/>
      <c r="BO861" s="47"/>
      <c r="BP861" s="47"/>
      <c r="BQ861" s="47"/>
      <c r="BR861" s="47"/>
      <c r="BS861" s="47"/>
      <c r="BT861" s="47"/>
      <c r="BU861" s="47"/>
      <c r="BV861" s="47"/>
      <c r="BW861" s="47"/>
      <c r="BX861" s="47"/>
      <c r="BY861" s="47"/>
      <c r="BZ861" s="47"/>
      <c r="CA861" s="47"/>
      <c r="CB861" s="47"/>
      <c r="CC861" s="47"/>
      <c r="CD861" s="47"/>
      <c r="CE861" s="47"/>
      <c r="CF861" s="47"/>
      <c r="CG861" s="47"/>
      <c r="CH861" s="47"/>
      <c r="CI861" s="47"/>
      <c r="CJ861" s="47"/>
      <c r="CK861" s="47"/>
      <c r="CL861" s="47"/>
      <c r="CM861" s="47"/>
      <c r="CN861" s="47"/>
      <c r="CO861" s="47"/>
      <c r="CP861" s="47"/>
      <c r="CQ861" s="47"/>
    </row>
    <row r="862" spans="1:95" ht="12.75" customHeight="1" x14ac:dyDescent="0.15">
      <c r="A862" s="112"/>
      <c r="B862" s="112"/>
      <c r="C862" s="112"/>
      <c r="D862" s="112"/>
      <c r="E862" s="112"/>
      <c r="F862" s="112"/>
      <c r="G862" s="47"/>
      <c r="H862" s="115"/>
      <c r="I862" s="47"/>
      <c r="J862" s="47"/>
      <c r="K862" s="47"/>
      <c r="L862" s="47"/>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c r="AR862" s="47"/>
      <c r="AS862" s="47"/>
      <c r="AT862" s="47"/>
      <c r="AU862" s="47"/>
      <c r="AV862" s="47"/>
      <c r="AW862" s="47"/>
      <c r="AX862" s="47"/>
      <c r="AY862" s="47"/>
      <c r="AZ862" s="47"/>
      <c r="BA862" s="47"/>
      <c r="BB862" s="47"/>
      <c r="BC862" s="47"/>
      <c r="BD862" s="47"/>
      <c r="BE862" s="47"/>
      <c r="BF862" s="47"/>
      <c r="BG862" s="47"/>
      <c r="BH862" s="47"/>
      <c r="BI862" s="47"/>
      <c r="BJ862" s="47"/>
      <c r="BK862" s="47"/>
      <c r="BL862" s="47"/>
      <c r="BM862" s="47"/>
      <c r="BN862" s="47"/>
      <c r="BO862" s="47"/>
      <c r="BP862" s="47"/>
      <c r="BQ862" s="47"/>
      <c r="BR862" s="47"/>
      <c r="BS862" s="47"/>
      <c r="BT862" s="47"/>
      <c r="BU862" s="47"/>
      <c r="BV862" s="47"/>
      <c r="BW862" s="47"/>
      <c r="BX862" s="47"/>
      <c r="BY862" s="47"/>
      <c r="BZ862" s="47"/>
      <c r="CA862" s="47"/>
      <c r="CB862" s="47"/>
      <c r="CC862" s="47"/>
      <c r="CD862" s="47"/>
      <c r="CE862" s="47"/>
      <c r="CF862" s="47"/>
      <c r="CG862" s="47"/>
      <c r="CH862" s="47"/>
      <c r="CI862" s="47"/>
      <c r="CJ862" s="47"/>
      <c r="CK862" s="47"/>
      <c r="CL862" s="47"/>
      <c r="CM862" s="47"/>
      <c r="CN862" s="47"/>
      <c r="CO862" s="47"/>
      <c r="CP862" s="47"/>
      <c r="CQ862" s="47"/>
    </row>
    <row r="863" spans="1:95" ht="12.75" customHeight="1" x14ac:dyDescent="0.15">
      <c r="A863" s="112"/>
      <c r="B863" s="112"/>
      <c r="C863" s="112"/>
      <c r="D863" s="112"/>
      <c r="E863" s="112"/>
      <c r="F863" s="112"/>
      <c r="G863" s="47"/>
      <c r="H863" s="115"/>
      <c r="I863" s="47"/>
      <c r="J863" s="47"/>
      <c r="K863" s="47"/>
      <c r="L863" s="47"/>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c r="AM863" s="47"/>
      <c r="AN863" s="47"/>
      <c r="AO863" s="47"/>
      <c r="AP863" s="47"/>
      <c r="AQ863" s="47"/>
      <c r="AR863" s="47"/>
      <c r="AS863" s="47"/>
      <c r="AT863" s="47"/>
      <c r="AU863" s="47"/>
      <c r="AV863" s="47"/>
      <c r="AW863" s="47"/>
      <c r="AX863" s="47"/>
      <c r="AY863" s="47"/>
      <c r="AZ863" s="47"/>
      <c r="BA863" s="47"/>
      <c r="BB863" s="47"/>
      <c r="BC863" s="47"/>
      <c r="BD863" s="47"/>
      <c r="BE863" s="47"/>
      <c r="BF863" s="47"/>
      <c r="BG863" s="47"/>
      <c r="BH863" s="47"/>
      <c r="BI863" s="47"/>
      <c r="BJ863" s="47"/>
      <c r="BK863" s="47"/>
      <c r="BL863" s="47"/>
      <c r="BM863" s="47"/>
      <c r="BN863" s="47"/>
      <c r="BO863" s="47"/>
      <c r="BP863" s="47"/>
      <c r="BQ863" s="47"/>
      <c r="BR863" s="47"/>
      <c r="BS863" s="47"/>
      <c r="BT863" s="47"/>
      <c r="BU863" s="47"/>
      <c r="BV863" s="47"/>
      <c r="BW863" s="47"/>
      <c r="BX863" s="47"/>
      <c r="BY863" s="47"/>
      <c r="BZ863" s="47"/>
      <c r="CA863" s="47"/>
      <c r="CB863" s="47"/>
      <c r="CC863" s="47"/>
      <c r="CD863" s="47"/>
      <c r="CE863" s="47"/>
      <c r="CF863" s="47"/>
      <c r="CG863" s="47"/>
      <c r="CH863" s="47"/>
      <c r="CI863" s="47"/>
      <c r="CJ863" s="47"/>
      <c r="CK863" s="47"/>
      <c r="CL863" s="47"/>
      <c r="CM863" s="47"/>
      <c r="CN863" s="47"/>
      <c r="CO863" s="47"/>
      <c r="CP863" s="47"/>
      <c r="CQ863" s="47"/>
    </row>
    <row r="864" spans="1:95" ht="12.75" customHeight="1" x14ac:dyDescent="0.15">
      <c r="A864" s="112"/>
      <c r="B864" s="112"/>
      <c r="C864" s="112"/>
      <c r="D864" s="112"/>
      <c r="E864" s="112"/>
      <c r="F864" s="112"/>
      <c r="G864" s="47"/>
      <c r="H864" s="115"/>
      <c r="I864" s="47"/>
      <c r="J864" s="47"/>
      <c r="K864" s="47"/>
      <c r="L864" s="47"/>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c r="AM864" s="47"/>
      <c r="AN864" s="47"/>
      <c r="AO864" s="47"/>
      <c r="AP864" s="47"/>
      <c r="AQ864" s="47"/>
      <c r="AR864" s="47"/>
      <c r="AS864" s="47"/>
      <c r="AT864" s="47"/>
      <c r="AU864" s="47"/>
      <c r="AV864" s="47"/>
      <c r="AW864" s="47"/>
      <c r="AX864" s="47"/>
      <c r="AY864" s="47"/>
      <c r="AZ864" s="47"/>
      <c r="BA864" s="47"/>
      <c r="BB864" s="47"/>
      <c r="BC864" s="47"/>
      <c r="BD864" s="47"/>
      <c r="BE864" s="47"/>
      <c r="BF864" s="47"/>
      <c r="BG864" s="47"/>
      <c r="BH864" s="47"/>
      <c r="BI864" s="47"/>
      <c r="BJ864" s="47"/>
      <c r="BK864" s="47"/>
      <c r="BL864" s="47"/>
      <c r="BM864" s="47"/>
      <c r="BN864" s="47"/>
      <c r="BO864" s="47"/>
      <c r="BP864" s="47"/>
      <c r="BQ864" s="47"/>
      <c r="BR864" s="47"/>
      <c r="BS864" s="47"/>
      <c r="BT864" s="47"/>
      <c r="BU864" s="47"/>
      <c r="BV864" s="47"/>
      <c r="BW864" s="47"/>
      <c r="BX864" s="47"/>
      <c r="BY864" s="47"/>
      <c r="BZ864" s="47"/>
      <c r="CA864" s="47"/>
      <c r="CB864" s="47"/>
      <c r="CC864" s="47"/>
      <c r="CD864" s="47"/>
      <c r="CE864" s="47"/>
      <c r="CF864" s="47"/>
      <c r="CG864" s="47"/>
      <c r="CH864" s="47"/>
      <c r="CI864" s="47"/>
      <c r="CJ864" s="47"/>
      <c r="CK864" s="47"/>
      <c r="CL864" s="47"/>
      <c r="CM864" s="47"/>
      <c r="CN864" s="47"/>
      <c r="CO864" s="47"/>
      <c r="CP864" s="47"/>
      <c r="CQ864" s="47"/>
    </row>
    <row r="865" spans="1:95" ht="12.75" customHeight="1" x14ac:dyDescent="0.15">
      <c r="A865" s="112"/>
      <c r="B865" s="112"/>
      <c r="C865" s="112"/>
      <c r="D865" s="112"/>
      <c r="E865" s="112"/>
      <c r="F865" s="112"/>
      <c r="G865" s="47"/>
      <c r="H865" s="115"/>
      <c r="I865" s="47"/>
      <c r="J865" s="47"/>
      <c r="K865" s="47"/>
      <c r="L865" s="47"/>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c r="AM865" s="47"/>
      <c r="AN865" s="47"/>
      <c r="AO865" s="47"/>
      <c r="AP865" s="47"/>
      <c r="AQ865" s="47"/>
      <c r="AR865" s="47"/>
      <c r="AS865" s="47"/>
      <c r="AT865" s="47"/>
      <c r="AU865" s="47"/>
      <c r="AV865" s="47"/>
      <c r="AW865" s="47"/>
      <c r="AX865" s="47"/>
      <c r="AY865" s="47"/>
      <c r="AZ865" s="47"/>
      <c r="BA865" s="47"/>
      <c r="BB865" s="47"/>
      <c r="BC865" s="47"/>
      <c r="BD865" s="47"/>
      <c r="BE865" s="47"/>
      <c r="BF865" s="47"/>
      <c r="BG865" s="47"/>
      <c r="BH865" s="47"/>
      <c r="BI865" s="47"/>
      <c r="BJ865" s="47"/>
      <c r="BK865" s="47"/>
      <c r="BL865" s="47"/>
      <c r="BM865" s="47"/>
      <c r="BN865" s="47"/>
      <c r="BO865" s="47"/>
      <c r="BP865" s="47"/>
      <c r="BQ865" s="47"/>
      <c r="BR865" s="47"/>
      <c r="BS865" s="47"/>
      <c r="BT865" s="47"/>
      <c r="BU865" s="47"/>
      <c r="BV865" s="47"/>
      <c r="BW865" s="47"/>
      <c r="BX865" s="47"/>
      <c r="BY865" s="47"/>
      <c r="BZ865" s="47"/>
      <c r="CA865" s="47"/>
      <c r="CB865" s="47"/>
      <c r="CC865" s="47"/>
      <c r="CD865" s="47"/>
      <c r="CE865" s="47"/>
      <c r="CF865" s="47"/>
      <c r="CG865" s="47"/>
      <c r="CH865" s="47"/>
      <c r="CI865" s="47"/>
      <c r="CJ865" s="47"/>
      <c r="CK865" s="47"/>
      <c r="CL865" s="47"/>
      <c r="CM865" s="47"/>
      <c r="CN865" s="47"/>
      <c r="CO865" s="47"/>
      <c r="CP865" s="47"/>
      <c r="CQ865" s="47"/>
    </row>
    <row r="866" spans="1:95" ht="12.75" customHeight="1" x14ac:dyDescent="0.15">
      <c r="A866" s="112"/>
      <c r="B866" s="112"/>
      <c r="C866" s="112"/>
      <c r="D866" s="112"/>
      <c r="E866" s="112"/>
      <c r="F866" s="112"/>
      <c r="G866" s="47"/>
      <c r="H866" s="115"/>
      <c r="I866" s="47"/>
      <c r="J866" s="47"/>
      <c r="K866" s="47"/>
      <c r="L866" s="47"/>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c r="AM866" s="47"/>
      <c r="AN866" s="47"/>
      <c r="AO866" s="47"/>
      <c r="AP866" s="47"/>
      <c r="AQ866" s="47"/>
      <c r="AR866" s="47"/>
      <c r="AS866" s="47"/>
      <c r="AT866" s="47"/>
      <c r="AU866" s="47"/>
      <c r="AV866" s="47"/>
      <c r="AW866" s="47"/>
      <c r="AX866" s="47"/>
      <c r="AY866" s="47"/>
      <c r="AZ866" s="47"/>
      <c r="BA866" s="47"/>
      <c r="BB866" s="47"/>
      <c r="BC866" s="47"/>
      <c r="BD866" s="47"/>
      <c r="BE866" s="47"/>
      <c r="BF866" s="47"/>
      <c r="BG866" s="47"/>
      <c r="BH866" s="47"/>
      <c r="BI866" s="47"/>
      <c r="BJ866" s="47"/>
      <c r="BK866" s="47"/>
      <c r="BL866" s="47"/>
      <c r="BM866" s="47"/>
      <c r="BN866" s="47"/>
      <c r="BO866" s="47"/>
      <c r="BP866" s="47"/>
      <c r="BQ866" s="47"/>
      <c r="BR866" s="47"/>
      <c r="BS866" s="47"/>
      <c r="BT866" s="47"/>
      <c r="BU866" s="47"/>
      <c r="BV866" s="47"/>
      <c r="BW866" s="47"/>
      <c r="BX866" s="47"/>
      <c r="BY866" s="47"/>
      <c r="BZ866" s="47"/>
      <c r="CA866" s="47"/>
      <c r="CB866" s="47"/>
      <c r="CC866" s="47"/>
      <c r="CD866" s="47"/>
      <c r="CE866" s="47"/>
      <c r="CF866" s="47"/>
      <c r="CG866" s="47"/>
      <c r="CH866" s="47"/>
      <c r="CI866" s="47"/>
      <c r="CJ866" s="47"/>
      <c r="CK866" s="47"/>
      <c r="CL866" s="47"/>
      <c r="CM866" s="47"/>
      <c r="CN866" s="47"/>
      <c r="CO866" s="47"/>
      <c r="CP866" s="47"/>
      <c r="CQ866" s="47"/>
    </row>
    <row r="867" spans="1:95" ht="12.75" customHeight="1" x14ac:dyDescent="0.15">
      <c r="A867" s="112"/>
      <c r="B867" s="112"/>
      <c r="C867" s="112"/>
      <c r="D867" s="112"/>
      <c r="E867" s="112"/>
      <c r="F867" s="112"/>
      <c r="G867" s="47"/>
      <c r="H867" s="115"/>
      <c r="I867" s="47"/>
      <c r="J867" s="47"/>
      <c r="K867" s="47"/>
      <c r="L867" s="47"/>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c r="AM867" s="47"/>
      <c r="AN867" s="47"/>
      <c r="AO867" s="47"/>
      <c r="AP867" s="47"/>
      <c r="AQ867" s="47"/>
      <c r="AR867" s="47"/>
      <c r="AS867" s="47"/>
      <c r="AT867" s="47"/>
      <c r="AU867" s="47"/>
      <c r="AV867" s="47"/>
      <c r="AW867" s="47"/>
      <c r="AX867" s="47"/>
      <c r="AY867" s="47"/>
      <c r="AZ867" s="47"/>
      <c r="BA867" s="47"/>
      <c r="BB867" s="47"/>
      <c r="BC867" s="47"/>
      <c r="BD867" s="47"/>
      <c r="BE867" s="47"/>
      <c r="BF867" s="47"/>
      <c r="BG867" s="47"/>
      <c r="BH867" s="47"/>
      <c r="BI867" s="47"/>
      <c r="BJ867" s="47"/>
      <c r="BK867" s="47"/>
      <c r="BL867" s="47"/>
      <c r="BM867" s="47"/>
      <c r="BN867" s="47"/>
      <c r="BO867" s="47"/>
      <c r="BP867" s="47"/>
      <c r="BQ867" s="47"/>
      <c r="BR867" s="47"/>
      <c r="BS867" s="47"/>
      <c r="BT867" s="47"/>
      <c r="BU867" s="47"/>
      <c r="BV867" s="47"/>
      <c r="BW867" s="47"/>
      <c r="BX867" s="47"/>
      <c r="BY867" s="47"/>
      <c r="BZ867" s="47"/>
      <c r="CA867" s="47"/>
      <c r="CB867" s="47"/>
      <c r="CC867" s="47"/>
      <c r="CD867" s="47"/>
      <c r="CE867" s="47"/>
      <c r="CF867" s="47"/>
      <c r="CG867" s="47"/>
      <c r="CH867" s="47"/>
      <c r="CI867" s="47"/>
      <c r="CJ867" s="47"/>
      <c r="CK867" s="47"/>
      <c r="CL867" s="47"/>
      <c r="CM867" s="47"/>
      <c r="CN867" s="47"/>
      <c r="CO867" s="47"/>
      <c r="CP867" s="47"/>
      <c r="CQ867" s="47"/>
    </row>
    <row r="868" spans="1:95" ht="12.75" customHeight="1" x14ac:dyDescent="0.15">
      <c r="A868" s="112"/>
      <c r="B868" s="112"/>
      <c r="C868" s="112"/>
      <c r="D868" s="112"/>
      <c r="E868" s="112"/>
      <c r="F868" s="112"/>
      <c r="G868" s="47"/>
      <c r="H868" s="115"/>
      <c r="I868" s="47"/>
      <c r="J868" s="47"/>
      <c r="K868" s="47"/>
      <c r="L868" s="47"/>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c r="AM868" s="47"/>
      <c r="AN868" s="47"/>
      <c r="AO868" s="47"/>
      <c r="AP868" s="47"/>
      <c r="AQ868" s="47"/>
      <c r="AR868" s="47"/>
      <c r="AS868" s="47"/>
      <c r="AT868" s="47"/>
      <c r="AU868" s="47"/>
      <c r="AV868" s="47"/>
      <c r="AW868" s="47"/>
      <c r="AX868" s="47"/>
      <c r="AY868" s="47"/>
      <c r="AZ868" s="47"/>
      <c r="BA868" s="47"/>
      <c r="BB868" s="47"/>
      <c r="BC868" s="47"/>
      <c r="BD868" s="47"/>
      <c r="BE868" s="47"/>
      <c r="BF868" s="47"/>
      <c r="BG868" s="47"/>
      <c r="BH868" s="47"/>
      <c r="BI868" s="47"/>
      <c r="BJ868" s="47"/>
      <c r="BK868" s="47"/>
      <c r="BL868" s="47"/>
      <c r="BM868" s="47"/>
      <c r="BN868" s="47"/>
      <c r="BO868" s="47"/>
      <c r="BP868" s="47"/>
      <c r="BQ868" s="47"/>
      <c r="BR868" s="47"/>
      <c r="BS868" s="47"/>
      <c r="BT868" s="47"/>
      <c r="BU868" s="47"/>
      <c r="BV868" s="47"/>
      <c r="BW868" s="47"/>
      <c r="BX868" s="47"/>
      <c r="BY868" s="47"/>
      <c r="BZ868" s="47"/>
      <c r="CA868" s="47"/>
      <c r="CB868" s="47"/>
      <c r="CC868" s="47"/>
      <c r="CD868" s="47"/>
      <c r="CE868" s="47"/>
      <c r="CF868" s="47"/>
      <c r="CG868" s="47"/>
      <c r="CH868" s="47"/>
      <c r="CI868" s="47"/>
      <c r="CJ868" s="47"/>
      <c r="CK868" s="47"/>
      <c r="CL868" s="47"/>
      <c r="CM868" s="47"/>
      <c r="CN868" s="47"/>
      <c r="CO868" s="47"/>
      <c r="CP868" s="47"/>
      <c r="CQ868" s="47"/>
    </row>
    <row r="869" spans="1:95" ht="12.75" customHeight="1" x14ac:dyDescent="0.15">
      <c r="A869" s="112"/>
      <c r="B869" s="112"/>
      <c r="C869" s="112"/>
      <c r="D869" s="112"/>
      <c r="E869" s="112"/>
      <c r="F869" s="112"/>
      <c r="G869" s="47"/>
      <c r="H869" s="115"/>
      <c r="I869" s="47"/>
      <c r="J869" s="47"/>
      <c r="K869" s="47"/>
      <c r="L869" s="47"/>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c r="AM869" s="47"/>
      <c r="AN869" s="47"/>
      <c r="AO869" s="47"/>
      <c r="AP869" s="47"/>
      <c r="AQ869" s="47"/>
      <c r="AR869" s="47"/>
      <c r="AS869" s="47"/>
      <c r="AT869" s="47"/>
      <c r="AU869" s="47"/>
      <c r="AV869" s="47"/>
      <c r="AW869" s="47"/>
      <c r="AX869" s="47"/>
      <c r="AY869" s="47"/>
      <c r="AZ869" s="47"/>
      <c r="BA869" s="47"/>
      <c r="BB869" s="47"/>
      <c r="BC869" s="47"/>
      <c r="BD869" s="47"/>
      <c r="BE869" s="47"/>
      <c r="BF869" s="47"/>
      <c r="BG869" s="47"/>
      <c r="BH869" s="47"/>
      <c r="BI869" s="47"/>
      <c r="BJ869" s="47"/>
      <c r="BK869" s="47"/>
      <c r="BL869" s="47"/>
      <c r="BM869" s="47"/>
      <c r="BN869" s="47"/>
      <c r="BO869" s="47"/>
      <c r="BP869" s="47"/>
      <c r="BQ869" s="47"/>
      <c r="BR869" s="47"/>
      <c r="BS869" s="47"/>
      <c r="BT869" s="47"/>
      <c r="BU869" s="47"/>
      <c r="BV869" s="47"/>
      <c r="BW869" s="47"/>
      <c r="BX869" s="47"/>
      <c r="BY869" s="47"/>
      <c r="BZ869" s="47"/>
      <c r="CA869" s="47"/>
      <c r="CB869" s="47"/>
      <c r="CC869" s="47"/>
      <c r="CD869" s="47"/>
      <c r="CE869" s="47"/>
      <c r="CF869" s="47"/>
      <c r="CG869" s="47"/>
      <c r="CH869" s="47"/>
      <c r="CI869" s="47"/>
      <c r="CJ869" s="47"/>
      <c r="CK869" s="47"/>
      <c r="CL869" s="47"/>
      <c r="CM869" s="47"/>
      <c r="CN869" s="47"/>
      <c r="CO869" s="47"/>
      <c r="CP869" s="47"/>
      <c r="CQ869" s="47"/>
    </row>
    <row r="870" spans="1:95" ht="12.75" customHeight="1" x14ac:dyDescent="0.15">
      <c r="A870" s="112"/>
      <c r="B870" s="112"/>
      <c r="C870" s="112"/>
      <c r="D870" s="112"/>
      <c r="E870" s="112"/>
      <c r="F870" s="112"/>
      <c r="G870" s="47"/>
      <c r="H870" s="115"/>
      <c r="I870" s="47"/>
      <c r="J870" s="47"/>
      <c r="K870" s="47"/>
      <c r="L870" s="47"/>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c r="AM870" s="47"/>
      <c r="AN870" s="47"/>
      <c r="AO870" s="47"/>
      <c r="AP870" s="47"/>
      <c r="AQ870" s="47"/>
      <c r="AR870" s="47"/>
      <c r="AS870" s="47"/>
      <c r="AT870" s="47"/>
      <c r="AU870" s="47"/>
      <c r="AV870" s="47"/>
      <c r="AW870" s="47"/>
      <c r="AX870" s="47"/>
      <c r="AY870" s="47"/>
      <c r="AZ870" s="47"/>
      <c r="BA870" s="47"/>
      <c r="BB870" s="47"/>
      <c r="BC870" s="47"/>
      <c r="BD870" s="47"/>
      <c r="BE870" s="47"/>
      <c r="BF870" s="47"/>
      <c r="BG870" s="47"/>
      <c r="BH870" s="47"/>
      <c r="BI870" s="47"/>
      <c r="BJ870" s="47"/>
      <c r="BK870" s="47"/>
      <c r="BL870" s="47"/>
      <c r="BM870" s="47"/>
      <c r="BN870" s="47"/>
      <c r="BO870" s="47"/>
      <c r="BP870" s="47"/>
      <c r="BQ870" s="47"/>
      <c r="BR870" s="47"/>
      <c r="BS870" s="47"/>
      <c r="BT870" s="47"/>
      <c r="BU870" s="47"/>
      <c r="BV870" s="47"/>
      <c r="BW870" s="47"/>
      <c r="BX870" s="47"/>
      <c r="BY870" s="47"/>
      <c r="BZ870" s="47"/>
      <c r="CA870" s="47"/>
      <c r="CB870" s="47"/>
      <c r="CC870" s="47"/>
      <c r="CD870" s="47"/>
      <c r="CE870" s="47"/>
      <c r="CF870" s="47"/>
      <c r="CG870" s="47"/>
      <c r="CH870" s="47"/>
      <c r="CI870" s="47"/>
      <c r="CJ870" s="47"/>
      <c r="CK870" s="47"/>
      <c r="CL870" s="47"/>
      <c r="CM870" s="47"/>
      <c r="CN870" s="47"/>
      <c r="CO870" s="47"/>
      <c r="CP870" s="47"/>
      <c r="CQ870" s="47"/>
    </row>
    <row r="871" spans="1:95" ht="12.75" customHeight="1" x14ac:dyDescent="0.15">
      <c r="A871" s="112"/>
      <c r="B871" s="112"/>
      <c r="C871" s="112"/>
      <c r="D871" s="112"/>
      <c r="E871" s="112"/>
      <c r="F871" s="112"/>
      <c r="G871" s="47"/>
      <c r="H871" s="115"/>
      <c r="I871" s="47"/>
      <c r="J871" s="47"/>
      <c r="K871" s="47"/>
      <c r="L871" s="47"/>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c r="AM871" s="47"/>
      <c r="AN871" s="47"/>
      <c r="AO871" s="47"/>
      <c r="AP871" s="47"/>
      <c r="AQ871" s="47"/>
      <c r="AR871" s="47"/>
      <c r="AS871" s="47"/>
      <c r="AT871" s="47"/>
      <c r="AU871" s="47"/>
      <c r="AV871" s="47"/>
      <c r="AW871" s="47"/>
      <c r="AX871" s="47"/>
      <c r="AY871" s="47"/>
      <c r="AZ871" s="47"/>
      <c r="BA871" s="47"/>
      <c r="BB871" s="47"/>
      <c r="BC871" s="47"/>
      <c r="BD871" s="47"/>
      <c r="BE871" s="47"/>
      <c r="BF871" s="47"/>
      <c r="BG871" s="47"/>
      <c r="BH871" s="47"/>
      <c r="BI871" s="47"/>
      <c r="BJ871" s="47"/>
      <c r="BK871" s="47"/>
      <c r="BL871" s="47"/>
      <c r="BM871" s="47"/>
      <c r="BN871" s="47"/>
      <c r="BO871" s="47"/>
      <c r="BP871" s="47"/>
      <c r="BQ871" s="47"/>
      <c r="BR871" s="47"/>
      <c r="BS871" s="47"/>
      <c r="BT871" s="47"/>
      <c r="BU871" s="47"/>
      <c r="BV871" s="47"/>
      <c r="BW871" s="47"/>
      <c r="BX871" s="47"/>
      <c r="BY871" s="47"/>
      <c r="BZ871" s="47"/>
      <c r="CA871" s="47"/>
      <c r="CB871" s="47"/>
      <c r="CC871" s="47"/>
      <c r="CD871" s="47"/>
      <c r="CE871" s="47"/>
      <c r="CF871" s="47"/>
      <c r="CG871" s="47"/>
      <c r="CH871" s="47"/>
      <c r="CI871" s="47"/>
      <c r="CJ871" s="47"/>
      <c r="CK871" s="47"/>
      <c r="CL871" s="47"/>
      <c r="CM871" s="47"/>
      <c r="CN871" s="47"/>
      <c r="CO871" s="47"/>
      <c r="CP871" s="47"/>
      <c r="CQ871" s="47"/>
    </row>
    <row r="872" spans="1:95" ht="12.75" customHeight="1" x14ac:dyDescent="0.15">
      <c r="A872" s="112"/>
      <c r="B872" s="112"/>
      <c r="C872" s="112"/>
      <c r="D872" s="112"/>
      <c r="E872" s="112"/>
      <c r="F872" s="112"/>
      <c r="G872" s="47"/>
      <c r="H872" s="115"/>
      <c r="I872" s="47"/>
      <c r="J872" s="47"/>
      <c r="K872" s="47"/>
      <c r="L872" s="47"/>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c r="AM872" s="47"/>
      <c r="AN872" s="47"/>
      <c r="AO872" s="47"/>
      <c r="AP872" s="47"/>
      <c r="AQ872" s="47"/>
      <c r="AR872" s="47"/>
      <c r="AS872" s="47"/>
      <c r="AT872" s="47"/>
      <c r="AU872" s="47"/>
      <c r="AV872" s="47"/>
      <c r="AW872" s="47"/>
      <c r="AX872" s="47"/>
      <c r="AY872" s="47"/>
      <c r="AZ872" s="47"/>
      <c r="BA872" s="47"/>
      <c r="BB872" s="47"/>
      <c r="BC872" s="47"/>
      <c r="BD872" s="47"/>
      <c r="BE872" s="47"/>
      <c r="BF872" s="47"/>
      <c r="BG872" s="47"/>
      <c r="BH872" s="47"/>
      <c r="BI872" s="47"/>
      <c r="BJ872" s="47"/>
      <c r="BK872" s="47"/>
      <c r="BL872" s="47"/>
      <c r="BM872" s="47"/>
      <c r="BN872" s="47"/>
      <c r="BO872" s="47"/>
      <c r="BP872" s="47"/>
      <c r="BQ872" s="47"/>
      <c r="BR872" s="47"/>
      <c r="BS872" s="47"/>
      <c r="BT872" s="47"/>
      <c r="BU872" s="47"/>
      <c r="BV872" s="47"/>
      <c r="BW872" s="47"/>
      <c r="BX872" s="47"/>
      <c r="BY872" s="47"/>
      <c r="BZ872" s="47"/>
      <c r="CA872" s="47"/>
      <c r="CB872" s="47"/>
      <c r="CC872" s="47"/>
      <c r="CD872" s="47"/>
      <c r="CE872" s="47"/>
      <c r="CF872" s="47"/>
      <c r="CG872" s="47"/>
      <c r="CH872" s="47"/>
      <c r="CI872" s="47"/>
      <c r="CJ872" s="47"/>
      <c r="CK872" s="47"/>
      <c r="CL872" s="47"/>
      <c r="CM872" s="47"/>
      <c r="CN872" s="47"/>
      <c r="CO872" s="47"/>
      <c r="CP872" s="47"/>
      <c r="CQ872" s="47"/>
    </row>
    <row r="873" spans="1:95" ht="12.75" customHeight="1" x14ac:dyDescent="0.15">
      <c r="A873" s="112"/>
      <c r="B873" s="112"/>
      <c r="C873" s="112"/>
      <c r="D873" s="112"/>
      <c r="E873" s="112"/>
      <c r="F873" s="112"/>
      <c r="G873" s="47"/>
      <c r="H873" s="115"/>
      <c r="I873" s="47"/>
      <c r="J873" s="47"/>
      <c r="K873" s="47"/>
      <c r="L873" s="47"/>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c r="AM873" s="47"/>
      <c r="AN873" s="47"/>
      <c r="AO873" s="47"/>
      <c r="AP873" s="47"/>
      <c r="AQ873" s="47"/>
      <c r="AR873" s="47"/>
      <c r="AS873" s="47"/>
      <c r="AT873" s="47"/>
      <c r="AU873" s="47"/>
      <c r="AV873" s="47"/>
      <c r="AW873" s="47"/>
      <c r="AX873" s="47"/>
      <c r="AY873" s="47"/>
      <c r="AZ873" s="47"/>
      <c r="BA873" s="47"/>
      <c r="BB873" s="47"/>
      <c r="BC873" s="47"/>
      <c r="BD873" s="47"/>
      <c r="BE873" s="47"/>
      <c r="BF873" s="47"/>
      <c r="BG873" s="47"/>
      <c r="BH873" s="47"/>
      <c r="BI873" s="47"/>
      <c r="BJ873" s="47"/>
      <c r="BK873" s="47"/>
      <c r="BL873" s="47"/>
      <c r="BM873" s="47"/>
      <c r="BN873" s="47"/>
      <c r="BO873" s="47"/>
      <c r="BP873" s="47"/>
      <c r="BQ873" s="47"/>
      <c r="BR873" s="47"/>
      <c r="BS873" s="47"/>
      <c r="BT873" s="47"/>
      <c r="BU873" s="47"/>
      <c r="BV873" s="47"/>
      <c r="BW873" s="47"/>
      <c r="BX873" s="47"/>
      <c r="BY873" s="47"/>
      <c r="BZ873" s="47"/>
      <c r="CA873" s="47"/>
      <c r="CB873" s="47"/>
      <c r="CC873" s="47"/>
      <c r="CD873" s="47"/>
      <c r="CE873" s="47"/>
      <c r="CF873" s="47"/>
      <c r="CG873" s="47"/>
      <c r="CH873" s="47"/>
      <c r="CI873" s="47"/>
      <c r="CJ873" s="47"/>
      <c r="CK873" s="47"/>
      <c r="CL873" s="47"/>
      <c r="CM873" s="47"/>
      <c r="CN873" s="47"/>
      <c r="CO873" s="47"/>
      <c r="CP873" s="47"/>
      <c r="CQ873" s="47"/>
    </row>
    <row r="874" spans="1:95" ht="12.75" customHeight="1" x14ac:dyDescent="0.15">
      <c r="A874" s="112"/>
      <c r="B874" s="112"/>
      <c r="C874" s="112"/>
      <c r="D874" s="112"/>
      <c r="E874" s="112"/>
      <c r="F874" s="112"/>
      <c r="G874" s="47"/>
      <c r="H874" s="115"/>
      <c r="I874" s="47"/>
      <c r="J874" s="47"/>
      <c r="K874" s="47"/>
      <c r="L874" s="47"/>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c r="AM874" s="47"/>
      <c r="AN874" s="47"/>
      <c r="AO874" s="47"/>
      <c r="AP874" s="47"/>
      <c r="AQ874" s="47"/>
      <c r="AR874" s="47"/>
      <c r="AS874" s="47"/>
      <c r="AT874" s="47"/>
      <c r="AU874" s="47"/>
      <c r="AV874" s="47"/>
      <c r="AW874" s="47"/>
      <c r="AX874" s="47"/>
      <c r="AY874" s="47"/>
      <c r="AZ874" s="47"/>
      <c r="BA874" s="47"/>
      <c r="BB874" s="47"/>
      <c r="BC874" s="47"/>
      <c r="BD874" s="47"/>
      <c r="BE874" s="47"/>
      <c r="BF874" s="47"/>
      <c r="BG874" s="47"/>
      <c r="BH874" s="47"/>
      <c r="BI874" s="47"/>
      <c r="BJ874" s="47"/>
      <c r="BK874" s="47"/>
      <c r="BL874" s="47"/>
      <c r="BM874" s="47"/>
      <c r="BN874" s="47"/>
      <c r="BO874" s="47"/>
      <c r="BP874" s="47"/>
      <c r="BQ874" s="47"/>
      <c r="BR874" s="47"/>
      <c r="BS874" s="47"/>
      <c r="BT874" s="47"/>
      <c r="BU874" s="47"/>
      <c r="BV874" s="47"/>
      <c r="BW874" s="47"/>
      <c r="BX874" s="47"/>
      <c r="BY874" s="47"/>
      <c r="BZ874" s="47"/>
      <c r="CA874" s="47"/>
      <c r="CB874" s="47"/>
      <c r="CC874" s="47"/>
      <c r="CD874" s="47"/>
      <c r="CE874" s="47"/>
      <c r="CF874" s="47"/>
      <c r="CG874" s="47"/>
      <c r="CH874" s="47"/>
      <c r="CI874" s="47"/>
      <c r="CJ874" s="47"/>
      <c r="CK874" s="47"/>
      <c r="CL874" s="47"/>
      <c r="CM874" s="47"/>
      <c r="CN874" s="47"/>
      <c r="CO874" s="47"/>
      <c r="CP874" s="47"/>
      <c r="CQ874" s="47"/>
    </row>
    <row r="875" spans="1:95" ht="12.75" customHeight="1" x14ac:dyDescent="0.15">
      <c r="A875" s="112"/>
      <c r="B875" s="112"/>
      <c r="C875" s="112"/>
      <c r="D875" s="112"/>
      <c r="E875" s="112"/>
      <c r="F875" s="112"/>
      <c r="G875" s="47"/>
      <c r="H875" s="115"/>
      <c r="I875" s="47"/>
      <c r="J875" s="47"/>
      <c r="K875" s="47"/>
      <c r="L875" s="47"/>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c r="AM875" s="47"/>
      <c r="AN875" s="47"/>
      <c r="AO875" s="47"/>
      <c r="AP875" s="47"/>
      <c r="AQ875" s="47"/>
      <c r="AR875" s="47"/>
      <c r="AS875" s="47"/>
      <c r="AT875" s="47"/>
      <c r="AU875" s="47"/>
      <c r="AV875" s="47"/>
      <c r="AW875" s="47"/>
      <c r="AX875" s="47"/>
      <c r="AY875" s="47"/>
      <c r="AZ875" s="47"/>
      <c r="BA875" s="47"/>
      <c r="BB875" s="47"/>
      <c r="BC875" s="47"/>
      <c r="BD875" s="47"/>
      <c r="BE875" s="47"/>
      <c r="BF875" s="47"/>
      <c r="BG875" s="47"/>
      <c r="BH875" s="47"/>
      <c r="BI875" s="47"/>
      <c r="BJ875" s="47"/>
      <c r="BK875" s="47"/>
      <c r="BL875" s="47"/>
      <c r="BM875" s="47"/>
      <c r="BN875" s="47"/>
      <c r="BO875" s="47"/>
      <c r="BP875" s="47"/>
      <c r="BQ875" s="47"/>
      <c r="BR875" s="47"/>
      <c r="BS875" s="47"/>
      <c r="BT875" s="47"/>
      <c r="BU875" s="47"/>
      <c r="BV875" s="47"/>
      <c r="BW875" s="47"/>
      <c r="BX875" s="47"/>
      <c r="BY875" s="47"/>
      <c r="BZ875" s="47"/>
      <c r="CA875" s="47"/>
      <c r="CB875" s="47"/>
      <c r="CC875" s="47"/>
      <c r="CD875" s="47"/>
      <c r="CE875" s="47"/>
      <c r="CF875" s="47"/>
      <c r="CG875" s="47"/>
      <c r="CH875" s="47"/>
      <c r="CI875" s="47"/>
      <c r="CJ875" s="47"/>
      <c r="CK875" s="47"/>
      <c r="CL875" s="47"/>
      <c r="CM875" s="47"/>
      <c r="CN875" s="47"/>
      <c r="CO875" s="47"/>
      <c r="CP875" s="47"/>
      <c r="CQ875" s="47"/>
    </row>
    <row r="876" spans="1:95" ht="12.75" customHeight="1" x14ac:dyDescent="0.15">
      <c r="A876" s="112"/>
      <c r="B876" s="112"/>
      <c r="C876" s="112"/>
      <c r="D876" s="112"/>
      <c r="E876" s="112"/>
      <c r="F876" s="112"/>
      <c r="G876" s="47"/>
      <c r="H876" s="115"/>
      <c r="I876" s="47"/>
      <c r="J876" s="47"/>
      <c r="K876" s="47"/>
      <c r="L876" s="47"/>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c r="AM876" s="47"/>
      <c r="AN876" s="47"/>
      <c r="AO876" s="47"/>
      <c r="AP876" s="47"/>
      <c r="AQ876" s="47"/>
      <c r="AR876" s="47"/>
      <c r="AS876" s="47"/>
      <c r="AT876" s="47"/>
      <c r="AU876" s="47"/>
      <c r="AV876" s="47"/>
      <c r="AW876" s="47"/>
      <c r="AX876" s="47"/>
      <c r="AY876" s="47"/>
      <c r="AZ876" s="47"/>
      <c r="BA876" s="47"/>
      <c r="BB876" s="47"/>
      <c r="BC876" s="47"/>
      <c r="BD876" s="47"/>
      <c r="BE876" s="47"/>
      <c r="BF876" s="47"/>
      <c r="BG876" s="47"/>
      <c r="BH876" s="47"/>
      <c r="BI876" s="47"/>
      <c r="BJ876" s="47"/>
      <c r="BK876" s="47"/>
      <c r="BL876" s="47"/>
      <c r="BM876" s="47"/>
      <c r="BN876" s="47"/>
      <c r="BO876" s="47"/>
      <c r="BP876" s="47"/>
      <c r="BQ876" s="47"/>
      <c r="BR876" s="47"/>
      <c r="BS876" s="47"/>
      <c r="BT876" s="47"/>
      <c r="BU876" s="47"/>
      <c r="BV876" s="47"/>
      <c r="BW876" s="47"/>
      <c r="BX876" s="47"/>
      <c r="BY876" s="47"/>
      <c r="BZ876" s="47"/>
      <c r="CA876" s="47"/>
      <c r="CB876" s="47"/>
      <c r="CC876" s="47"/>
      <c r="CD876" s="47"/>
      <c r="CE876" s="47"/>
      <c r="CF876" s="47"/>
      <c r="CG876" s="47"/>
      <c r="CH876" s="47"/>
      <c r="CI876" s="47"/>
      <c r="CJ876" s="47"/>
      <c r="CK876" s="47"/>
      <c r="CL876" s="47"/>
      <c r="CM876" s="47"/>
      <c r="CN876" s="47"/>
      <c r="CO876" s="47"/>
      <c r="CP876" s="47"/>
      <c r="CQ876" s="47"/>
    </row>
    <row r="877" spans="1:95" ht="12.75" customHeight="1" x14ac:dyDescent="0.15">
      <c r="A877" s="112"/>
      <c r="B877" s="112"/>
      <c r="C877" s="112"/>
      <c r="D877" s="112"/>
      <c r="E877" s="112"/>
      <c r="F877" s="112"/>
      <c r="G877" s="47"/>
      <c r="H877" s="115"/>
      <c r="I877" s="47"/>
      <c r="J877" s="47"/>
      <c r="K877" s="47"/>
      <c r="L877" s="47"/>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c r="AM877" s="47"/>
      <c r="AN877" s="47"/>
      <c r="AO877" s="47"/>
      <c r="AP877" s="47"/>
      <c r="AQ877" s="47"/>
      <c r="AR877" s="47"/>
      <c r="AS877" s="47"/>
      <c r="AT877" s="47"/>
      <c r="AU877" s="47"/>
      <c r="AV877" s="47"/>
      <c r="AW877" s="47"/>
      <c r="AX877" s="47"/>
      <c r="AY877" s="47"/>
      <c r="AZ877" s="47"/>
      <c r="BA877" s="47"/>
      <c r="BB877" s="47"/>
      <c r="BC877" s="47"/>
      <c r="BD877" s="47"/>
      <c r="BE877" s="47"/>
      <c r="BF877" s="47"/>
      <c r="BG877" s="47"/>
      <c r="BH877" s="47"/>
      <c r="BI877" s="47"/>
      <c r="BJ877" s="47"/>
      <c r="BK877" s="47"/>
      <c r="BL877" s="47"/>
      <c r="BM877" s="47"/>
      <c r="BN877" s="47"/>
      <c r="BO877" s="47"/>
      <c r="BP877" s="47"/>
      <c r="BQ877" s="47"/>
      <c r="BR877" s="47"/>
      <c r="BS877" s="47"/>
      <c r="BT877" s="47"/>
      <c r="BU877" s="47"/>
      <c r="BV877" s="47"/>
      <c r="BW877" s="47"/>
      <c r="BX877" s="47"/>
      <c r="BY877" s="47"/>
      <c r="BZ877" s="47"/>
      <c r="CA877" s="47"/>
      <c r="CB877" s="47"/>
      <c r="CC877" s="47"/>
      <c r="CD877" s="47"/>
      <c r="CE877" s="47"/>
      <c r="CF877" s="47"/>
      <c r="CG877" s="47"/>
      <c r="CH877" s="47"/>
      <c r="CI877" s="47"/>
      <c r="CJ877" s="47"/>
      <c r="CK877" s="47"/>
      <c r="CL877" s="47"/>
      <c r="CM877" s="47"/>
      <c r="CN877" s="47"/>
      <c r="CO877" s="47"/>
      <c r="CP877" s="47"/>
      <c r="CQ877" s="47"/>
    </row>
    <row r="878" spans="1:95" ht="12.75" customHeight="1" x14ac:dyDescent="0.15">
      <c r="A878" s="112"/>
      <c r="B878" s="112"/>
      <c r="C878" s="112"/>
      <c r="D878" s="112"/>
      <c r="E878" s="112"/>
      <c r="F878" s="112"/>
      <c r="G878" s="47"/>
      <c r="H878" s="115"/>
      <c r="I878" s="47"/>
      <c r="J878" s="47"/>
      <c r="K878" s="47"/>
      <c r="L878" s="47"/>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c r="AM878" s="47"/>
      <c r="AN878" s="47"/>
      <c r="AO878" s="47"/>
      <c r="AP878" s="47"/>
      <c r="AQ878" s="47"/>
      <c r="AR878" s="47"/>
      <c r="AS878" s="47"/>
      <c r="AT878" s="47"/>
      <c r="AU878" s="47"/>
      <c r="AV878" s="47"/>
      <c r="AW878" s="47"/>
      <c r="AX878" s="47"/>
      <c r="AY878" s="47"/>
      <c r="AZ878" s="47"/>
      <c r="BA878" s="47"/>
      <c r="BB878" s="47"/>
      <c r="BC878" s="47"/>
      <c r="BD878" s="47"/>
      <c r="BE878" s="47"/>
      <c r="BF878" s="47"/>
      <c r="BG878" s="47"/>
      <c r="BH878" s="47"/>
      <c r="BI878" s="47"/>
      <c r="BJ878" s="47"/>
      <c r="BK878" s="47"/>
      <c r="BL878" s="47"/>
      <c r="BM878" s="47"/>
      <c r="BN878" s="47"/>
      <c r="BO878" s="47"/>
      <c r="BP878" s="47"/>
      <c r="BQ878" s="47"/>
      <c r="BR878" s="47"/>
      <c r="BS878" s="47"/>
      <c r="BT878" s="47"/>
      <c r="BU878" s="47"/>
      <c r="BV878" s="47"/>
      <c r="BW878" s="47"/>
      <c r="BX878" s="47"/>
      <c r="BY878" s="47"/>
      <c r="BZ878" s="47"/>
      <c r="CA878" s="47"/>
      <c r="CB878" s="47"/>
      <c r="CC878" s="47"/>
      <c r="CD878" s="47"/>
      <c r="CE878" s="47"/>
      <c r="CF878" s="47"/>
      <c r="CG878" s="47"/>
      <c r="CH878" s="47"/>
      <c r="CI878" s="47"/>
      <c r="CJ878" s="47"/>
      <c r="CK878" s="47"/>
      <c r="CL878" s="47"/>
      <c r="CM878" s="47"/>
      <c r="CN878" s="47"/>
      <c r="CO878" s="47"/>
      <c r="CP878" s="47"/>
      <c r="CQ878" s="47"/>
    </row>
    <row r="879" spans="1:95" ht="12.75" customHeight="1" x14ac:dyDescent="0.15">
      <c r="A879" s="112"/>
      <c r="B879" s="112"/>
      <c r="C879" s="112"/>
      <c r="D879" s="112"/>
      <c r="E879" s="112"/>
      <c r="F879" s="112"/>
      <c r="G879" s="47"/>
      <c r="H879" s="115"/>
      <c r="I879" s="47"/>
      <c r="J879" s="47"/>
      <c r="K879" s="47"/>
      <c r="L879" s="47"/>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c r="AM879" s="47"/>
      <c r="AN879" s="47"/>
      <c r="AO879" s="47"/>
      <c r="AP879" s="47"/>
      <c r="AQ879" s="47"/>
      <c r="AR879" s="47"/>
      <c r="AS879" s="47"/>
      <c r="AT879" s="47"/>
      <c r="AU879" s="47"/>
      <c r="AV879" s="47"/>
      <c r="AW879" s="47"/>
      <c r="AX879" s="47"/>
      <c r="AY879" s="47"/>
      <c r="AZ879" s="47"/>
      <c r="BA879" s="47"/>
      <c r="BB879" s="47"/>
      <c r="BC879" s="47"/>
      <c r="BD879" s="47"/>
      <c r="BE879" s="47"/>
      <c r="BF879" s="47"/>
      <c r="BG879" s="47"/>
      <c r="BH879" s="47"/>
      <c r="BI879" s="47"/>
      <c r="BJ879" s="47"/>
      <c r="BK879" s="47"/>
      <c r="BL879" s="47"/>
      <c r="BM879" s="47"/>
      <c r="BN879" s="47"/>
      <c r="BO879" s="47"/>
      <c r="BP879" s="47"/>
      <c r="BQ879" s="47"/>
      <c r="BR879" s="47"/>
      <c r="BS879" s="47"/>
      <c r="BT879" s="47"/>
      <c r="BU879" s="47"/>
      <c r="BV879" s="47"/>
      <c r="BW879" s="47"/>
      <c r="BX879" s="47"/>
      <c r="BY879" s="47"/>
      <c r="BZ879" s="47"/>
      <c r="CA879" s="47"/>
      <c r="CB879" s="47"/>
      <c r="CC879" s="47"/>
      <c r="CD879" s="47"/>
      <c r="CE879" s="47"/>
      <c r="CF879" s="47"/>
      <c r="CG879" s="47"/>
      <c r="CH879" s="47"/>
      <c r="CI879" s="47"/>
      <c r="CJ879" s="47"/>
      <c r="CK879" s="47"/>
      <c r="CL879" s="47"/>
      <c r="CM879" s="47"/>
      <c r="CN879" s="47"/>
      <c r="CO879" s="47"/>
      <c r="CP879" s="47"/>
      <c r="CQ879" s="47"/>
    </row>
    <row r="880" spans="1:95" ht="12.75" customHeight="1" x14ac:dyDescent="0.15">
      <c r="A880" s="112"/>
      <c r="B880" s="112"/>
      <c r="C880" s="112"/>
      <c r="D880" s="112"/>
      <c r="E880" s="112"/>
      <c r="F880" s="112"/>
      <c r="G880" s="47"/>
      <c r="H880" s="115"/>
      <c r="I880" s="47"/>
      <c r="J880" s="47"/>
      <c r="K880" s="47"/>
      <c r="L880" s="47"/>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c r="AM880" s="47"/>
      <c r="AN880" s="47"/>
      <c r="AO880" s="47"/>
      <c r="AP880" s="47"/>
      <c r="AQ880" s="47"/>
      <c r="AR880" s="47"/>
      <c r="AS880" s="47"/>
      <c r="AT880" s="47"/>
      <c r="AU880" s="47"/>
      <c r="AV880" s="47"/>
      <c r="AW880" s="47"/>
      <c r="AX880" s="47"/>
      <c r="AY880" s="47"/>
      <c r="AZ880" s="47"/>
      <c r="BA880" s="47"/>
      <c r="BB880" s="47"/>
      <c r="BC880" s="47"/>
      <c r="BD880" s="47"/>
      <c r="BE880" s="47"/>
      <c r="BF880" s="47"/>
      <c r="BG880" s="47"/>
      <c r="BH880" s="47"/>
      <c r="BI880" s="47"/>
      <c r="BJ880" s="47"/>
      <c r="BK880" s="47"/>
      <c r="BL880" s="47"/>
      <c r="BM880" s="47"/>
      <c r="BN880" s="47"/>
      <c r="BO880" s="47"/>
      <c r="BP880" s="47"/>
      <c r="BQ880" s="47"/>
      <c r="BR880" s="47"/>
      <c r="BS880" s="47"/>
      <c r="BT880" s="47"/>
      <c r="BU880" s="47"/>
      <c r="BV880" s="47"/>
      <c r="BW880" s="47"/>
      <c r="BX880" s="47"/>
      <c r="BY880" s="47"/>
      <c r="BZ880" s="47"/>
      <c r="CA880" s="47"/>
      <c r="CB880" s="47"/>
      <c r="CC880" s="47"/>
      <c r="CD880" s="47"/>
      <c r="CE880" s="47"/>
      <c r="CF880" s="47"/>
      <c r="CG880" s="47"/>
      <c r="CH880" s="47"/>
      <c r="CI880" s="47"/>
      <c r="CJ880" s="47"/>
      <c r="CK880" s="47"/>
      <c r="CL880" s="47"/>
      <c r="CM880" s="47"/>
      <c r="CN880" s="47"/>
      <c r="CO880" s="47"/>
      <c r="CP880" s="47"/>
      <c r="CQ880" s="47"/>
    </row>
    <row r="881" spans="1:95" ht="12.75" customHeight="1" x14ac:dyDescent="0.15">
      <c r="A881" s="112"/>
      <c r="B881" s="112"/>
      <c r="C881" s="112"/>
      <c r="D881" s="112"/>
      <c r="E881" s="112"/>
      <c r="F881" s="112"/>
      <c r="G881" s="47"/>
      <c r="H881" s="115"/>
      <c r="I881" s="47"/>
      <c r="J881" s="47"/>
      <c r="K881" s="47"/>
      <c r="L881" s="47"/>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c r="AM881" s="47"/>
      <c r="AN881" s="47"/>
      <c r="AO881" s="47"/>
      <c r="AP881" s="47"/>
      <c r="AQ881" s="47"/>
      <c r="AR881" s="47"/>
      <c r="AS881" s="47"/>
      <c r="AT881" s="47"/>
      <c r="AU881" s="47"/>
      <c r="AV881" s="47"/>
      <c r="AW881" s="47"/>
      <c r="AX881" s="47"/>
      <c r="AY881" s="47"/>
      <c r="AZ881" s="47"/>
      <c r="BA881" s="47"/>
      <c r="BB881" s="47"/>
      <c r="BC881" s="47"/>
      <c r="BD881" s="47"/>
      <c r="BE881" s="47"/>
      <c r="BF881" s="47"/>
      <c r="BG881" s="47"/>
      <c r="BH881" s="47"/>
      <c r="BI881" s="47"/>
      <c r="BJ881" s="47"/>
      <c r="BK881" s="47"/>
      <c r="BL881" s="47"/>
      <c r="BM881" s="47"/>
      <c r="BN881" s="47"/>
      <c r="BO881" s="47"/>
      <c r="BP881" s="47"/>
      <c r="BQ881" s="47"/>
      <c r="BR881" s="47"/>
      <c r="BS881" s="47"/>
      <c r="BT881" s="47"/>
      <c r="BU881" s="47"/>
      <c r="BV881" s="47"/>
      <c r="BW881" s="47"/>
      <c r="BX881" s="47"/>
      <c r="BY881" s="47"/>
      <c r="BZ881" s="47"/>
      <c r="CA881" s="47"/>
      <c r="CB881" s="47"/>
      <c r="CC881" s="47"/>
      <c r="CD881" s="47"/>
      <c r="CE881" s="47"/>
      <c r="CF881" s="47"/>
      <c r="CG881" s="47"/>
      <c r="CH881" s="47"/>
      <c r="CI881" s="47"/>
      <c r="CJ881" s="47"/>
      <c r="CK881" s="47"/>
      <c r="CL881" s="47"/>
      <c r="CM881" s="47"/>
      <c r="CN881" s="47"/>
      <c r="CO881" s="47"/>
      <c r="CP881" s="47"/>
      <c r="CQ881" s="47"/>
    </row>
    <row r="882" spans="1:95" ht="12.75" customHeight="1" x14ac:dyDescent="0.15">
      <c r="A882" s="112"/>
      <c r="B882" s="112"/>
      <c r="C882" s="112"/>
      <c r="D882" s="112"/>
      <c r="E882" s="112"/>
      <c r="F882" s="112"/>
      <c r="G882" s="47"/>
      <c r="H882" s="115"/>
      <c r="I882" s="47"/>
      <c r="J882" s="47"/>
      <c r="K882" s="47"/>
      <c r="L882" s="47"/>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c r="AM882" s="47"/>
      <c r="AN882" s="47"/>
      <c r="AO882" s="47"/>
      <c r="AP882" s="47"/>
      <c r="AQ882" s="47"/>
      <c r="AR882" s="47"/>
      <c r="AS882" s="47"/>
      <c r="AT882" s="47"/>
      <c r="AU882" s="47"/>
      <c r="AV882" s="47"/>
      <c r="AW882" s="47"/>
      <c r="AX882" s="47"/>
      <c r="AY882" s="47"/>
      <c r="AZ882" s="47"/>
      <c r="BA882" s="47"/>
      <c r="BB882" s="47"/>
      <c r="BC882" s="47"/>
      <c r="BD882" s="47"/>
      <c r="BE882" s="47"/>
      <c r="BF882" s="47"/>
      <c r="BG882" s="47"/>
      <c r="BH882" s="47"/>
      <c r="BI882" s="47"/>
      <c r="BJ882" s="47"/>
      <c r="BK882" s="47"/>
      <c r="BL882" s="47"/>
      <c r="BM882" s="47"/>
      <c r="BN882" s="47"/>
      <c r="BO882" s="47"/>
      <c r="BP882" s="47"/>
      <c r="BQ882" s="47"/>
      <c r="BR882" s="47"/>
      <c r="BS882" s="47"/>
      <c r="BT882" s="47"/>
      <c r="BU882" s="47"/>
      <c r="BV882" s="47"/>
      <c r="BW882" s="47"/>
      <c r="BX882" s="47"/>
      <c r="BY882" s="47"/>
      <c r="BZ882" s="47"/>
      <c r="CA882" s="47"/>
      <c r="CB882" s="47"/>
      <c r="CC882" s="47"/>
      <c r="CD882" s="47"/>
      <c r="CE882" s="47"/>
      <c r="CF882" s="47"/>
      <c r="CG882" s="47"/>
      <c r="CH882" s="47"/>
      <c r="CI882" s="47"/>
      <c r="CJ882" s="47"/>
      <c r="CK882" s="47"/>
      <c r="CL882" s="47"/>
      <c r="CM882" s="47"/>
      <c r="CN882" s="47"/>
      <c r="CO882" s="47"/>
      <c r="CP882" s="47"/>
      <c r="CQ882" s="47"/>
    </row>
    <row r="883" spans="1:95" ht="12.75" customHeight="1" x14ac:dyDescent="0.15">
      <c r="A883" s="112"/>
      <c r="B883" s="112"/>
      <c r="C883" s="112"/>
      <c r="D883" s="112"/>
      <c r="E883" s="112"/>
      <c r="F883" s="112"/>
      <c r="G883" s="47"/>
      <c r="H883" s="115"/>
      <c r="I883" s="47"/>
      <c r="J883" s="47"/>
      <c r="K883" s="47"/>
      <c r="L883" s="47"/>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c r="AM883" s="47"/>
      <c r="AN883" s="47"/>
      <c r="AO883" s="47"/>
      <c r="AP883" s="47"/>
      <c r="AQ883" s="47"/>
      <c r="AR883" s="47"/>
      <c r="AS883" s="47"/>
      <c r="AT883" s="47"/>
      <c r="AU883" s="47"/>
      <c r="AV883" s="47"/>
      <c r="AW883" s="47"/>
      <c r="AX883" s="47"/>
      <c r="AY883" s="47"/>
      <c r="AZ883" s="47"/>
      <c r="BA883" s="47"/>
      <c r="BB883" s="47"/>
      <c r="BC883" s="47"/>
      <c r="BD883" s="47"/>
      <c r="BE883" s="47"/>
      <c r="BF883" s="47"/>
      <c r="BG883" s="47"/>
      <c r="BH883" s="47"/>
      <c r="BI883" s="47"/>
      <c r="BJ883" s="47"/>
      <c r="BK883" s="47"/>
      <c r="BL883" s="47"/>
      <c r="BM883" s="47"/>
      <c r="BN883" s="47"/>
      <c r="BO883" s="47"/>
      <c r="BP883" s="47"/>
      <c r="BQ883" s="47"/>
      <c r="BR883" s="47"/>
      <c r="BS883" s="47"/>
      <c r="BT883" s="47"/>
      <c r="BU883" s="47"/>
      <c r="BV883" s="47"/>
      <c r="BW883" s="47"/>
      <c r="BX883" s="47"/>
      <c r="BY883" s="47"/>
      <c r="BZ883" s="47"/>
      <c r="CA883" s="47"/>
      <c r="CB883" s="47"/>
      <c r="CC883" s="47"/>
      <c r="CD883" s="47"/>
      <c r="CE883" s="47"/>
      <c r="CF883" s="47"/>
      <c r="CG883" s="47"/>
      <c r="CH883" s="47"/>
      <c r="CI883" s="47"/>
      <c r="CJ883" s="47"/>
      <c r="CK883" s="47"/>
      <c r="CL883" s="47"/>
      <c r="CM883" s="47"/>
      <c r="CN883" s="47"/>
      <c r="CO883" s="47"/>
      <c r="CP883" s="47"/>
      <c r="CQ883" s="47"/>
    </row>
    <row r="884" spans="1:95" ht="12.75" customHeight="1" x14ac:dyDescent="0.15">
      <c r="A884" s="112"/>
      <c r="B884" s="112"/>
      <c r="C884" s="112"/>
      <c r="D884" s="112"/>
      <c r="E884" s="112"/>
      <c r="F884" s="112"/>
      <c r="G884" s="47"/>
      <c r="H884" s="115"/>
      <c r="I884" s="47"/>
      <c r="J884" s="47"/>
      <c r="K884" s="47"/>
      <c r="L884" s="47"/>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c r="AM884" s="47"/>
      <c r="AN884" s="47"/>
      <c r="AO884" s="47"/>
      <c r="AP884" s="47"/>
      <c r="AQ884" s="47"/>
      <c r="AR884" s="47"/>
      <c r="AS884" s="47"/>
      <c r="AT884" s="47"/>
      <c r="AU884" s="47"/>
      <c r="AV884" s="47"/>
      <c r="AW884" s="47"/>
      <c r="AX884" s="47"/>
      <c r="AY884" s="47"/>
      <c r="AZ884" s="47"/>
      <c r="BA884" s="47"/>
      <c r="BB884" s="47"/>
      <c r="BC884" s="47"/>
      <c r="BD884" s="47"/>
      <c r="BE884" s="47"/>
      <c r="BF884" s="47"/>
      <c r="BG884" s="47"/>
      <c r="BH884" s="47"/>
      <c r="BI884" s="47"/>
      <c r="BJ884" s="47"/>
      <c r="BK884" s="47"/>
      <c r="BL884" s="47"/>
      <c r="BM884" s="47"/>
      <c r="BN884" s="47"/>
      <c r="BO884" s="47"/>
      <c r="BP884" s="47"/>
      <c r="BQ884" s="47"/>
      <c r="BR884" s="47"/>
      <c r="BS884" s="47"/>
      <c r="BT884" s="47"/>
      <c r="BU884" s="47"/>
      <c r="BV884" s="47"/>
      <c r="BW884" s="47"/>
      <c r="BX884" s="47"/>
      <c r="BY884" s="47"/>
      <c r="BZ884" s="47"/>
      <c r="CA884" s="47"/>
      <c r="CB884" s="47"/>
      <c r="CC884" s="47"/>
      <c r="CD884" s="47"/>
      <c r="CE884" s="47"/>
      <c r="CF884" s="47"/>
      <c r="CG884" s="47"/>
      <c r="CH884" s="47"/>
      <c r="CI884" s="47"/>
      <c r="CJ884" s="47"/>
      <c r="CK884" s="47"/>
      <c r="CL884" s="47"/>
      <c r="CM884" s="47"/>
      <c r="CN884" s="47"/>
      <c r="CO884" s="47"/>
      <c r="CP884" s="47"/>
      <c r="CQ884" s="47"/>
    </row>
    <row r="885" spans="1:95" ht="12.75" customHeight="1" x14ac:dyDescent="0.15">
      <c r="A885" s="112"/>
      <c r="B885" s="112"/>
      <c r="C885" s="112"/>
      <c r="D885" s="112"/>
      <c r="E885" s="112"/>
      <c r="F885" s="112"/>
      <c r="G885" s="47"/>
      <c r="H885" s="115"/>
      <c r="I885" s="47"/>
      <c r="J885" s="47"/>
      <c r="K885" s="47"/>
      <c r="L885" s="47"/>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c r="AR885" s="47"/>
      <c r="AS885" s="47"/>
      <c r="AT885" s="47"/>
      <c r="AU885" s="47"/>
      <c r="AV885" s="47"/>
      <c r="AW885" s="47"/>
      <c r="AX885" s="47"/>
      <c r="AY885" s="47"/>
      <c r="AZ885" s="47"/>
      <c r="BA885" s="47"/>
      <c r="BB885" s="47"/>
      <c r="BC885" s="47"/>
      <c r="BD885" s="47"/>
      <c r="BE885" s="47"/>
      <c r="BF885" s="47"/>
      <c r="BG885" s="47"/>
      <c r="BH885" s="47"/>
      <c r="BI885" s="47"/>
      <c r="BJ885" s="47"/>
      <c r="BK885" s="47"/>
      <c r="BL885" s="47"/>
      <c r="BM885" s="47"/>
      <c r="BN885" s="47"/>
      <c r="BO885" s="47"/>
      <c r="BP885" s="47"/>
      <c r="BQ885" s="47"/>
      <c r="BR885" s="47"/>
      <c r="BS885" s="47"/>
      <c r="BT885" s="47"/>
      <c r="BU885" s="47"/>
      <c r="BV885" s="47"/>
      <c r="BW885" s="47"/>
      <c r="BX885" s="47"/>
      <c r="BY885" s="47"/>
      <c r="BZ885" s="47"/>
      <c r="CA885" s="47"/>
      <c r="CB885" s="47"/>
      <c r="CC885" s="47"/>
      <c r="CD885" s="47"/>
      <c r="CE885" s="47"/>
      <c r="CF885" s="47"/>
      <c r="CG885" s="47"/>
      <c r="CH885" s="47"/>
      <c r="CI885" s="47"/>
      <c r="CJ885" s="47"/>
      <c r="CK885" s="47"/>
      <c r="CL885" s="47"/>
      <c r="CM885" s="47"/>
      <c r="CN885" s="47"/>
      <c r="CO885" s="47"/>
      <c r="CP885" s="47"/>
      <c r="CQ885" s="47"/>
    </row>
    <row r="886" spans="1:95" ht="12.75" customHeight="1" x14ac:dyDescent="0.15">
      <c r="A886" s="112"/>
      <c r="B886" s="112"/>
      <c r="C886" s="112"/>
      <c r="D886" s="112"/>
      <c r="E886" s="112"/>
      <c r="F886" s="112"/>
      <c r="G886" s="47"/>
      <c r="H886" s="115"/>
      <c r="I886" s="47"/>
      <c r="J886" s="47"/>
      <c r="K886" s="47"/>
      <c r="L886" s="47"/>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c r="AM886" s="47"/>
      <c r="AN886" s="47"/>
      <c r="AO886" s="47"/>
      <c r="AP886" s="47"/>
      <c r="AQ886" s="47"/>
      <c r="AR886" s="47"/>
      <c r="AS886" s="47"/>
      <c r="AT886" s="47"/>
      <c r="AU886" s="47"/>
      <c r="AV886" s="47"/>
      <c r="AW886" s="47"/>
      <c r="AX886" s="47"/>
      <c r="AY886" s="47"/>
      <c r="AZ886" s="47"/>
      <c r="BA886" s="47"/>
      <c r="BB886" s="47"/>
      <c r="BC886" s="47"/>
      <c r="BD886" s="47"/>
      <c r="BE886" s="47"/>
      <c r="BF886" s="47"/>
      <c r="BG886" s="47"/>
      <c r="BH886" s="47"/>
      <c r="BI886" s="47"/>
      <c r="BJ886" s="47"/>
      <c r="BK886" s="47"/>
      <c r="BL886" s="47"/>
      <c r="BM886" s="47"/>
      <c r="BN886" s="47"/>
      <c r="BO886" s="47"/>
      <c r="BP886" s="47"/>
      <c r="BQ886" s="47"/>
      <c r="BR886" s="47"/>
      <c r="BS886" s="47"/>
      <c r="BT886" s="47"/>
      <c r="BU886" s="47"/>
      <c r="BV886" s="47"/>
      <c r="BW886" s="47"/>
      <c r="BX886" s="47"/>
      <c r="BY886" s="47"/>
      <c r="BZ886" s="47"/>
      <c r="CA886" s="47"/>
      <c r="CB886" s="47"/>
      <c r="CC886" s="47"/>
      <c r="CD886" s="47"/>
      <c r="CE886" s="47"/>
      <c r="CF886" s="47"/>
      <c r="CG886" s="47"/>
      <c r="CH886" s="47"/>
      <c r="CI886" s="47"/>
      <c r="CJ886" s="47"/>
      <c r="CK886" s="47"/>
      <c r="CL886" s="47"/>
      <c r="CM886" s="47"/>
      <c r="CN886" s="47"/>
      <c r="CO886" s="47"/>
      <c r="CP886" s="47"/>
      <c r="CQ886" s="47"/>
    </row>
    <row r="887" spans="1:95" ht="12.75" customHeight="1" x14ac:dyDescent="0.15">
      <c r="A887" s="112"/>
      <c r="B887" s="112"/>
      <c r="C887" s="112"/>
      <c r="D887" s="112"/>
      <c r="E887" s="112"/>
      <c r="F887" s="112"/>
      <c r="G887" s="47"/>
      <c r="H887" s="115"/>
      <c r="I887" s="47"/>
      <c r="J887" s="47"/>
      <c r="K887" s="47"/>
      <c r="L887" s="47"/>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c r="AM887" s="47"/>
      <c r="AN887" s="47"/>
      <c r="AO887" s="47"/>
      <c r="AP887" s="47"/>
      <c r="AQ887" s="47"/>
      <c r="AR887" s="47"/>
      <c r="AS887" s="47"/>
      <c r="AT887" s="47"/>
      <c r="AU887" s="47"/>
      <c r="AV887" s="47"/>
      <c r="AW887" s="47"/>
      <c r="AX887" s="47"/>
      <c r="AY887" s="47"/>
      <c r="AZ887" s="47"/>
      <c r="BA887" s="47"/>
      <c r="BB887" s="47"/>
      <c r="BC887" s="47"/>
      <c r="BD887" s="47"/>
      <c r="BE887" s="47"/>
      <c r="BF887" s="47"/>
      <c r="BG887" s="47"/>
      <c r="BH887" s="47"/>
      <c r="BI887" s="47"/>
      <c r="BJ887" s="47"/>
      <c r="BK887" s="47"/>
      <c r="BL887" s="47"/>
      <c r="BM887" s="47"/>
      <c r="BN887" s="47"/>
      <c r="BO887" s="47"/>
      <c r="BP887" s="47"/>
      <c r="BQ887" s="47"/>
      <c r="BR887" s="47"/>
      <c r="BS887" s="47"/>
      <c r="BT887" s="47"/>
      <c r="BU887" s="47"/>
      <c r="BV887" s="47"/>
      <c r="BW887" s="47"/>
      <c r="BX887" s="47"/>
      <c r="BY887" s="47"/>
      <c r="BZ887" s="47"/>
      <c r="CA887" s="47"/>
      <c r="CB887" s="47"/>
      <c r="CC887" s="47"/>
      <c r="CD887" s="47"/>
      <c r="CE887" s="47"/>
      <c r="CF887" s="47"/>
      <c r="CG887" s="47"/>
      <c r="CH887" s="47"/>
      <c r="CI887" s="47"/>
      <c r="CJ887" s="47"/>
      <c r="CK887" s="47"/>
      <c r="CL887" s="47"/>
      <c r="CM887" s="47"/>
      <c r="CN887" s="47"/>
      <c r="CO887" s="47"/>
      <c r="CP887" s="47"/>
      <c r="CQ887" s="47"/>
    </row>
    <row r="888" spans="1:95" ht="12.75" customHeight="1" x14ac:dyDescent="0.15">
      <c r="A888" s="112"/>
      <c r="B888" s="112"/>
      <c r="C888" s="112"/>
      <c r="D888" s="112"/>
      <c r="E888" s="112"/>
      <c r="F888" s="112"/>
      <c r="G888" s="47"/>
      <c r="H888" s="115"/>
      <c r="I888" s="47"/>
      <c r="J888" s="47"/>
      <c r="K888" s="47"/>
      <c r="L888" s="47"/>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c r="AM888" s="47"/>
      <c r="AN888" s="47"/>
      <c r="AO888" s="47"/>
      <c r="AP888" s="47"/>
      <c r="AQ888" s="47"/>
      <c r="AR888" s="47"/>
      <c r="AS888" s="47"/>
      <c r="AT888" s="47"/>
      <c r="AU888" s="47"/>
      <c r="AV888" s="47"/>
      <c r="AW888" s="47"/>
      <c r="AX888" s="47"/>
      <c r="AY888" s="47"/>
      <c r="AZ888" s="47"/>
      <c r="BA888" s="47"/>
      <c r="BB888" s="47"/>
      <c r="BC888" s="47"/>
      <c r="BD888" s="47"/>
      <c r="BE888" s="47"/>
      <c r="BF888" s="47"/>
      <c r="BG888" s="47"/>
      <c r="BH888" s="47"/>
      <c r="BI888" s="47"/>
      <c r="BJ888" s="47"/>
      <c r="BK888" s="47"/>
      <c r="BL888" s="47"/>
      <c r="BM888" s="47"/>
      <c r="BN888" s="47"/>
      <c r="BO888" s="47"/>
      <c r="BP888" s="47"/>
      <c r="BQ888" s="47"/>
      <c r="BR888" s="47"/>
      <c r="BS888" s="47"/>
      <c r="BT888" s="47"/>
      <c r="BU888" s="47"/>
      <c r="BV888" s="47"/>
      <c r="BW888" s="47"/>
      <c r="BX888" s="47"/>
      <c r="BY888" s="47"/>
      <c r="BZ888" s="47"/>
      <c r="CA888" s="47"/>
      <c r="CB888" s="47"/>
      <c r="CC888" s="47"/>
      <c r="CD888" s="47"/>
      <c r="CE888" s="47"/>
      <c r="CF888" s="47"/>
      <c r="CG888" s="47"/>
      <c r="CH888" s="47"/>
      <c r="CI888" s="47"/>
      <c r="CJ888" s="47"/>
      <c r="CK888" s="47"/>
      <c r="CL888" s="47"/>
      <c r="CM888" s="47"/>
      <c r="CN888" s="47"/>
      <c r="CO888" s="47"/>
      <c r="CP888" s="47"/>
      <c r="CQ888" s="47"/>
    </row>
    <row r="889" spans="1:95" ht="12.75" customHeight="1" x14ac:dyDescent="0.15">
      <c r="A889" s="112"/>
      <c r="B889" s="112"/>
      <c r="C889" s="112"/>
      <c r="D889" s="112"/>
      <c r="E889" s="112"/>
      <c r="F889" s="112"/>
      <c r="G889" s="47"/>
      <c r="H889" s="115"/>
      <c r="I889" s="47"/>
      <c r="J889" s="47"/>
      <c r="K889" s="47"/>
      <c r="L889" s="47"/>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c r="AM889" s="47"/>
      <c r="AN889" s="47"/>
      <c r="AO889" s="47"/>
      <c r="AP889" s="47"/>
      <c r="AQ889" s="47"/>
      <c r="AR889" s="47"/>
      <c r="AS889" s="47"/>
      <c r="AT889" s="47"/>
      <c r="AU889" s="47"/>
      <c r="AV889" s="47"/>
      <c r="AW889" s="47"/>
      <c r="AX889" s="47"/>
      <c r="AY889" s="47"/>
      <c r="AZ889" s="47"/>
      <c r="BA889" s="47"/>
      <c r="BB889" s="47"/>
      <c r="BC889" s="47"/>
      <c r="BD889" s="47"/>
      <c r="BE889" s="47"/>
      <c r="BF889" s="47"/>
      <c r="BG889" s="47"/>
      <c r="BH889" s="47"/>
      <c r="BI889" s="47"/>
      <c r="BJ889" s="47"/>
      <c r="BK889" s="47"/>
      <c r="BL889" s="47"/>
      <c r="BM889" s="47"/>
      <c r="BN889" s="47"/>
      <c r="BO889" s="47"/>
      <c r="BP889" s="47"/>
      <c r="BQ889" s="47"/>
      <c r="BR889" s="47"/>
      <c r="BS889" s="47"/>
      <c r="BT889" s="47"/>
      <c r="BU889" s="47"/>
      <c r="BV889" s="47"/>
      <c r="BW889" s="47"/>
      <c r="BX889" s="47"/>
      <c r="BY889" s="47"/>
      <c r="BZ889" s="47"/>
      <c r="CA889" s="47"/>
      <c r="CB889" s="47"/>
      <c r="CC889" s="47"/>
      <c r="CD889" s="47"/>
      <c r="CE889" s="47"/>
      <c r="CF889" s="47"/>
      <c r="CG889" s="47"/>
      <c r="CH889" s="47"/>
      <c r="CI889" s="47"/>
      <c r="CJ889" s="47"/>
      <c r="CK889" s="47"/>
      <c r="CL889" s="47"/>
      <c r="CM889" s="47"/>
      <c r="CN889" s="47"/>
      <c r="CO889" s="47"/>
      <c r="CP889" s="47"/>
      <c r="CQ889" s="47"/>
    </row>
    <row r="890" spans="1:95" ht="12.75" customHeight="1" x14ac:dyDescent="0.15">
      <c r="A890" s="112"/>
      <c r="B890" s="112"/>
      <c r="C890" s="112"/>
      <c r="D890" s="112"/>
      <c r="E890" s="112"/>
      <c r="F890" s="112"/>
      <c r="G890" s="47"/>
      <c r="H890" s="115"/>
      <c r="I890" s="47"/>
      <c r="J890" s="47"/>
      <c r="K890" s="47"/>
      <c r="L890" s="47"/>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c r="AM890" s="47"/>
      <c r="AN890" s="47"/>
      <c r="AO890" s="47"/>
      <c r="AP890" s="47"/>
      <c r="AQ890" s="47"/>
      <c r="AR890" s="47"/>
      <c r="AS890" s="47"/>
      <c r="AT890" s="47"/>
      <c r="AU890" s="47"/>
      <c r="AV890" s="47"/>
      <c r="AW890" s="47"/>
      <c r="AX890" s="47"/>
      <c r="AY890" s="47"/>
      <c r="AZ890" s="47"/>
      <c r="BA890" s="47"/>
      <c r="BB890" s="47"/>
      <c r="BC890" s="47"/>
      <c r="BD890" s="47"/>
      <c r="BE890" s="47"/>
      <c r="BF890" s="47"/>
      <c r="BG890" s="47"/>
      <c r="BH890" s="47"/>
      <c r="BI890" s="47"/>
      <c r="BJ890" s="47"/>
      <c r="BK890" s="47"/>
      <c r="BL890" s="47"/>
      <c r="BM890" s="47"/>
      <c r="BN890" s="47"/>
      <c r="BO890" s="47"/>
      <c r="BP890" s="47"/>
      <c r="BQ890" s="47"/>
      <c r="BR890" s="47"/>
      <c r="BS890" s="47"/>
      <c r="BT890" s="47"/>
      <c r="BU890" s="47"/>
      <c r="BV890" s="47"/>
      <c r="BW890" s="47"/>
      <c r="BX890" s="47"/>
      <c r="BY890" s="47"/>
      <c r="BZ890" s="47"/>
      <c r="CA890" s="47"/>
      <c r="CB890" s="47"/>
      <c r="CC890" s="47"/>
      <c r="CD890" s="47"/>
      <c r="CE890" s="47"/>
      <c r="CF890" s="47"/>
      <c r="CG890" s="47"/>
      <c r="CH890" s="47"/>
      <c r="CI890" s="47"/>
      <c r="CJ890" s="47"/>
      <c r="CK890" s="47"/>
      <c r="CL890" s="47"/>
      <c r="CM890" s="47"/>
      <c r="CN890" s="47"/>
      <c r="CO890" s="47"/>
      <c r="CP890" s="47"/>
      <c r="CQ890" s="47"/>
    </row>
    <row r="891" spans="1:95" ht="12.75" customHeight="1" x14ac:dyDescent="0.15">
      <c r="A891" s="112"/>
      <c r="B891" s="112"/>
      <c r="C891" s="112"/>
      <c r="D891" s="112"/>
      <c r="E891" s="112"/>
      <c r="F891" s="112"/>
      <c r="G891" s="47"/>
      <c r="H891" s="115"/>
      <c r="I891" s="47"/>
      <c r="J891" s="47"/>
      <c r="K891" s="47"/>
      <c r="L891" s="47"/>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c r="AM891" s="47"/>
      <c r="AN891" s="47"/>
      <c r="AO891" s="47"/>
      <c r="AP891" s="47"/>
      <c r="AQ891" s="47"/>
      <c r="AR891" s="47"/>
      <c r="AS891" s="47"/>
      <c r="AT891" s="47"/>
      <c r="AU891" s="47"/>
      <c r="AV891" s="47"/>
      <c r="AW891" s="47"/>
      <c r="AX891" s="47"/>
      <c r="AY891" s="47"/>
      <c r="AZ891" s="47"/>
      <c r="BA891" s="47"/>
      <c r="BB891" s="47"/>
      <c r="BC891" s="47"/>
      <c r="BD891" s="47"/>
      <c r="BE891" s="47"/>
      <c r="BF891" s="47"/>
      <c r="BG891" s="47"/>
      <c r="BH891" s="47"/>
      <c r="BI891" s="47"/>
      <c r="BJ891" s="47"/>
      <c r="BK891" s="47"/>
      <c r="BL891" s="47"/>
      <c r="BM891" s="47"/>
      <c r="BN891" s="47"/>
      <c r="BO891" s="47"/>
      <c r="BP891" s="47"/>
      <c r="BQ891" s="47"/>
      <c r="BR891" s="47"/>
      <c r="BS891" s="47"/>
      <c r="BT891" s="47"/>
      <c r="BU891" s="47"/>
      <c r="BV891" s="47"/>
      <c r="BW891" s="47"/>
      <c r="BX891" s="47"/>
      <c r="BY891" s="47"/>
      <c r="BZ891" s="47"/>
      <c r="CA891" s="47"/>
      <c r="CB891" s="47"/>
      <c r="CC891" s="47"/>
      <c r="CD891" s="47"/>
      <c r="CE891" s="47"/>
      <c r="CF891" s="47"/>
      <c r="CG891" s="47"/>
      <c r="CH891" s="47"/>
      <c r="CI891" s="47"/>
      <c r="CJ891" s="47"/>
      <c r="CK891" s="47"/>
      <c r="CL891" s="47"/>
      <c r="CM891" s="47"/>
      <c r="CN891" s="47"/>
      <c r="CO891" s="47"/>
      <c r="CP891" s="47"/>
      <c r="CQ891" s="47"/>
    </row>
    <row r="892" spans="1:95" ht="12.75" customHeight="1" x14ac:dyDescent="0.15">
      <c r="A892" s="112"/>
      <c r="B892" s="112"/>
      <c r="C892" s="112"/>
      <c r="D892" s="112"/>
      <c r="E892" s="112"/>
      <c r="F892" s="112"/>
      <c r="G892" s="47"/>
      <c r="H892" s="115"/>
      <c r="I892" s="47"/>
      <c r="J892" s="47"/>
      <c r="K892" s="47"/>
      <c r="L892" s="47"/>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c r="AM892" s="47"/>
      <c r="AN892" s="47"/>
      <c r="AO892" s="47"/>
      <c r="AP892" s="47"/>
      <c r="AQ892" s="47"/>
      <c r="AR892" s="47"/>
      <c r="AS892" s="47"/>
      <c r="AT892" s="47"/>
      <c r="AU892" s="47"/>
      <c r="AV892" s="47"/>
      <c r="AW892" s="47"/>
      <c r="AX892" s="47"/>
      <c r="AY892" s="47"/>
      <c r="AZ892" s="47"/>
      <c r="BA892" s="47"/>
      <c r="BB892" s="47"/>
      <c r="BC892" s="47"/>
      <c r="BD892" s="47"/>
      <c r="BE892" s="47"/>
      <c r="BF892" s="47"/>
      <c r="BG892" s="47"/>
      <c r="BH892" s="47"/>
      <c r="BI892" s="47"/>
      <c r="BJ892" s="47"/>
      <c r="BK892" s="47"/>
      <c r="BL892" s="47"/>
      <c r="BM892" s="47"/>
      <c r="BN892" s="47"/>
      <c r="BO892" s="47"/>
      <c r="BP892" s="47"/>
      <c r="BQ892" s="47"/>
      <c r="BR892" s="47"/>
      <c r="BS892" s="47"/>
      <c r="BT892" s="47"/>
      <c r="BU892" s="47"/>
      <c r="BV892" s="47"/>
      <c r="BW892" s="47"/>
      <c r="BX892" s="47"/>
      <c r="BY892" s="47"/>
      <c r="BZ892" s="47"/>
      <c r="CA892" s="47"/>
      <c r="CB892" s="47"/>
      <c r="CC892" s="47"/>
      <c r="CD892" s="47"/>
      <c r="CE892" s="47"/>
      <c r="CF892" s="47"/>
      <c r="CG892" s="47"/>
      <c r="CH892" s="47"/>
      <c r="CI892" s="47"/>
      <c r="CJ892" s="47"/>
      <c r="CK892" s="47"/>
      <c r="CL892" s="47"/>
      <c r="CM892" s="47"/>
      <c r="CN892" s="47"/>
      <c r="CO892" s="47"/>
      <c r="CP892" s="47"/>
      <c r="CQ892" s="47"/>
    </row>
    <row r="893" spans="1:95" ht="12.75" customHeight="1" x14ac:dyDescent="0.15">
      <c r="A893" s="112"/>
      <c r="B893" s="112"/>
      <c r="C893" s="112"/>
      <c r="D893" s="112"/>
      <c r="E893" s="112"/>
      <c r="F893" s="112"/>
      <c r="G893" s="47"/>
      <c r="H893" s="115"/>
      <c r="I893" s="47"/>
      <c r="J893" s="47"/>
      <c r="K893" s="47"/>
      <c r="L893" s="47"/>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c r="AM893" s="47"/>
      <c r="AN893" s="47"/>
      <c r="AO893" s="47"/>
      <c r="AP893" s="47"/>
      <c r="AQ893" s="47"/>
      <c r="AR893" s="47"/>
      <c r="AS893" s="47"/>
      <c r="AT893" s="47"/>
      <c r="AU893" s="47"/>
      <c r="AV893" s="47"/>
      <c r="AW893" s="47"/>
      <c r="AX893" s="47"/>
      <c r="AY893" s="47"/>
      <c r="AZ893" s="47"/>
      <c r="BA893" s="47"/>
      <c r="BB893" s="47"/>
      <c r="BC893" s="47"/>
      <c r="BD893" s="47"/>
      <c r="BE893" s="47"/>
      <c r="BF893" s="47"/>
      <c r="BG893" s="47"/>
      <c r="BH893" s="47"/>
      <c r="BI893" s="47"/>
      <c r="BJ893" s="47"/>
      <c r="BK893" s="47"/>
      <c r="BL893" s="47"/>
      <c r="BM893" s="47"/>
      <c r="BN893" s="47"/>
      <c r="BO893" s="47"/>
      <c r="BP893" s="47"/>
      <c r="BQ893" s="47"/>
      <c r="BR893" s="47"/>
      <c r="BS893" s="47"/>
      <c r="BT893" s="47"/>
      <c r="BU893" s="47"/>
      <c r="BV893" s="47"/>
      <c r="BW893" s="47"/>
      <c r="BX893" s="47"/>
      <c r="BY893" s="47"/>
      <c r="BZ893" s="47"/>
      <c r="CA893" s="47"/>
      <c r="CB893" s="47"/>
      <c r="CC893" s="47"/>
      <c r="CD893" s="47"/>
      <c r="CE893" s="47"/>
      <c r="CF893" s="47"/>
      <c r="CG893" s="47"/>
      <c r="CH893" s="47"/>
      <c r="CI893" s="47"/>
      <c r="CJ893" s="47"/>
      <c r="CK893" s="47"/>
      <c r="CL893" s="47"/>
      <c r="CM893" s="47"/>
      <c r="CN893" s="47"/>
      <c r="CO893" s="47"/>
      <c r="CP893" s="47"/>
      <c r="CQ893" s="47"/>
    </row>
    <row r="894" spans="1:95" ht="12.75" customHeight="1" x14ac:dyDescent="0.15">
      <c r="A894" s="112"/>
      <c r="B894" s="112"/>
      <c r="C894" s="112"/>
      <c r="D894" s="112"/>
      <c r="E894" s="112"/>
      <c r="F894" s="112"/>
      <c r="G894" s="47"/>
      <c r="H894" s="115"/>
      <c r="I894" s="47"/>
      <c r="J894" s="47"/>
      <c r="K894" s="47"/>
      <c r="L894" s="47"/>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c r="AM894" s="47"/>
      <c r="AN894" s="47"/>
      <c r="AO894" s="47"/>
      <c r="AP894" s="47"/>
      <c r="AQ894" s="47"/>
      <c r="AR894" s="47"/>
      <c r="AS894" s="47"/>
      <c r="AT894" s="47"/>
      <c r="AU894" s="47"/>
      <c r="AV894" s="47"/>
      <c r="AW894" s="47"/>
      <c r="AX894" s="47"/>
      <c r="AY894" s="47"/>
      <c r="AZ894" s="47"/>
      <c r="BA894" s="47"/>
      <c r="BB894" s="47"/>
      <c r="BC894" s="47"/>
      <c r="BD894" s="47"/>
      <c r="BE894" s="47"/>
      <c r="BF894" s="47"/>
      <c r="BG894" s="47"/>
      <c r="BH894" s="47"/>
      <c r="BI894" s="47"/>
      <c r="BJ894" s="47"/>
      <c r="BK894" s="47"/>
      <c r="BL894" s="47"/>
      <c r="BM894" s="47"/>
      <c r="BN894" s="47"/>
      <c r="BO894" s="47"/>
      <c r="BP894" s="47"/>
      <c r="BQ894" s="47"/>
      <c r="BR894" s="47"/>
      <c r="BS894" s="47"/>
      <c r="BT894" s="47"/>
      <c r="BU894" s="47"/>
      <c r="BV894" s="47"/>
      <c r="BW894" s="47"/>
      <c r="BX894" s="47"/>
      <c r="BY894" s="47"/>
      <c r="BZ894" s="47"/>
      <c r="CA894" s="47"/>
      <c r="CB894" s="47"/>
      <c r="CC894" s="47"/>
      <c r="CD894" s="47"/>
      <c r="CE894" s="47"/>
      <c r="CF894" s="47"/>
      <c r="CG894" s="47"/>
      <c r="CH894" s="47"/>
      <c r="CI894" s="47"/>
      <c r="CJ894" s="47"/>
      <c r="CK894" s="47"/>
      <c r="CL894" s="47"/>
      <c r="CM894" s="47"/>
      <c r="CN894" s="47"/>
      <c r="CO894" s="47"/>
      <c r="CP894" s="47"/>
      <c r="CQ894" s="47"/>
    </row>
    <row r="895" spans="1:95" ht="12.75" customHeight="1" x14ac:dyDescent="0.15">
      <c r="A895" s="112"/>
      <c r="B895" s="112"/>
      <c r="C895" s="112"/>
      <c r="D895" s="112"/>
      <c r="E895" s="112"/>
      <c r="F895" s="112"/>
      <c r="G895" s="47"/>
      <c r="H895" s="115"/>
      <c r="I895" s="47"/>
      <c r="J895" s="47"/>
      <c r="K895" s="47"/>
      <c r="L895" s="47"/>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c r="AM895" s="47"/>
      <c r="AN895" s="47"/>
      <c r="AO895" s="47"/>
      <c r="AP895" s="47"/>
      <c r="AQ895" s="47"/>
      <c r="AR895" s="47"/>
      <c r="AS895" s="47"/>
      <c r="AT895" s="47"/>
      <c r="AU895" s="47"/>
      <c r="AV895" s="47"/>
      <c r="AW895" s="47"/>
      <c r="AX895" s="47"/>
      <c r="AY895" s="47"/>
      <c r="AZ895" s="47"/>
      <c r="BA895" s="47"/>
      <c r="BB895" s="47"/>
      <c r="BC895" s="47"/>
      <c r="BD895" s="47"/>
      <c r="BE895" s="47"/>
      <c r="BF895" s="47"/>
      <c r="BG895" s="47"/>
      <c r="BH895" s="47"/>
      <c r="BI895" s="47"/>
      <c r="BJ895" s="47"/>
      <c r="BK895" s="47"/>
      <c r="BL895" s="47"/>
      <c r="BM895" s="47"/>
      <c r="BN895" s="47"/>
      <c r="BO895" s="47"/>
      <c r="BP895" s="47"/>
      <c r="BQ895" s="47"/>
      <c r="BR895" s="47"/>
      <c r="BS895" s="47"/>
      <c r="BT895" s="47"/>
      <c r="BU895" s="47"/>
      <c r="BV895" s="47"/>
      <c r="BW895" s="47"/>
      <c r="BX895" s="47"/>
      <c r="BY895" s="47"/>
      <c r="BZ895" s="47"/>
      <c r="CA895" s="47"/>
      <c r="CB895" s="47"/>
      <c r="CC895" s="47"/>
      <c r="CD895" s="47"/>
      <c r="CE895" s="47"/>
      <c r="CF895" s="47"/>
      <c r="CG895" s="47"/>
      <c r="CH895" s="47"/>
      <c r="CI895" s="47"/>
      <c r="CJ895" s="47"/>
      <c r="CK895" s="47"/>
      <c r="CL895" s="47"/>
      <c r="CM895" s="47"/>
      <c r="CN895" s="47"/>
      <c r="CO895" s="47"/>
      <c r="CP895" s="47"/>
      <c r="CQ895" s="47"/>
    </row>
    <row r="896" spans="1:95" ht="12.75" customHeight="1" x14ac:dyDescent="0.15">
      <c r="A896" s="112"/>
      <c r="B896" s="112"/>
      <c r="C896" s="112"/>
      <c r="D896" s="112"/>
      <c r="E896" s="112"/>
      <c r="F896" s="112"/>
      <c r="G896" s="47"/>
      <c r="H896" s="115"/>
      <c r="I896" s="47"/>
      <c r="J896" s="47"/>
      <c r="K896" s="47"/>
      <c r="L896" s="47"/>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c r="AR896" s="47"/>
      <c r="AS896" s="47"/>
      <c r="AT896" s="47"/>
      <c r="AU896" s="47"/>
      <c r="AV896" s="47"/>
      <c r="AW896" s="47"/>
      <c r="AX896" s="47"/>
      <c r="AY896" s="47"/>
      <c r="AZ896" s="47"/>
      <c r="BA896" s="47"/>
      <c r="BB896" s="47"/>
      <c r="BC896" s="47"/>
      <c r="BD896" s="47"/>
      <c r="BE896" s="47"/>
      <c r="BF896" s="47"/>
      <c r="BG896" s="47"/>
      <c r="BH896" s="47"/>
      <c r="BI896" s="47"/>
      <c r="BJ896" s="47"/>
      <c r="BK896" s="47"/>
      <c r="BL896" s="47"/>
      <c r="BM896" s="47"/>
      <c r="BN896" s="47"/>
      <c r="BO896" s="47"/>
      <c r="BP896" s="47"/>
      <c r="BQ896" s="47"/>
      <c r="BR896" s="47"/>
      <c r="BS896" s="47"/>
      <c r="BT896" s="47"/>
      <c r="BU896" s="47"/>
      <c r="BV896" s="47"/>
      <c r="BW896" s="47"/>
      <c r="BX896" s="47"/>
      <c r="BY896" s="47"/>
      <c r="BZ896" s="47"/>
      <c r="CA896" s="47"/>
      <c r="CB896" s="47"/>
      <c r="CC896" s="47"/>
      <c r="CD896" s="47"/>
      <c r="CE896" s="47"/>
      <c r="CF896" s="47"/>
      <c r="CG896" s="47"/>
      <c r="CH896" s="47"/>
      <c r="CI896" s="47"/>
      <c r="CJ896" s="47"/>
      <c r="CK896" s="47"/>
      <c r="CL896" s="47"/>
      <c r="CM896" s="47"/>
      <c r="CN896" s="47"/>
      <c r="CO896" s="47"/>
      <c r="CP896" s="47"/>
      <c r="CQ896" s="47"/>
    </row>
    <row r="897" spans="1:95" ht="12.75" customHeight="1" x14ac:dyDescent="0.15">
      <c r="A897" s="112"/>
      <c r="B897" s="112"/>
      <c r="C897" s="112"/>
      <c r="D897" s="112"/>
      <c r="E897" s="112"/>
      <c r="F897" s="112"/>
      <c r="G897" s="47"/>
      <c r="H897" s="115"/>
      <c r="I897" s="47"/>
      <c r="J897" s="47"/>
      <c r="K897" s="47"/>
      <c r="L897" s="47"/>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c r="AM897" s="47"/>
      <c r="AN897" s="47"/>
      <c r="AO897" s="47"/>
      <c r="AP897" s="47"/>
      <c r="AQ897" s="47"/>
      <c r="AR897" s="47"/>
      <c r="AS897" s="47"/>
      <c r="AT897" s="47"/>
      <c r="AU897" s="47"/>
      <c r="AV897" s="47"/>
      <c r="AW897" s="47"/>
      <c r="AX897" s="47"/>
      <c r="AY897" s="47"/>
      <c r="AZ897" s="47"/>
      <c r="BA897" s="47"/>
      <c r="BB897" s="47"/>
      <c r="BC897" s="47"/>
      <c r="BD897" s="47"/>
      <c r="BE897" s="47"/>
      <c r="BF897" s="47"/>
      <c r="BG897" s="47"/>
      <c r="BH897" s="47"/>
      <c r="BI897" s="47"/>
      <c r="BJ897" s="47"/>
      <c r="BK897" s="47"/>
      <c r="BL897" s="47"/>
      <c r="BM897" s="47"/>
      <c r="BN897" s="47"/>
      <c r="BO897" s="47"/>
      <c r="BP897" s="47"/>
      <c r="BQ897" s="47"/>
      <c r="BR897" s="47"/>
      <c r="BS897" s="47"/>
      <c r="BT897" s="47"/>
      <c r="BU897" s="47"/>
      <c r="BV897" s="47"/>
      <c r="BW897" s="47"/>
      <c r="BX897" s="47"/>
      <c r="BY897" s="47"/>
      <c r="BZ897" s="47"/>
      <c r="CA897" s="47"/>
      <c r="CB897" s="47"/>
      <c r="CC897" s="47"/>
      <c r="CD897" s="47"/>
      <c r="CE897" s="47"/>
      <c r="CF897" s="47"/>
      <c r="CG897" s="47"/>
      <c r="CH897" s="47"/>
      <c r="CI897" s="47"/>
      <c r="CJ897" s="47"/>
      <c r="CK897" s="47"/>
      <c r="CL897" s="47"/>
      <c r="CM897" s="47"/>
      <c r="CN897" s="47"/>
      <c r="CO897" s="47"/>
      <c r="CP897" s="47"/>
      <c r="CQ897" s="47"/>
    </row>
    <row r="898" spans="1:95" ht="12.75" customHeight="1" x14ac:dyDescent="0.15">
      <c r="A898" s="112"/>
      <c r="B898" s="112"/>
      <c r="C898" s="112"/>
      <c r="D898" s="112"/>
      <c r="E898" s="112"/>
      <c r="F898" s="112"/>
      <c r="G898" s="47"/>
      <c r="H898" s="115"/>
      <c r="I898" s="47"/>
      <c r="J898" s="47"/>
      <c r="K898" s="47"/>
      <c r="L898" s="47"/>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c r="AM898" s="47"/>
      <c r="AN898" s="47"/>
      <c r="AO898" s="47"/>
      <c r="AP898" s="47"/>
      <c r="AQ898" s="47"/>
      <c r="AR898" s="47"/>
      <c r="AS898" s="47"/>
      <c r="AT898" s="47"/>
      <c r="AU898" s="47"/>
      <c r="AV898" s="47"/>
      <c r="AW898" s="47"/>
      <c r="AX898" s="47"/>
      <c r="AY898" s="47"/>
      <c r="AZ898" s="47"/>
      <c r="BA898" s="47"/>
      <c r="BB898" s="47"/>
      <c r="BC898" s="47"/>
      <c r="BD898" s="47"/>
      <c r="BE898" s="47"/>
      <c r="BF898" s="47"/>
      <c r="BG898" s="47"/>
      <c r="BH898" s="47"/>
      <c r="BI898" s="47"/>
      <c r="BJ898" s="47"/>
      <c r="BK898" s="47"/>
      <c r="BL898" s="47"/>
      <c r="BM898" s="47"/>
      <c r="BN898" s="47"/>
      <c r="BO898" s="47"/>
      <c r="BP898" s="47"/>
      <c r="BQ898" s="47"/>
      <c r="BR898" s="47"/>
      <c r="BS898" s="47"/>
      <c r="BT898" s="47"/>
      <c r="BU898" s="47"/>
      <c r="BV898" s="47"/>
      <c r="BW898" s="47"/>
      <c r="BX898" s="47"/>
      <c r="BY898" s="47"/>
      <c r="BZ898" s="47"/>
      <c r="CA898" s="47"/>
      <c r="CB898" s="47"/>
      <c r="CC898" s="47"/>
      <c r="CD898" s="47"/>
      <c r="CE898" s="47"/>
      <c r="CF898" s="47"/>
      <c r="CG898" s="47"/>
      <c r="CH898" s="47"/>
      <c r="CI898" s="47"/>
      <c r="CJ898" s="47"/>
      <c r="CK898" s="47"/>
      <c r="CL898" s="47"/>
      <c r="CM898" s="47"/>
      <c r="CN898" s="47"/>
      <c r="CO898" s="47"/>
      <c r="CP898" s="47"/>
      <c r="CQ898" s="47"/>
    </row>
    <row r="899" spans="1:95" ht="12.75" customHeight="1" x14ac:dyDescent="0.15">
      <c r="A899" s="112"/>
      <c r="B899" s="112"/>
      <c r="C899" s="112"/>
      <c r="D899" s="112"/>
      <c r="E899" s="112"/>
      <c r="F899" s="112"/>
      <c r="G899" s="47"/>
      <c r="H899" s="115"/>
      <c r="I899" s="47"/>
      <c r="J899" s="47"/>
      <c r="K899" s="47"/>
      <c r="L899" s="47"/>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c r="AM899" s="47"/>
      <c r="AN899" s="47"/>
      <c r="AO899" s="47"/>
      <c r="AP899" s="47"/>
      <c r="AQ899" s="47"/>
      <c r="AR899" s="47"/>
      <c r="AS899" s="47"/>
      <c r="AT899" s="47"/>
      <c r="AU899" s="47"/>
      <c r="AV899" s="47"/>
      <c r="AW899" s="47"/>
      <c r="AX899" s="47"/>
      <c r="AY899" s="47"/>
      <c r="AZ899" s="47"/>
      <c r="BA899" s="47"/>
      <c r="BB899" s="47"/>
      <c r="BC899" s="47"/>
      <c r="BD899" s="47"/>
      <c r="BE899" s="47"/>
      <c r="BF899" s="47"/>
      <c r="BG899" s="47"/>
      <c r="BH899" s="47"/>
      <c r="BI899" s="47"/>
      <c r="BJ899" s="47"/>
      <c r="BK899" s="47"/>
      <c r="BL899" s="47"/>
      <c r="BM899" s="47"/>
      <c r="BN899" s="47"/>
      <c r="BO899" s="47"/>
      <c r="BP899" s="47"/>
      <c r="BQ899" s="47"/>
      <c r="BR899" s="47"/>
      <c r="BS899" s="47"/>
      <c r="BT899" s="47"/>
      <c r="BU899" s="47"/>
      <c r="BV899" s="47"/>
      <c r="BW899" s="47"/>
      <c r="BX899" s="47"/>
      <c r="BY899" s="47"/>
      <c r="BZ899" s="47"/>
      <c r="CA899" s="47"/>
      <c r="CB899" s="47"/>
      <c r="CC899" s="47"/>
      <c r="CD899" s="47"/>
      <c r="CE899" s="47"/>
      <c r="CF899" s="47"/>
      <c r="CG899" s="47"/>
      <c r="CH899" s="47"/>
      <c r="CI899" s="47"/>
      <c r="CJ899" s="47"/>
      <c r="CK899" s="47"/>
      <c r="CL899" s="47"/>
      <c r="CM899" s="47"/>
      <c r="CN899" s="47"/>
      <c r="CO899" s="47"/>
      <c r="CP899" s="47"/>
      <c r="CQ899" s="47"/>
    </row>
    <row r="900" spans="1:95" ht="12.75" customHeight="1" x14ac:dyDescent="0.15">
      <c r="A900" s="112"/>
      <c r="B900" s="112"/>
      <c r="C900" s="112"/>
      <c r="D900" s="112"/>
      <c r="E900" s="112"/>
      <c r="F900" s="112"/>
      <c r="G900" s="47"/>
      <c r="H900" s="115"/>
      <c r="I900" s="47"/>
      <c r="J900" s="47"/>
      <c r="K900" s="47"/>
      <c r="L900" s="47"/>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c r="AM900" s="47"/>
      <c r="AN900" s="47"/>
      <c r="AO900" s="47"/>
      <c r="AP900" s="47"/>
      <c r="AQ900" s="47"/>
      <c r="AR900" s="47"/>
      <c r="AS900" s="47"/>
      <c r="AT900" s="47"/>
      <c r="AU900" s="47"/>
      <c r="AV900" s="47"/>
      <c r="AW900" s="47"/>
      <c r="AX900" s="47"/>
      <c r="AY900" s="47"/>
      <c r="AZ900" s="47"/>
      <c r="BA900" s="47"/>
      <c r="BB900" s="47"/>
      <c r="BC900" s="47"/>
      <c r="BD900" s="47"/>
      <c r="BE900" s="47"/>
      <c r="BF900" s="47"/>
      <c r="BG900" s="47"/>
      <c r="BH900" s="47"/>
      <c r="BI900" s="47"/>
      <c r="BJ900" s="47"/>
      <c r="BK900" s="47"/>
      <c r="BL900" s="47"/>
      <c r="BM900" s="47"/>
      <c r="BN900" s="47"/>
      <c r="BO900" s="47"/>
      <c r="BP900" s="47"/>
      <c r="BQ900" s="47"/>
      <c r="BR900" s="47"/>
      <c r="BS900" s="47"/>
      <c r="BT900" s="47"/>
      <c r="BU900" s="47"/>
      <c r="BV900" s="47"/>
      <c r="BW900" s="47"/>
      <c r="BX900" s="47"/>
      <c r="BY900" s="47"/>
      <c r="BZ900" s="47"/>
      <c r="CA900" s="47"/>
      <c r="CB900" s="47"/>
      <c r="CC900" s="47"/>
      <c r="CD900" s="47"/>
      <c r="CE900" s="47"/>
      <c r="CF900" s="47"/>
      <c r="CG900" s="47"/>
      <c r="CH900" s="47"/>
      <c r="CI900" s="47"/>
      <c r="CJ900" s="47"/>
      <c r="CK900" s="47"/>
      <c r="CL900" s="47"/>
      <c r="CM900" s="47"/>
      <c r="CN900" s="47"/>
      <c r="CO900" s="47"/>
      <c r="CP900" s="47"/>
      <c r="CQ900" s="47"/>
    </row>
    <row r="901" spans="1:95" ht="12.75" customHeight="1" x14ac:dyDescent="0.15">
      <c r="A901" s="112"/>
      <c r="B901" s="112"/>
      <c r="C901" s="112"/>
      <c r="D901" s="112"/>
      <c r="E901" s="112"/>
      <c r="F901" s="112"/>
      <c r="G901" s="47"/>
      <c r="H901" s="115"/>
      <c r="I901" s="47"/>
      <c r="J901" s="47"/>
      <c r="K901" s="47"/>
      <c r="L901" s="47"/>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c r="AM901" s="47"/>
      <c r="AN901" s="47"/>
      <c r="AO901" s="47"/>
      <c r="AP901" s="47"/>
      <c r="AQ901" s="47"/>
      <c r="AR901" s="47"/>
      <c r="AS901" s="47"/>
      <c r="AT901" s="47"/>
      <c r="AU901" s="47"/>
      <c r="AV901" s="47"/>
      <c r="AW901" s="47"/>
      <c r="AX901" s="47"/>
      <c r="AY901" s="47"/>
      <c r="AZ901" s="47"/>
      <c r="BA901" s="47"/>
      <c r="BB901" s="47"/>
      <c r="BC901" s="47"/>
      <c r="BD901" s="47"/>
      <c r="BE901" s="47"/>
      <c r="BF901" s="47"/>
      <c r="BG901" s="47"/>
      <c r="BH901" s="47"/>
      <c r="BI901" s="47"/>
      <c r="BJ901" s="47"/>
      <c r="BK901" s="47"/>
      <c r="BL901" s="47"/>
      <c r="BM901" s="47"/>
      <c r="BN901" s="47"/>
      <c r="BO901" s="47"/>
      <c r="BP901" s="47"/>
      <c r="BQ901" s="47"/>
      <c r="BR901" s="47"/>
      <c r="BS901" s="47"/>
      <c r="BT901" s="47"/>
      <c r="BU901" s="47"/>
      <c r="BV901" s="47"/>
      <c r="BW901" s="47"/>
      <c r="BX901" s="47"/>
      <c r="BY901" s="47"/>
      <c r="BZ901" s="47"/>
      <c r="CA901" s="47"/>
      <c r="CB901" s="47"/>
      <c r="CC901" s="47"/>
      <c r="CD901" s="47"/>
      <c r="CE901" s="47"/>
      <c r="CF901" s="47"/>
      <c r="CG901" s="47"/>
      <c r="CH901" s="47"/>
      <c r="CI901" s="47"/>
      <c r="CJ901" s="47"/>
      <c r="CK901" s="47"/>
      <c r="CL901" s="47"/>
      <c r="CM901" s="47"/>
      <c r="CN901" s="47"/>
      <c r="CO901" s="47"/>
      <c r="CP901" s="47"/>
      <c r="CQ901" s="47"/>
    </row>
    <row r="902" spans="1:95" ht="12.75" customHeight="1" x14ac:dyDescent="0.15">
      <c r="A902" s="112"/>
      <c r="B902" s="112"/>
      <c r="C902" s="112"/>
      <c r="D902" s="112"/>
      <c r="E902" s="112"/>
      <c r="F902" s="112"/>
      <c r="G902" s="47"/>
      <c r="H902" s="115"/>
      <c r="I902" s="47"/>
      <c r="J902" s="47"/>
      <c r="K902" s="47"/>
      <c r="L902" s="47"/>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c r="AM902" s="47"/>
      <c r="AN902" s="47"/>
      <c r="AO902" s="47"/>
      <c r="AP902" s="47"/>
      <c r="AQ902" s="47"/>
      <c r="AR902" s="47"/>
      <c r="AS902" s="47"/>
      <c r="AT902" s="47"/>
      <c r="AU902" s="47"/>
      <c r="AV902" s="47"/>
      <c r="AW902" s="47"/>
      <c r="AX902" s="47"/>
      <c r="AY902" s="47"/>
      <c r="AZ902" s="47"/>
      <c r="BA902" s="47"/>
      <c r="BB902" s="47"/>
      <c r="BC902" s="47"/>
      <c r="BD902" s="47"/>
      <c r="BE902" s="47"/>
      <c r="BF902" s="47"/>
      <c r="BG902" s="47"/>
      <c r="BH902" s="47"/>
      <c r="BI902" s="47"/>
      <c r="BJ902" s="47"/>
      <c r="BK902" s="47"/>
      <c r="BL902" s="47"/>
      <c r="BM902" s="47"/>
      <c r="BN902" s="47"/>
      <c r="BO902" s="47"/>
      <c r="BP902" s="47"/>
      <c r="BQ902" s="47"/>
      <c r="BR902" s="47"/>
      <c r="BS902" s="47"/>
      <c r="BT902" s="47"/>
      <c r="BU902" s="47"/>
      <c r="BV902" s="47"/>
      <c r="BW902" s="47"/>
      <c r="BX902" s="47"/>
      <c r="BY902" s="47"/>
      <c r="BZ902" s="47"/>
      <c r="CA902" s="47"/>
      <c r="CB902" s="47"/>
      <c r="CC902" s="47"/>
      <c r="CD902" s="47"/>
      <c r="CE902" s="47"/>
      <c r="CF902" s="47"/>
      <c r="CG902" s="47"/>
      <c r="CH902" s="47"/>
      <c r="CI902" s="47"/>
      <c r="CJ902" s="47"/>
      <c r="CK902" s="47"/>
      <c r="CL902" s="47"/>
      <c r="CM902" s="47"/>
      <c r="CN902" s="47"/>
      <c r="CO902" s="47"/>
      <c r="CP902" s="47"/>
      <c r="CQ902" s="47"/>
    </row>
    <row r="903" spans="1:95" ht="12.75" customHeight="1" x14ac:dyDescent="0.15">
      <c r="A903" s="112"/>
      <c r="B903" s="112"/>
      <c r="C903" s="112"/>
      <c r="D903" s="112"/>
      <c r="E903" s="112"/>
      <c r="F903" s="112"/>
      <c r="G903" s="47"/>
      <c r="H903" s="115"/>
      <c r="I903" s="47"/>
      <c r="J903" s="47"/>
      <c r="K903" s="47"/>
      <c r="L903" s="47"/>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c r="AM903" s="47"/>
      <c r="AN903" s="47"/>
      <c r="AO903" s="47"/>
      <c r="AP903" s="47"/>
      <c r="AQ903" s="47"/>
      <c r="AR903" s="47"/>
      <c r="AS903" s="47"/>
      <c r="AT903" s="47"/>
      <c r="AU903" s="47"/>
      <c r="AV903" s="47"/>
      <c r="AW903" s="47"/>
      <c r="AX903" s="47"/>
      <c r="AY903" s="47"/>
      <c r="AZ903" s="47"/>
      <c r="BA903" s="47"/>
      <c r="BB903" s="47"/>
      <c r="BC903" s="47"/>
      <c r="BD903" s="47"/>
      <c r="BE903" s="47"/>
      <c r="BF903" s="47"/>
      <c r="BG903" s="47"/>
      <c r="BH903" s="47"/>
      <c r="BI903" s="47"/>
      <c r="BJ903" s="47"/>
      <c r="BK903" s="47"/>
      <c r="BL903" s="47"/>
      <c r="BM903" s="47"/>
      <c r="BN903" s="47"/>
      <c r="BO903" s="47"/>
      <c r="BP903" s="47"/>
      <c r="BQ903" s="47"/>
      <c r="BR903" s="47"/>
      <c r="BS903" s="47"/>
      <c r="BT903" s="47"/>
      <c r="BU903" s="47"/>
      <c r="BV903" s="47"/>
      <c r="BW903" s="47"/>
      <c r="BX903" s="47"/>
      <c r="BY903" s="47"/>
      <c r="BZ903" s="47"/>
      <c r="CA903" s="47"/>
      <c r="CB903" s="47"/>
      <c r="CC903" s="47"/>
      <c r="CD903" s="47"/>
      <c r="CE903" s="47"/>
      <c r="CF903" s="47"/>
      <c r="CG903" s="47"/>
      <c r="CH903" s="47"/>
      <c r="CI903" s="47"/>
      <c r="CJ903" s="47"/>
      <c r="CK903" s="47"/>
      <c r="CL903" s="47"/>
      <c r="CM903" s="47"/>
      <c r="CN903" s="47"/>
      <c r="CO903" s="47"/>
      <c r="CP903" s="47"/>
      <c r="CQ903" s="47"/>
    </row>
    <row r="904" spans="1:95" ht="12.75" customHeight="1" x14ac:dyDescent="0.15">
      <c r="A904" s="112"/>
      <c r="B904" s="112"/>
      <c r="C904" s="112"/>
      <c r="D904" s="112"/>
      <c r="E904" s="112"/>
      <c r="F904" s="112"/>
      <c r="G904" s="47"/>
      <c r="H904" s="115"/>
      <c r="I904" s="47"/>
      <c r="J904" s="47"/>
      <c r="K904" s="47"/>
      <c r="L904" s="47"/>
      <c r="M904" s="47"/>
      <c r="N904" s="47"/>
      <c r="O904" s="47"/>
      <c r="P904" s="47"/>
      <c r="Q904" s="47"/>
      <c r="R904" s="47"/>
      <c r="S904" s="47"/>
      <c r="T904" s="47"/>
      <c r="U904" s="47"/>
      <c r="V904" s="47"/>
      <c r="W904" s="47"/>
      <c r="X904" s="47"/>
      <c r="Y904" s="47"/>
      <c r="Z904" s="47"/>
      <c r="AA904" s="47"/>
      <c r="AB904" s="47"/>
      <c r="AC904" s="47"/>
      <c r="AD904" s="47"/>
      <c r="AE904" s="47"/>
      <c r="AF904" s="47"/>
      <c r="AG904" s="47"/>
      <c r="AH904" s="47"/>
      <c r="AI904" s="47"/>
      <c r="AJ904" s="47"/>
      <c r="AK904" s="47"/>
      <c r="AL904" s="47"/>
      <c r="AM904" s="47"/>
      <c r="AN904" s="47"/>
      <c r="AO904" s="47"/>
      <c r="AP904" s="47"/>
      <c r="AQ904" s="47"/>
      <c r="AR904" s="47"/>
      <c r="AS904" s="47"/>
      <c r="AT904" s="47"/>
      <c r="AU904" s="47"/>
      <c r="AV904" s="47"/>
      <c r="AW904" s="47"/>
      <c r="AX904" s="47"/>
      <c r="AY904" s="47"/>
      <c r="AZ904" s="47"/>
      <c r="BA904" s="47"/>
      <c r="BB904" s="47"/>
      <c r="BC904" s="47"/>
      <c r="BD904" s="47"/>
      <c r="BE904" s="47"/>
      <c r="BF904" s="47"/>
      <c r="BG904" s="47"/>
      <c r="BH904" s="47"/>
      <c r="BI904" s="47"/>
      <c r="BJ904" s="47"/>
      <c r="BK904" s="47"/>
      <c r="BL904" s="47"/>
      <c r="BM904" s="47"/>
      <c r="BN904" s="47"/>
      <c r="BO904" s="47"/>
      <c r="BP904" s="47"/>
      <c r="BQ904" s="47"/>
      <c r="BR904" s="47"/>
      <c r="BS904" s="47"/>
      <c r="BT904" s="47"/>
      <c r="BU904" s="47"/>
      <c r="BV904" s="47"/>
      <c r="BW904" s="47"/>
      <c r="BX904" s="47"/>
      <c r="BY904" s="47"/>
      <c r="BZ904" s="47"/>
      <c r="CA904" s="47"/>
      <c r="CB904" s="47"/>
      <c r="CC904" s="47"/>
      <c r="CD904" s="47"/>
      <c r="CE904" s="47"/>
      <c r="CF904" s="47"/>
      <c r="CG904" s="47"/>
      <c r="CH904" s="47"/>
      <c r="CI904" s="47"/>
      <c r="CJ904" s="47"/>
      <c r="CK904" s="47"/>
      <c r="CL904" s="47"/>
      <c r="CM904" s="47"/>
      <c r="CN904" s="47"/>
      <c r="CO904" s="47"/>
      <c r="CP904" s="47"/>
      <c r="CQ904" s="47"/>
    </row>
    <row r="905" spans="1:95" ht="12.75" customHeight="1" x14ac:dyDescent="0.15">
      <c r="A905" s="112"/>
      <c r="B905" s="112"/>
      <c r="C905" s="112"/>
      <c r="D905" s="112"/>
      <c r="E905" s="112"/>
      <c r="F905" s="112"/>
      <c r="G905" s="47"/>
      <c r="H905" s="115"/>
      <c r="I905" s="47"/>
      <c r="J905" s="47"/>
      <c r="K905" s="47"/>
      <c r="L905" s="47"/>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c r="AM905" s="47"/>
      <c r="AN905" s="47"/>
      <c r="AO905" s="47"/>
      <c r="AP905" s="47"/>
      <c r="AQ905" s="47"/>
      <c r="AR905" s="47"/>
      <c r="AS905" s="47"/>
      <c r="AT905" s="47"/>
      <c r="AU905" s="47"/>
      <c r="AV905" s="47"/>
      <c r="AW905" s="47"/>
      <c r="AX905" s="47"/>
      <c r="AY905" s="47"/>
      <c r="AZ905" s="47"/>
      <c r="BA905" s="47"/>
      <c r="BB905" s="47"/>
      <c r="BC905" s="47"/>
      <c r="BD905" s="47"/>
      <c r="BE905" s="47"/>
      <c r="BF905" s="47"/>
      <c r="BG905" s="47"/>
      <c r="BH905" s="47"/>
      <c r="BI905" s="47"/>
      <c r="BJ905" s="47"/>
      <c r="BK905" s="47"/>
      <c r="BL905" s="47"/>
      <c r="BM905" s="47"/>
      <c r="BN905" s="47"/>
      <c r="BO905" s="47"/>
      <c r="BP905" s="47"/>
      <c r="BQ905" s="47"/>
      <c r="BR905" s="47"/>
      <c r="BS905" s="47"/>
      <c r="BT905" s="47"/>
      <c r="BU905" s="47"/>
      <c r="BV905" s="47"/>
      <c r="BW905" s="47"/>
      <c r="BX905" s="47"/>
      <c r="BY905" s="47"/>
      <c r="BZ905" s="47"/>
      <c r="CA905" s="47"/>
      <c r="CB905" s="47"/>
      <c r="CC905" s="47"/>
      <c r="CD905" s="47"/>
      <c r="CE905" s="47"/>
      <c r="CF905" s="47"/>
      <c r="CG905" s="47"/>
      <c r="CH905" s="47"/>
      <c r="CI905" s="47"/>
      <c r="CJ905" s="47"/>
      <c r="CK905" s="47"/>
      <c r="CL905" s="47"/>
      <c r="CM905" s="47"/>
      <c r="CN905" s="47"/>
      <c r="CO905" s="47"/>
      <c r="CP905" s="47"/>
      <c r="CQ905" s="47"/>
    </row>
    <row r="906" spans="1:95" ht="12.75" customHeight="1" x14ac:dyDescent="0.15">
      <c r="A906" s="112"/>
      <c r="B906" s="112"/>
      <c r="C906" s="112"/>
      <c r="D906" s="112"/>
      <c r="E906" s="112"/>
      <c r="F906" s="112"/>
      <c r="G906" s="47"/>
      <c r="H906" s="115"/>
      <c r="I906" s="47"/>
      <c r="J906" s="47"/>
      <c r="K906" s="47"/>
      <c r="L906" s="47"/>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c r="AM906" s="47"/>
      <c r="AN906" s="47"/>
      <c r="AO906" s="47"/>
      <c r="AP906" s="47"/>
      <c r="AQ906" s="47"/>
      <c r="AR906" s="47"/>
      <c r="AS906" s="47"/>
      <c r="AT906" s="47"/>
      <c r="AU906" s="47"/>
      <c r="AV906" s="47"/>
      <c r="AW906" s="47"/>
      <c r="AX906" s="47"/>
      <c r="AY906" s="47"/>
      <c r="AZ906" s="47"/>
      <c r="BA906" s="47"/>
      <c r="BB906" s="47"/>
      <c r="BC906" s="47"/>
      <c r="BD906" s="47"/>
      <c r="BE906" s="47"/>
      <c r="BF906" s="47"/>
      <c r="BG906" s="47"/>
      <c r="BH906" s="47"/>
      <c r="BI906" s="47"/>
      <c r="BJ906" s="47"/>
      <c r="BK906" s="47"/>
      <c r="BL906" s="47"/>
      <c r="BM906" s="47"/>
      <c r="BN906" s="47"/>
      <c r="BO906" s="47"/>
      <c r="BP906" s="47"/>
      <c r="BQ906" s="47"/>
      <c r="BR906" s="47"/>
      <c r="BS906" s="47"/>
      <c r="BT906" s="47"/>
      <c r="BU906" s="47"/>
      <c r="BV906" s="47"/>
      <c r="BW906" s="47"/>
      <c r="BX906" s="47"/>
      <c r="BY906" s="47"/>
      <c r="BZ906" s="47"/>
      <c r="CA906" s="47"/>
      <c r="CB906" s="47"/>
      <c r="CC906" s="47"/>
      <c r="CD906" s="47"/>
      <c r="CE906" s="47"/>
      <c r="CF906" s="47"/>
      <c r="CG906" s="47"/>
      <c r="CH906" s="47"/>
      <c r="CI906" s="47"/>
      <c r="CJ906" s="47"/>
      <c r="CK906" s="47"/>
      <c r="CL906" s="47"/>
      <c r="CM906" s="47"/>
      <c r="CN906" s="47"/>
      <c r="CO906" s="47"/>
      <c r="CP906" s="47"/>
      <c r="CQ906" s="47"/>
    </row>
    <row r="907" spans="1:95" ht="12.75" customHeight="1" x14ac:dyDescent="0.15">
      <c r="A907" s="112"/>
      <c r="B907" s="112"/>
      <c r="C907" s="112"/>
      <c r="D907" s="112"/>
      <c r="E907" s="112"/>
      <c r="F907" s="112"/>
      <c r="G907" s="47"/>
      <c r="H907" s="115"/>
      <c r="I907" s="47"/>
      <c r="J907" s="47"/>
      <c r="K907" s="47"/>
      <c r="L907" s="47"/>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c r="AM907" s="47"/>
      <c r="AN907" s="47"/>
      <c r="AO907" s="47"/>
      <c r="AP907" s="47"/>
      <c r="AQ907" s="47"/>
      <c r="AR907" s="47"/>
      <c r="AS907" s="47"/>
      <c r="AT907" s="47"/>
      <c r="AU907" s="47"/>
      <c r="AV907" s="47"/>
      <c r="AW907" s="47"/>
      <c r="AX907" s="47"/>
      <c r="AY907" s="47"/>
      <c r="AZ907" s="47"/>
      <c r="BA907" s="47"/>
      <c r="BB907" s="47"/>
      <c r="BC907" s="47"/>
      <c r="BD907" s="47"/>
      <c r="BE907" s="47"/>
      <c r="BF907" s="47"/>
      <c r="BG907" s="47"/>
      <c r="BH907" s="47"/>
      <c r="BI907" s="47"/>
      <c r="BJ907" s="47"/>
      <c r="BK907" s="47"/>
      <c r="BL907" s="47"/>
      <c r="BM907" s="47"/>
      <c r="BN907" s="47"/>
      <c r="BO907" s="47"/>
      <c r="BP907" s="47"/>
      <c r="BQ907" s="47"/>
      <c r="BR907" s="47"/>
      <c r="BS907" s="47"/>
      <c r="BT907" s="47"/>
      <c r="BU907" s="47"/>
      <c r="BV907" s="47"/>
      <c r="BW907" s="47"/>
      <c r="BX907" s="47"/>
      <c r="BY907" s="47"/>
      <c r="BZ907" s="47"/>
      <c r="CA907" s="47"/>
      <c r="CB907" s="47"/>
      <c r="CC907" s="47"/>
      <c r="CD907" s="47"/>
      <c r="CE907" s="47"/>
      <c r="CF907" s="47"/>
      <c r="CG907" s="47"/>
      <c r="CH907" s="47"/>
      <c r="CI907" s="47"/>
      <c r="CJ907" s="47"/>
      <c r="CK907" s="47"/>
      <c r="CL907" s="47"/>
      <c r="CM907" s="47"/>
      <c r="CN907" s="47"/>
      <c r="CO907" s="47"/>
      <c r="CP907" s="47"/>
      <c r="CQ907" s="47"/>
    </row>
    <row r="908" spans="1:95" ht="12.75" customHeight="1" x14ac:dyDescent="0.15">
      <c r="A908" s="112"/>
      <c r="B908" s="112"/>
      <c r="C908" s="112"/>
      <c r="D908" s="112"/>
      <c r="E908" s="112"/>
      <c r="F908" s="112"/>
      <c r="G908" s="47"/>
      <c r="H908" s="115"/>
      <c r="I908" s="47"/>
      <c r="J908" s="47"/>
      <c r="K908" s="47"/>
      <c r="L908" s="47"/>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c r="AM908" s="47"/>
      <c r="AN908" s="47"/>
      <c r="AO908" s="47"/>
      <c r="AP908" s="47"/>
      <c r="AQ908" s="47"/>
      <c r="AR908" s="47"/>
      <c r="AS908" s="47"/>
      <c r="AT908" s="47"/>
      <c r="AU908" s="47"/>
      <c r="AV908" s="47"/>
      <c r="AW908" s="47"/>
      <c r="AX908" s="47"/>
      <c r="AY908" s="47"/>
      <c r="AZ908" s="47"/>
      <c r="BA908" s="47"/>
      <c r="BB908" s="47"/>
      <c r="BC908" s="47"/>
      <c r="BD908" s="47"/>
      <c r="BE908" s="47"/>
      <c r="BF908" s="47"/>
      <c r="BG908" s="47"/>
      <c r="BH908" s="47"/>
      <c r="BI908" s="47"/>
      <c r="BJ908" s="47"/>
      <c r="BK908" s="47"/>
      <c r="BL908" s="47"/>
      <c r="BM908" s="47"/>
      <c r="BN908" s="47"/>
      <c r="BO908" s="47"/>
      <c r="BP908" s="47"/>
      <c r="BQ908" s="47"/>
      <c r="BR908" s="47"/>
      <c r="BS908" s="47"/>
      <c r="BT908" s="47"/>
      <c r="BU908" s="47"/>
      <c r="BV908" s="47"/>
      <c r="BW908" s="47"/>
      <c r="BX908" s="47"/>
      <c r="BY908" s="47"/>
      <c r="BZ908" s="47"/>
      <c r="CA908" s="47"/>
      <c r="CB908" s="47"/>
      <c r="CC908" s="47"/>
      <c r="CD908" s="47"/>
      <c r="CE908" s="47"/>
      <c r="CF908" s="47"/>
      <c r="CG908" s="47"/>
      <c r="CH908" s="47"/>
      <c r="CI908" s="47"/>
      <c r="CJ908" s="47"/>
      <c r="CK908" s="47"/>
      <c r="CL908" s="47"/>
      <c r="CM908" s="47"/>
      <c r="CN908" s="47"/>
      <c r="CO908" s="47"/>
      <c r="CP908" s="47"/>
      <c r="CQ908" s="47"/>
    </row>
    <row r="909" spans="1:95" ht="12.75" customHeight="1" x14ac:dyDescent="0.15">
      <c r="A909" s="112"/>
      <c r="B909" s="112"/>
      <c r="C909" s="112"/>
      <c r="D909" s="112"/>
      <c r="E909" s="112"/>
      <c r="F909" s="112"/>
      <c r="G909" s="47"/>
      <c r="H909" s="115"/>
      <c r="I909" s="47"/>
      <c r="J909" s="47"/>
      <c r="K909" s="47"/>
      <c r="L909" s="47"/>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c r="AM909" s="47"/>
      <c r="AN909" s="47"/>
      <c r="AO909" s="47"/>
      <c r="AP909" s="47"/>
      <c r="AQ909" s="47"/>
      <c r="AR909" s="47"/>
      <c r="AS909" s="47"/>
      <c r="AT909" s="47"/>
      <c r="AU909" s="47"/>
      <c r="AV909" s="47"/>
      <c r="AW909" s="47"/>
      <c r="AX909" s="47"/>
      <c r="AY909" s="47"/>
      <c r="AZ909" s="47"/>
      <c r="BA909" s="47"/>
      <c r="BB909" s="47"/>
      <c r="BC909" s="47"/>
      <c r="BD909" s="47"/>
      <c r="BE909" s="47"/>
      <c r="BF909" s="47"/>
      <c r="BG909" s="47"/>
      <c r="BH909" s="47"/>
      <c r="BI909" s="47"/>
      <c r="BJ909" s="47"/>
      <c r="BK909" s="47"/>
      <c r="BL909" s="47"/>
      <c r="BM909" s="47"/>
      <c r="BN909" s="47"/>
      <c r="BO909" s="47"/>
      <c r="BP909" s="47"/>
      <c r="BQ909" s="47"/>
      <c r="BR909" s="47"/>
      <c r="BS909" s="47"/>
      <c r="BT909" s="47"/>
      <c r="BU909" s="47"/>
      <c r="BV909" s="47"/>
      <c r="BW909" s="47"/>
      <c r="BX909" s="47"/>
      <c r="BY909" s="47"/>
      <c r="BZ909" s="47"/>
      <c r="CA909" s="47"/>
      <c r="CB909" s="47"/>
      <c r="CC909" s="47"/>
      <c r="CD909" s="47"/>
      <c r="CE909" s="47"/>
      <c r="CF909" s="47"/>
      <c r="CG909" s="47"/>
      <c r="CH909" s="47"/>
      <c r="CI909" s="47"/>
      <c r="CJ909" s="47"/>
      <c r="CK909" s="47"/>
      <c r="CL909" s="47"/>
      <c r="CM909" s="47"/>
      <c r="CN909" s="47"/>
      <c r="CO909" s="47"/>
      <c r="CP909" s="47"/>
      <c r="CQ909" s="47"/>
    </row>
    <row r="910" spans="1:95" ht="12.75" customHeight="1" x14ac:dyDescent="0.15">
      <c r="A910" s="112"/>
      <c r="B910" s="112"/>
      <c r="C910" s="112"/>
      <c r="D910" s="112"/>
      <c r="E910" s="112"/>
      <c r="F910" s="112"/>
      <c r="G910" s="47"/>
      <c r="H910" s="115"/>
      <c r="I910" s="47"/>
      <c r="J910" s="47"/>
      <c r="K910" s="47"/>
      <c r="L910" s="47"/>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c r="AM910" s="47"/>
      <c r="AN910" s="47"/>
      <c r="AO910" s="47"/>
      <c r="AP910" s="47"/>
      <c r="AQ910" s="47"/>
      <c r="AR910" s="47"/>
      <c r="AS910" s="47"/>
      <c r="AT910" s="47"/>
      <c r="AU910" s="47"/>
      <c r="AV910" s="47"/>
      <c r="AW910" s="47"/>
      <c r="AX910" s="47"/>
      <c r="AY910" s="47"/>
      <c r="AZ910" s="47"/>
      <c r="BA910" s="47"/>
      <c r="BB910" s="47"/>
      <c r="BC910" s="47"/>
      <c r="BD910" s="47"/>
      <c r="BE910" s="47"/>
      <c r="BF910" s="47"/>
      <c r="BG910" s="47"/>
      <c r="BH910" s="47"/>
      <c r="BI910" s="47"/>
      <c r="BJ910" s="47"/>
      <c r="BK910" s="47"/>
      <c r="BL910" s="47"/>
      <c r="BM910" s="47"/>
      <c r="BN910" s="47"/>
      <c r="BO910" s="47"/>
      <c r="BP910" s="47"/>
      <c r="BQ910" s="47"/>
      <c r="BR910" s="47"/>
      <c r="BS910" s="47"/>
      <c r="BT910" s="47"/>
      <c r="BU910" s="47"/>
      <c r="BV910" s="47"/>
      <c r="BW910" s="47"/>
      <c r="BX910" s="47"/>
      <c r="BY910" s="47"/>
      <c r="BZ910" s="47"/>
      <c r="CA910" s="47"/>
      <c r="CB910" s="47"/>
      <c r="CC910" s="47"/>
      <c r="CD910" s="47"/>
      <c r="CE910" s="47"/>
      <c r="CF910" s="47"/>
      <c r="CG910" s="47"/>
      <c r="CH910" s="47"/>
      <c r="CI910" s="47"/>
      <c r="CJ910" s="47"/>
      <c r="CK910" s="47"/>
      <c r="CL910" s="47"/>
      <c r="CM910" s="47"/>
      <c r="CN910" s="47"/>
      <c r="CO910" s="47"/>
      <c r="CP910" s="47"/>
      <c r="CQ910" s="47"/>
    </row>
    <row r="911" spans="1:95" ht="12.75" customHeight="1" x14ac:dyDescent="0.15">
      <c r="A911" s="112"/>
      <c r="B911" s="112"/>
      <c r="C911" s="112"/>
      <c r="D911" s="112"/>
      <c r="E911" s="112"/>
      <c r="F911" s="112"/>
      <c r="G911" s="47"/>
      <c r="H911" s="115"/>
      <c r="I911" s="47"/>
      <c r="J911" s="47"/>
      <c r="K911" s="47"/>
      <c r="L911" s="47"/>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c r="AM911" s="47"/>
      <c r="AN911" s="47"/>
      <c r="AO911" s="47"/>
      <c r="AP911" s="47"/>
      <c r="AQ911" s="47"/>
      <c r="AR911" s="47"/>
      <c r="AS911" s="47"/>
      <c r="AT911" s="47"/>
      <c r="AU911" s="47"/>
      <c r="AV911" s="47"/>
      <c r="AW911" s="47"/>
      <c r="AX911" s="47"/>
      <c r="AY911" s="47"/>
      <c r="AZ911" s="47"/>
      <c r="BA911" s="47"/>
      <c r="BB911" s="47"/>
      <c r="BC911" s="47"/>
      <c r="BD911" s="47"/>
      <c r="BE911" s="47"/>
      <c r="BF911" s="47"/>
      <c r="BG911" s="47"/>
      <c r="BH911" s="47"/>
      <c r="BI911" s="47"/>
      <c r="BJ911" s="47"/>
      <c r="BK911" s="47"/>
      <c r="BL911" s="47"/>
      <c r="BM911" s="47"/>
      <c r="BN911" s="47"/>
      <c r="BO911" s="47"/>
      <c r="BP911" s="47"/>
      <c r="BQ911" s="47"/>
      <c r="BR911" s="47"/>
      <c r="BS911" s="47"/>
      <c r="BT911" s="47"/>
      <c r="BU911" s="47"/>
      <c r="BV911" s="47"/>
      <c r="BW911" s="47"/>
      <c r="BX911" s="47"/>
      <c r="BY911" s="47"/>
      <c r="BZ911" s="47"/>
      <c r="CA911" s="47"/>
      <c r="CB911" s="47"/>
      <c r="CC911" s="47"/>
      <c r="CD911" s="47"/>
      <c r="CE911" s="47"/>
      <c r="CF911" s="47"/>
      <c r="CG911" s="47"/>
      <c r="CH911" s="47"/>
      <c r="CI911" s="47"/>
      <c r="CJ911" s="47"/>
      <c r="CK911" s="47"/>
      <c r="CL911" s="47"/>
      <c r="CM911" s="47"/>
      <c r="CN911" s="47"/>
      <c r="CO911" s="47"/>
      <c r="CP911" s="47"/>
      <c r="CQ911" s="47"/>
    </row>
    <row r="912" spans="1:95" ht="12.75" customHeight="1" x14ac:dyDescent="0.15">
      <c r="A912" s="112"/>
      <c r="B912" s="112"/>
      <c r="C912" s="112"/>
      <c r="D912" s="112"/>
      <c r="E912" s="112"/>
      <c r="F912" s="112"/>
      <c r="G912" s="47"/>
      <c r="H912" s="115"/>
      <c r="I912" s="47"/>
      <c r="J912" s="47"/>
      <c r="K912" s="47"/>
      <c r="L912" s="47"/>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c r="AM912" s="47"/>
      <c r="AN912" s="47"/>
      <c r="AO912" s="47"/>
      <c r="AP912" s="47"/>
      <c r="AQ912" s="47"/>
      <c r="AR912" s="47"/>
      <c r="AS912" s="47"/>
      <c r="AT912" s="47"/>
      <c r="AU912" s="47"/>
      <c r="AV912" s="47"/>
      <c r="AW912" s="47"/>
      <c r="AX912" s="47"/>
      <c r="AY912" s="47"/>
      <c r="AZ912" s="47"/>
      <c r="BA912" s="47"/>
      <c r="BB912" s="47"/>
      <c r="BC912" s="47"/>
      <c r="BD912" s="47"/>
      <c r="BE912" s="47"/>
      <c r="BF912" s="47"/>
      <c r="BG912" s="47"/>
      <c r="BH912" s="47"/>
      <c r="BI912" s="47"/>
      <c r="BJ912" s="47"/>
      <c r="BK912" s="47"/>
      <c r="BL912" s="47"/>
      <c r="BM912" s="47"/>
      <c r="BN912" s="47"/>
      <c r="BO912" s="47"/>
      <c r="BP912" s="47"/>
      <c r="BQ912" s="47"/>
      <c r="BR912" s="47"/>
      <c r="BS912" s="47"/>
      <c r="BT912" s="47"/>
      <c r="BU912" s="47"/>
      <c r="BV912" s="47"/>
      <c r="BW912" s="47"/>
      <c r="BX912" s="47"/>
      <c r="BY912" s="47"/>
      <c r="BZ912" s="47"/>
      <c r="CA912" s="47"/>
      <c r="CB912" s="47"/>
      <c r="CC912" s="47"/>
      <c r="CD912" s="47"/>
      <c r="CE912" s="47"/>
      <c r="CF912" s="47"/>
      <c r="CG912" s="47"/>
      <c r="CH912" s="47"/>
      <c r="CI912" s="47"/>
      <c r="CJ912" s="47"/>
      <c r="CK912" s="47"/>
      <c r="CL912" s="47"/>
      <c r="CM912" s="47"/>
      <c r="CN912" s="47"/>
      <c r="CO912" s="47"/>
      <c r="CP912" s="47"/>
      <c r="CQ912" s="47"/>
    </row>
    <row r="913" spans="1:95" ht="12.75" customHeight="1" x14ac:dyDescent="0.15">
      <c r="A913" s="112"/>
      <c r="B913" s="112"/>
      <c r="C913" s="112"/>
      <c r="D913" s="112"/>
      <c r="E913" s="112"/>
      <c r="F913" s="112"/>
      <c r="G913" s="47"/>
      <c r="H913" s="115"/>
      <c r="I913" s="47"/>
      <c r="J913" s="47"/>
      <c r="K913" s="47"/>
      <c r="L913" s="47"/>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c r="AM913" s="47"/>
      <c r="AN913" s="47"/>
      <c r="AO913" s="47"/>
      <c r="AP913" s="47"/>
      <c r="AQ913" s="47"/>
      <c r="AR913" s="47"/>
      <c r="AS913" s="47"/>
      <c r="AT913" s="47"/>
      <c r="AU913" s="47"/>
      <c r="AV913" s="47"/>
      <c r="AW913" s="47"/>
      <c r="AX913" s="47"/>
      <c r="AY913" s="47"/>
      <c r="AZ913" s="47"/>
      <c r="BA913" s="47"/>
      <c r="BB913" s="47"/>
      <c r="BC913" s="47"/>
      <c r="BD913" s="47"/>
      <c r="BE913" s="47"/>
      <c r="BF913" s="47"/>
      <c r="BG913" s="47"/>
      <c r="BH913" s="47"/>
      <c r="BI913" s="47"/>
      <c r="BJ913" s="47"/>
      <c r="BK913" s="47"/>
      <c r="BL913" s="47"/>
      <c r="BM913" s="47"/>
      <c r="BN913" s="47"/>
      <c r="BO913" s="47"/>
      <c r="BP913" s="47"/>
      <c r="BQ913" s="47"/>
      <c r="BR913" s="47"/>
      <c r="BS913" s="47"/>
      <c r="BT913" s="47"/>
      <c r="BU913" s="47"/>
      <c r="BV913" s="47"/>
      <c r="BW913" s="47"/>
      <c r="BX913" s="47"/>
      <c r="BY913" s="47"/>
      <c r="BZ913" s="47"/>
      <c r="CA913" s="47"/>
      <c r="CB913" s="47"/>
      <c r="CC913" s="47"/>
      <c r="CD913" s="47"/>
      <c r="CE913" s="47"/>
      <c r="CF913" s="47"/>
      <c r="CG913" s="47"/>
      <c r="CH913" s="47"/>
      <c r="CI913" s="47"/>
      <c r="CJ913" s="47"/>
      <c r="CK913" s="47"/>
      <c r="CL913" s="47"/>
      <c r="CM913" s="47"/>
      <c r="CN913" s="47"/>
      <c r="CO913" s="47"/>
      <c r="CP913" s="47"/>
      <c r="CQ913" s="47"/>
    </row>
    <row r="914" spans="1:95" ht="12.75" customHeight="1" x14ac:dyDescent="0.15">
      <c r="A914" s="112"/>
      <c r="B914" s="112"/>
      <c r="C914" s="112"/>
      <c r="D914" s="112"/>
      <c r="E914" s="112"/>
      <c r="F914" s="112"/>
      <c r="G914" s="47"/>
      <c r="H914" s="115"/>
      <c r="I914" s="47"/>
      <c r="J914" s="47"/>
      <c r="K914" s="47"/>
      <c r="L914" s="47"/>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c r="AM914" s="47"/>
      <c r="AN914" s="47"/>
      <c r="AO914" s="47"/>
      <c r="AP914" s="47"/>
      <c r="AQ914" s="47"/>
      <c r="AR914" s="47"/>
      <c r="AS914" s="47"/>
      <c r="AT914" s="47"/>
      <c r="AU914" s="47"/>
      <c r="AV914" s="47"/>
      <c r="AW914" s="47"/>
      <c r="AX914" s="47"/>
      <c r="AY914" s="47"/>
      <c r="AZ914" s="47"/>
      <c r="BA914" s="47"/>
      <c r="BB914" s="47"/>
      <c r="BC914" s="47"/>
      <c r="BD914" s="47"/>
      <c r="BE914" s="47"/>
      <c r="BF914" s="47"/>
      <c r="BG914" s="47"/>
      <c r="BH914" s="47"/>
      <c r="BI914" s="47"/>
      <c r="BJ914" s="47"/>
      <c r="BK914" s="47"/>
      <c r="BL914" s="47"/>
      <c r="BM914" s="47"/>
      <c r="BN914" s="47"/>
      <c r="BO914" s="47"/>
      <c r="BP914" s="47"/>
      <c r="BQ914" s="47"/>
      <c r="BR914" s="47"/>
      <c r="BS914" s="47"/>
      <c r="BT914" s="47"/>
      <c r="BU914" s="47"/>
      <c r="BV914" s="47"/>
      <c r="BW914" s="47"/>
      <c r="BX914" s="47"/>
      <c r="BY914" s="47"/>
      <c r="BZ914" s="47"/>
      <c r="CA914" s="47"/>
      <c r="CB914" s="47"/>
      <c r="CC914" s="47"/>
      <c r="CD914" s="47"/>
      <c r="CE914" s="47"/>
      <c r="CF914" s="47"/>
      <c r="CG914" s="47"/>
      <c r="CH914" s="47"/>
      <c r="CI914" s="47"/>
      <c r="CJ914" s="47"/>
      <c r="CK914" s="47"/>
      <c r="CL914" s="47"/>
      <c r="CM914" s="47"/>
      <c r="CN914" s="47"/>
      <c r="CO914" s="47"/>
      <c r="CP914" s="47"/>
      <c r="CQ914" s="47"/>
    </row>
    <row r="915" spans="1:95" ht="12.75" customHeight="1" x14ac:dyDescent="0.15">
      <c r="A915" s="112"/>
      <c r="B915" s="112"/>
      <c r="C915" s="112"/>
      <c r="D915" s="112"/>
      <c r="E915" s="112"/>
      <c r="F915" s="112"/>
      <c r="G915" s="47"/>
      <c r="H915" s="115"/>
      <c r="I915" s="47"/>
      <c r="J915" s="47"/>
      <c r="K915" s="47"/>
      <c r="L915" s="47"/>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c r="AM915" s="47"/>
      <c r="AN915" s="47"/>
      <c r="AO915" s="47"/>
      <c r="AP915" s="47"/>
      <c r="AQ915" s="47"/>
      <c r="AR915" s="47"/>
      <c r="AS915" s="47"/>
      <c r="AT915" s="47"/>
      <c r="AU915" s="47"/>
      <c r="AV915" s="47"/>
      <c r="AW915" s="47"/>
      <c r="AX915" s="47"/>
      <c r="AY915" s="47"/>
      <c r="AZ915" s="47"/>
      <c r="BA915" s="47"/>
      <c r="BB915" s="47"/>
      <c r="BC915" s="47"/>
      <c r="BD915" s="47"/>
      <c r="BE915" s="47"/>
      <c r="BF915" s="47"/>
      <c r="BG915" s="47"/>
      <c r="BH915" s="47"/>
      <c r="BI915" s="47"/>
      <c r="BJ915" s="47"/>
      <c r="BK915" s="47"/>
      <c r="BL915" s="47"/>
      <c r="BM915" s="47"/>
      <c r="BN915" s="47"/>
      <c r="BO915" s="47"/>
      <c r="BP915" s="47"/>
      <c r="BQ915" s="47"/>
      <c r="BR915" s="47"/>
      <c r="BS915" s="47"/>
      <c r="BT915" s="47"/>
      <c r="BU915" s="47"/>
      <c r="BV915" s="47"/>
      <c r="BW915" s="47"/>
      <c r="BX915" s="47"/>
      <c r="BY915" s="47"/>
      <c r="BZ915" s="47"/>
      <c r="CA915" s="47"/>
      <c r="CB915" s="47"/>
      <c r="CC915" s="47"/>
      <c r="CD915" s="47"/>
      <c r="CE915" s="47"/>
      <c r="CF915" s="47"/>
      <c r="CG915" s="47"/>
      <c r="CH915" s="47"/>
      <c r="CI915" s="47"/>
      <c r="CJ915" s="47"/>
      <c r="CK915" s="47"/>
      <c r="CL915" s="47"/>
      <c r="CM915" s="47"/>
      <c r="CN915" s="47"/>
      <c r="CO915" s="47"/>
      <c r="CP915" s="47"/>
      <c r="CQ915" s="47"/>
    </row>
    <row r="916" spans="1:95" ht="12.75" customHeight="1" x14ac:dyDescent="0.15">
      <c r="A916" s="112"/>
      <c r="B916" s="112"/>
      <c r="C916" s="112"/>
      <c r="D916" s="112"/>
      <c r="E916" s="112"/>
      <c r="F916" s="112"/>
      <c r="G916" s="47"/>
      <c r="H916" s="115"/>
      <c r="I916" s="47"/>
      <c r="J916" s="47"/>
      <c r="K916" s="47"/>
      <c r="L916" s="47"/>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c r="AM916" s="47"/>
      <c r="AN916" s="47"/>
      <c r="AO916" s="47"/>
      <c r="AP916" s="47"/>
      <c r="AQ916" s="47"/>
      <c r="AR916" s="47"/>
      <c r="AS916" s="47"/>
      <c r="AT916" s="47"/>
      <c r="AU916" s="47"/>
      <c r="AV916" s="47"/>
      <c r="AW916" s="47"/>
      <c r="AX916" s="47"/>
      <c r="AY916" s="47"/>
      <c r="AZ916" s="47"/>
      <c r="BA916" s="47"/>
      <c r="BB916" s="47"/>
      <c r="BC916" s="47"/>
      <c r="BD916" s="47"/>
      <c r="BE916" s="47"/>
      <c r="BF916" s="47"/>
      <c r="BG916" s="47"/>
      <c r="BH916" s="47"/>
      <c r="BI916" s="47"/>
      <c r="BJ916" s="47"/>
      <c r="BK916" s="47"/>
      <c r="BL916" s="47"/>
      <c r="BM916" s="47"/>
      <c r="BN916" s="47"/>
      <c r="BO916" s="47"/>
      <c r="BP916" s="47"/>
      <c r="BQ916" s="47"/>
      <c r="BR916" s="47"/>
      <c r="BS916" s="47"/>
      <c r="BT916" s="47"/>
      <c r="BU916" s="47"/>
      <c r="BV916" s="47"/>
      <c r="BW916" s="47"/>
      <c r="BX916" s="47"/>
      <c r="BY916" s="47"/>
      <c r="BZ916" s="47"/>
      <c r="CA916" s="47"/>
      <c r="CB916" s="47"/>
      <c r="CC916" s="47"/>
      <c r="CD916" s="47"/>
      <c r="CE916" s="47"/>
      <c r="CF916" s="47"/>
      <c r="CG916" s="47"/>
      <c r="CH916" s="47"/>
      <c r="CI916" s="47"/>
      <c r="CJ916" s="47"/>
      <c r="CK916" s="47"/>
      <c r="CL916" s="47"/>
      <c r="CM916" s="47"/>
      <c r="CN916" s="47"/>
      <c r="CO916" s="47"/>
      <c r="CP916" s="47"/>
      <c r="CQ916" s="47"/>
    </row>
    <row r="917" spans="1:95" ht="12.75" customHeight="1" x14ac:dyDescent="0.15">
      <c r="A917" s="112"/>
      <c r="B917" s="112"/>
      <c r="C917" s="112"/>
      <c r="D917" s="112"/>
      <c r="E917" s="112"/>
      <c r="F917" s="112"/>
      <c r="G917" s="47"/>
      <c r="H917" s="115"/>
      <c r="I917" s="47"/>
      <c r="J917" s="47"/>
      <c r="K917" s="47"/>
      <c r="L917" s="47"/>
      <c r="M917" s="47"/>
      <c r="N917" s="47"/>
      <c r="O917" s="47"/>
      <c r="P917" s="47"/>
      <c r="Q917" s="47"/>
      <c r="R917" s="47"/>
      <c r="S917" s="47"/>
      <c r="T917" s="47"/>
      <c r="U917" s="47"/>
      <c r="V917" s="47"/>
      <c r="W917" s="47"/>
      <c r="X917" s="47"/>
      <c r="Y917" s="47"/>
      <c r="Z917" s="47"/>
      <c r="AA917" s="47"/>
      <c r="AB917" s="47"/>
      <c r="AC917" s="47"/>
      <c r="AD917" s="47"/>
      <c r="AE917" s="47"/>
      <c r="AF917" s="47"/>
      <c r="AG917" s="47"/>
      <c r="AH917" s="47"/>
      <c r="AI917" s="47"/>
      <c r="AJ917" s="47"/>
      <c r="AK917" s="47"/>
      <c r="AL917" s="47"/>
      <c r="AM917" s="47"/>
      <c r="AN917" s="47"/>
      <c r="AO917" s="47"/>
      <c r="AP917" s="47"/>
      <c r="AQ917" s="47"/>
      <c r="AR917" s="47"/>
      <c r="AS917" s="47"/>
      <c r="AT917" s="47"/>
      <c r="AU917" s="47"/>
      <c r="AV917" s="47"/>
      <c r="AW917" s="47"/>
      <c r="AX917" s="47"/>
      <c r="AY917" s="47"/>
      <c r="AZ917" s="47"/>
      <c r="BA917" s="47"/>
      <c r="BB917" s="47"/>
      <c r="BC917" s="47"/>
      <c r="BD917" s="47"/>
      <c r="BE917" s="47"/>
      <c r="BF917" s="47"/>
      <c r="BG917" s="47"/>
      <c r="BH917" s="47"/>
      <c r="BI917" s="47"/>
      <c r="BJ917" s="47"/>
      <c r="BK917" s="47"/>
      <c r="BL917" s="47"/>
      <c r="BM917" s="47"/>
      <c r="BN917" s="47"/>
      <c r="BO917" s="47"/>
      <c r="BP917" s="47"/>
      <c r="BQ917" s="47"/>
      <c r="BR917" s="47"/>
      <c r="BS917" s="47"/>
      <c r="BT917" s="47"/>
      <c r="BU917" s="47"/>
      <c r="BV917" s="47"/>
      <c r="BW917" s="47"/>
      <c r="BX917" s="47"/>
      <c r="BY917" s="47"/>
      <c r="BZ917" s="47"/>
      <c r="CA917" s="47"/>
      <c r="CB917" s="47"/>
      <c r="CC917" s="47"/>
      <c r="CD917" s="47"/>
      <c r="CE917" s="47"/>
      <c r="CF917" s="47"/>
      <c r="CG917" s="47"/>
      <c r="CH917" s="47"/>
      <c r="CI917" s="47"/>
      <c r="CJ917" s="47"/>
      <c r="CK917" s="47"/>
      <c r="CL917" s="47"/>
      <c r="CM917" s="47"/>
      <c r="CN917" s="47"/>
      <c r="CO917" s="47"/>
      <c r="CP917" s="47"/>
      <c r="CQ917" s="47"/>
    </row>
    <row r="918" spans="1:95" ht="12.75" customHeight="1" x14ac:dyDescent="0.15">
      <c r="A918" s="112"/>
      <c r="B918" s="112"/>
      <c r="C918" s="112"/>
      <c r="D918" s="112"/>
      <c r="E918" s="112"/>
      <c r="F918" s="112"/>
      <c r="G918" s="47"/>
      <c r="H918" s="115"/>
      <c r="I918" s="47"/>
      <c r="J918" s="47"/>
      <c r="K918" s="47"/>
      <c r="L918" s="47"/>
      <c r="M918" s="47"/>
      <c r="N918" s="47"/>
      <c r="O918" s="47"/>
      <c r="P918" s="47"/>
      <c r="Q918" s="47"/>
      <c r="R918" s="47"/>
      <c r="S918" s="47"/>
      <c r="T918" s="47"/>
      <c r="U918" s="47"/>
      <c r="V918" s="47"/>
      <c r="W918" s="47"/>
      <c r="X918" s="47"/>
      <c r="Y918" s="47"/>
      <c r="Z918" s="47"/>
      <c r="AA918" s="47"/>
      <c r="AB918" s="47"/>
      <c r="AC918" s="47"/>
      <c r="AD918" s="47"/>
      <c r="AE918" s="47"/>
      <c r="AF918" s="47"/>
      <c r="AG918" s="47"/>
      <c r="AH918" s="47"/>
      <c r="AI918" s="47"/>
      <c r="AJ918" s="47"/>
      <c r="AK918" s="47"/>
      <c r="AL918" s="47"/>
      <c r="AM918" s="47"/>
      <c r="AN918" s="47"/>
      <c r="AO918" s="47"/>
      <c r="AP918" s="47"/>
      <c r="AQ918" s="47"/>
      <c r="AR918" s="47"/>
      <c r="AS918" s="47"/>
      <c r="AT918" s="47"/>
      <c r="AU918" s="47"/>
      <c r="AV918" s="47"/>
      <c r="AW918" s="47"/>
      <c r="AX918" s="47"/>
      <c r="AY918" s="47"/>
      <c r="AZ918" s="47"/>
      <c r="BA918" s="47"/>
      <c r="BB918" s="47"/>
      <c r="BC918" s="47"/>
      <c r="BD918" s="47"/>
      <c r="BE918" s="47"/>
      <c r="BF918" s="47"/>
      <c r="BG918" s="47"/>
      <c r="BH918" s="47"/>
      <c r="BI918" s="47"/>
      <c r="BJ918" s="47"/>
      <c r="BK918" s="47"/>
      <c r="BL918" s="47"/>
      <c r="BM918" s="47"/>
      <c r="BN918" s="47"/>
      <c r="BO918" s="47"/>
      <c r="BP918" s="47"/>
      <c r="BQ918" s="47"/>
      <c r="BR918" s="47"/>
      <c r="BS918" s="47"/>
      <c r="BT918" s="47"/>
      <c r="BU918" s="47"/>
      <c r="BV918" s="47"/>
      <c r="BW918" s="47"/>
      <c r="BX918" s="47"/>
      <c r="BY918" s="47"/>
      <c r="BZ918" s="47"/>
      <c r="CA918" s="47"/>
      <c r="CB918" s="47"/>
      <c r="CC918" s="47"/>
      <c r="CD918" s="47"/>
      <c r="CE918" s="47"/>
      <c r="CF918" s="47"/>
      <c r="CG918" s="47"/>
      <c r="CH918" s="47"/>
      <c r="CI918" s="47"/>
      <c r="CJ918" s="47"/>
      <c r="CK918" s="47"/>
      <c r="CL918" s="47"/>
      <c r="CM918" s="47"/>
      <c r="CN918" s="47"/>
      <c r="CO918" s="47"/>
      <c r="CP918" s="47"/>
      <c r="CQ918" s="47"/>
    </row>
    <row r="919" spans="1:95" ht="12.75" customHeight="1" x14ac:dyDescent="0.15">
      <c r="A919" s="112"/>
      <c r="B919" s="112"/>
      <c r="C919" s="112"/>
      <c r="D919" s="112"/>
      <c r="E919" s="112"/>
      <c r="F919" s="112"/>
      <c r="G919" s="47"/>
      <c r="H919" s="115"/>
      <c r="I919" s="47"/>
      <c r="J919" s="47"/>
      <c r="K919" s="47"/>
      <c r="L919" s="47"/>
      <c r="M919" s="47"/>
      <c r="N919" s="47"/>
      <c r="O919" s="47"/>
      <c r="P919" s="47"/>
      <c r="Q919" s="47"/>
      <c r="R919" s="47"/>
      <c r="S919" s="47"/>
      <c r="T919" s="47"/>
      <c r="U919" s="47"/>
      <c r="V919" s="47"/>
      <c r="W919" s="47"/>
      <c r="X919" s="47"/>
      <c r="Y919" s="47"/>
      <c r="Z919" s="47"/>
      <c r="AA919" s="47"/>
      <c r="AB919" s="47"/>
      <c r="AC919" s="47"/>
      <c r="AD919" s="47"/>
      <c r="AE919" s="47"/>
      <c r="AF919" s="47"/>
      <c r="AG919" s="47"/>
      <c r="AH919" s="47"/>
      <c r="AI919" s="47"/>
      <c r="AJ919" s="47"/>
      <c r="AK919" s="47"/>
      <c r="AL919" s="47"/>
      <c r="AM919" s="47"/>
      <c r="AN919" s="47"/>
      <c r="AO919" s="47"/>
      <c r="AP919" s="47"/>
      <c r="AQ919" s="47"/>
      <c r="AR919" s="47"/>
      <c r="AS919" s="47"/>
      <c r="AT919" s="47"/>
      <c r="AU919" s="47"/>
      <c r="AV919" s="47"/>
      <c r="AW919" s="47"/>
      <c r="AX919" s="47"/>
      <c r="AY919" s="47"/>
      <c r="AZ919" s="47"/>
      <c r="BA919" s="47"/>
      <c r="BB919" s="47"/>
      <c r="BC919" s="47"/>
      <c r="BD919" s="47"/>
      <c r="BE919" s="47"/>
      <c r="BF919" s="47"/>
      <c r="BG919" s="47"/>
      <c r="BH919" s="47"/>
      <c r="BI919" s="47"/>
      <c r="BJ919" s="47"/>
      <c r="BK919" s="47"/>
      <c r="BL919" s="47"/>
      <c r="BM919" s="47"/>
      <c r="BN919" s="47"/>
      <c r="BO919" s="47"/>
      <c r="BP919" s="47"/>
      <c r="BQ919" s="47"/>
      <c r="BR919" s="47"/>
      <c r="BS919" s="47"/>
      <c r="BT919" s="47"/>
      <c r="BU919" s="47"/>
      <c r="BV919" s="47"/>
      <c r="BW919" s="47"/>
      <c r="BX919" s="47"/>
      <c r="BY919" s="47"/>
      <c r="BZ919" s="47"/>
      <c r="CA919" s="47"/>
      <c r="CB919" s="47"/>
      <c r="CC919" s="47"/>
      <c r="CD919" s="47"/>
      <c r="CE919" s="47"/>
      <c r="CF919" s="47"/>
      <c r="CG919" s="47"/>
      <c r="CH919" s="47"/>
      <c r="CI919" s="47"/>
      <c r="CJ919" s="47"/>
      <c r="CK919" s="47"/>
      <c r="CL919" s="47"/>
      <c r="CM919" s="47"/>
      <c r="CN919" s="47"/>
      <c r="CO919" s="47"/>
      <c r="CP919" s="47"/>
      <c r="CQ919" s="47"/>
    </row>
    <row r="920" spans="1:95" ht="12.75" customHeight="1" x14ac:dyDescent="0.15">
      <c r="A920" s="112"/>
      <c r="B920" s="112"/>
      <c r="C920" s="112"/>
      <c r="D920" s="112"/>
      <c r="E920" s="112"/>
      <c r="F920" s="112"/>
      <c r="G920" s="47"/>
      <c r="H920" s="115"/>
      <c r="I920" s="47"/>
      <c r="J920" s="47"/>
      <c r="K920" s="47"/>
      <c r="L920" s="47"/>
      <c r="M920" s="47"/>
      <c r="N920" s="47"/>
      <c r="O920" s="47"/>
      <c r="P920" s="47"/>
      <c r="Q920" s="47"/>
      <c r="R920" s="47"/>
      <c r="S920" s="47"/>
      <c r="T920" s="47"/>
      <c r="U920" s="47"/>
      <c r="V920" s="47"/>
      <c r="W920" s="47"/>
      <c r="X920" s="47"/>
      <c r="Y920" s="47"/>
      <c r="Z920" s="47"/>
      <c r="AA920" s="47"/>
      <c r="AB920" s="47"/>
      <c r="AC920" s="47"/>
      <c r="AD920" s="47"/>
      <c r="AE920" s="47"/>
      <c r="AF920" s="47"/>
      <c r="AG920" s="47"/>
      <c r="AH920" s="47"/>
      <c r="AI920" s="47"/>
      <c r="AJ920" s="47"/>
      <c r="AK920" s="47"/>
      <c r="AL920" s="47"/>
      <c r="AM920" s="47"/>
      <c r="AN920" s="47"/>
      <c r="AO920" s="47"/>
      <c r="AP920" s="47"/>
      <c r="AQ920" s="47"/>
      <c r="AR920" s="47"/>
      <c r="AS920" s="47"/>
      <c r="AT920" s="47"/>
      <c r="AU920" s="47"/>
      <c r="AV920" s="47"/>
      <c r="AW920" s="47"/>
      <c r="AX920" s="47"/>
      <c r="AY920" s="47"/>
      <c r="AZ920" s="47"/>
      <c r="BA920" s="47"/>
      <c r="BB920" s="47"/>
      <c r="BC920" s="47"/>
      <c r="BD920" s="47"/>
      <c r="BE920" s="47"/>
      <c r="BF920" s="47"/>
      <c r="BG920" s="47"/>
      <c r="BH920" s="47"/>
      <c r="BI920" s="47"/>
      <c r="BJ920" s="47"/>
      <c r="BK920" s="47"/>
      <c r="BL920" s="47"/>
      <c r="BM920" s="47"/>
      <c r="BN920" s="47"/>
      <c r="BO920" s="47"/>
      <c r="BP920" s="47"/>
      <c r="BQ920" s="47"/>
      <c r="BR920" s="47"/>
      <c r="BS920" s="47"/>
      <c r="BT920" s="47"/>
      <c r="BU920" s="47"/>
      <c r="BV920" s="47"/>
      <c r="BW920" s="47"/>
      <c r="BX920" s="47"/>
      <c r="BY920" s="47"/>
      <c r="BZ920" s="47"/>
      <c r="CA920" s="47"/>
      <c r="CB920" s="47"/>
      <c r="CC920" s="47"/>
      <c r="CD920" s="47"/>
      <c r="CE920" s="47"/>
      <c r="CF920" s="47"/>
      <c r="CG920" s="47"/>
      <c r="CH920" s="47"/>
      <c r="CI920" s="47"/>
      <c r="CJ920" s="47"/>
      <c r="CK920" s="47"/>
      <c r="CL920" s="47"/>
      <c r="CM920" s="47"/>
      <c r="CN920" s="47"/>
      <c r="CO920" s="47"/>
      <c r="CP920" s="47"/>
      <c r="CQ920" s="47"/>
    </row>
    <row r="921" spans="1:95" ht="12.75" customHeight="1" x14ac:dyDescent="0.15">
      <c r="A921" s="112"/>
      <c r="B921" s="112"/>
      <c r="C921" s="112"/>
      <c r="D921" s="112"/>
      <c r="E921" s="112"/>
      <c r="F921" s="112"/>
      <c r="G921" s="47"/>
      <c r="H921" s="115"/>
      <c r="I921" s="47"/>
      <c r="J921" s="47"/>
      <c r="K921" s="47"/>
      <c r="L921" s="47"/>
      <c r="M921" s="47"/>
      <c r="N921" s="47"/>
      <c r="O921" s="47"/>
      <c r="P921" s="47"/>
      <c r="Q921" s="47"/>
      <c r="R921" s="47"/>
      <c r="S921" s="47"/>
      <c r="T921" s="47"/>
      <c r="U921" s="47"/>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c r="AR921" s="47"/>
      <c r="AS921" s="47"/>
      <c r="AT921" s="47"/>
      <c r="AU921" s="47"/>
      <c r="AV921" s="47"/>
      <c r="AW921" s="47"/>
      <c r="AX921" s="47"/>
      <c r="AY921" s="47"/>
      <c r="AZ921" s="47"/>
      <c r="BA921" s="47"/>
      <c r="BB921" s="47"/>
      <c r="BC921" s="47"/>
      <c r="BD921" s="47"/>
      <c r="BE921" s="47"/>
      <c r="BF921" s="47"/>
      <c r="BG921" s="47"/>
      <c r="BH921" s="47"/>
      <c r="BI921" s="47"/>
      <c r="BJ921" s="47"/>
      <c r="BK921" s="47"/>
      <c r="BL921" s="47"/>
      <c r="BM921" s="47"/>
      <c r="BN921" s="47"/>
      <c r="BO921" s="47"/>
      <c r="BP921" s="47"/>
      <c r="BQ921" s="47"/>
      <c r="BR921" s="47"/>
      <c r="BS921" s="47"/>
      <c r="BT921" s="47"/>
      <c r="BU921" s="47"/>
      <c r="BV921" s="47"/>
      <c r="BW921" s="47"/>
      <c r="BX921" s="47"/>
      <c r="BY921" s="47"/>
      <c r="BZ921" s="47"/>
      <c r="CA921" s="47"/>
      <c r="CB921" s="47"/>
      <c r="CC921" s="47"/>
      <c r="CD921" s="47"/>
      <c r="CE921" s="47"/>
      <c r="CF921" s="47"/>
      <c r="CG921" s="47"/>
      <c r="CH921" s="47"/>
      <c r="CI921" s="47"/>
      <c r="CJ921" s="47"/>
      <c r="CK921" s="47"/>
      <c r="CL921" s="47"/>
      <c r="CM921" s="47"/>
      <c r="CN921" s="47"/>
      <c r="CO921" s="47"/>
      <c r="CP921" s="47"/>
      <c r="CQ921" s="47"/>
    </row>
    <row r="922" spans="1:95" ht="12.75" customHeight="1" x14ac:dyDescent="0.15">
      <c r="A922" s="112"/>
      <c r="B922" s="112"/>
      <c r="C922" s="112"/>
      <c r="D922" s="112"/>
      <c r="E922" s="112"/>
      <c r="F922" s="112"/>
      <c r="G922" s="47"/>
      <c r="H922" s="115"/>
      <c r="I922" s="47"/>
      <c r="J922" s="47"/>
      <c r="K922" s="47"/>
      <c r="L922" s="47"/>
      <c r="M922" s="47"/>
      <c r="N922" s="47"/>
      <c r="O922" s="47"/>
      <c r="P922" s="47"/>
      <c r="Q922" s="47"/>
      <c r="R922" s="47"/>
      <c r="S922" s="47"/>
      <c r="T922" s="47"/>
      <c r="U922" s="47"/>
      <c r="V922" s="47"/>
      <c r="W922" s="47"/>
      <c r="X922" s="47"/>
      <c r="Y922" s="47"/>
      <c r="Z922" s="47"/>
      <c r="AA922" s="47"/>
      <c r="AB922" s="47"/>
      <c r="AC922" s="47"/>
      <c r="AD922" s="47"/>
      <c r="AE922" s="47"/>
      <c r="AF922" s="47"/>
      <c r="AG922" s="47"/>
      <c r="AH922" s="47"/>
      <c r="AI922" s="47"/>
      <c r="AJ922" s="47"/>
      <c r="AK922" s="47"/>
      <c r="AL922" s="47"/>
      <c r="AM922" s="47"/>
      <c r="AN922" s="47"/>
      <c r="AO922" s="47"/>
      <c r="AP922" s="47"/>
      <c r="AQ922" s="47"/>
      <c r="AR922" s="47"/>
      <c r="AS922" s="47"/>
      <c r="AT922" s="47"/>
      <c r="AU922" s="47"/>
      <c r="AV922" s="47"/>
      <c r="AW922" s="47"/>
      <c r="AX922" s="47"/>
      <c r="AY922" s="47"/>
      <c r="AZ922" s="47"/>
      <c r="BA922" s="47"/>
      <c r="BB922" s="47"/>
      <c r="BC922" s="47"/>
      <c r="BD922" s="47"/>
      <c r="BE922" s="47"/>
      <c r="BF922" s="47"/>
      <c r="BG922" s="47"/>
      <c r="BH922" s="47"/>
      <c r="BI922" s="47"/>
      <c r="BJ922" s="47"/>
      <c r="BK922" s="47"/>
      <c r="BL922" s="47"/>
      <c r="BM922" s="47"/>
      <c r="BN922" s="47"/>
      <c r="BO922" s="47"/>
      <c r="BP922" s="47"/>
      <c r="BQ922" s="47"/>
      <c r="BR922" s="47"/>
      <c r="BS922" s="47"/>
      <c r="BT922" s="47"/>
      <c r="BU922" s="47"/>
      <c r="BV922" s="47"/>
      <c r="BW922" s="47"/>
      <c r="BX922" s="47"/>
      <c r="BY922" s="47"/>
      <c r="BZ922" s="47"/>
      <c r="CA922" s="47"/>
      <c r="CB922" s="47"/>
      <c r="CC922" s="47"/>
      <c r="CD922" s="47"/>
      <c r="CE922" s="47"/>
      <c r="CF922" s="47"/>
      <c r="CG922" s="47"/>
      <c r="CH922" s="47"/>
      <c r="CI922" s="47"/>
      <c r="CJ922" s="47"/>
      <c r="CK922" s="47"/>
      <c r="CL922" s="47"/>
      <c r="CM922" s="47"/>
      <c r="CN922" s="47"/>
      <c r="CO922" s="47"/>
      <c r="CP922" s="47"/>
      <c r="CQ922" s="47"/>
    </row>
    <row r="923" spans="1:95" ht="12.75" customHeight="1" x14ac:dyDescent="0.15">
      <c r="A923" s="112"/>
      <c r="B923" s="112"/>
      <c r="C923" s="112"/>
      <c r="D923" s="112"/>
      <c r="E923" s="112"/>
      <c r="F923" s="112"/>
      <c r="G923" s="47"/>
      <c r="H923" s="115"/>
      <c r="I923" s="47"/>
      <c r="J923" s="47"/>
      <c r="K923" s="47"/>
      <c r="L923" s="47"/>
      <c r="M923" s="47"/>
      <c r="N923" s="47"/>
      <c r="O923" s="47"/>
      <c r="P923" s="47"/>
      <c r="Q923" s="47"/>
      <c r="R923" s="47"/>
      <c r="S923" s="47"/>
      <c r="T923" s="47"/>
      <c r="U923" s="47"/>
      <c r="V923" s="47"/>
      <c r="W923" s="47"/>
      <c r="X923" s="47"/>
      <c r="Y923" s="47"/>
      <c r="Z923" s="47"/>
      <c r="AA923" s="47"/>
      <c r="AB923" s="47"/>
      <c r="AC923" s="47"/>
      <c r="AD923" s="47"/>
      <c r="AE923" s="47"/>
      <c r="AF923" s="47"/>
      <c r="AG923" s="47"/>
      <c r="AH923" s="47"/>
      <c r="AI923" s="47"/>
      <c r="AJ923" s="47"/>
      <c r="AK923" s="47"/>
      <c r="AL923" s="47"/>
      <c r="AM923" s="47"/>
      <c r="AN923" s="47"/>
      <c r="AO923" s="47"/>
      <c r="AP923" s="47"/>
      <c r="AQ923" s="47"/>
      <c r="AR923" s="47"/>
      <c r="AS923" s="47"/>
      <c r="AT923" s="47"/>
      <c r="AU923" s="47"/>
      <c r="AV923" s="47"/>
      <c r="AW923" s="47"/>
      <c r="AX923" s="47"/>
      <c r="AY923" s="47"/>
      <c r="AZ923" s="47"/>
      <c r="BA923" s="47"/>
      <c r="BB923" s="47"/>
      <c r="BC923" s="47"/>
      <c r="BD923" s="47"/>
      <c r="BE923" s="47"/>
      <c r="BF923" s="47"/>
      <c r="BG923" s="47"/>
      <c r="BH923" s="47"/>
      <c r="BI923" s="47"/>
      <c r="BJ923" s="47"/>
      <c r="BK923" s="47"/>
      <c r="BL923" s="47"/>
      <c r="BM923" s="47"/>
      <c r="BN923" s="47"/>
      <c r="BO923" s="47"/>
      <c r="BP923" s="47"/>
      <c r="BQ923" s="47"/>
      <c r="BR923" s="47"/>
      <c r="BS923" s="47"/>
      <c r="BT923" s="47"/>
      <c r="BU923" s="47"/>
      <c r="BV923" s="47"/>
      <c r="BW923" s="47"/>
      <c r="BX923" s="47"/>
      <c r="BY923" s="47"/>
      <c r="BZ923" s="47"/>
      <c r="CA923" s="47"/>
      <c r="CB923" s="47"/>
      <c r="CC923" s="47"/>
      <c r="CD923" s="47"/>
      <c r="CE923" s="47"/>
      <c r="CF923" s="47"/>
      <c r="CG923" s="47"/>
      <c r="CH923" s="47"/>
      <c r="CI923" s="47"/>
      <c r="CJ923" s="47"/>
      <c r="CK923" s="47"/>
      <c r="CL923" s="47"/>
      <c r="CM923" s="47"/>
      <c r="CN923" s="47"/>
      <c r="CO923" s="47"/>
      <c r="CP923" s="47"/>
      <c r="CQ923" s="47"/>
    </row>
    <row r="924" spans="1:95" ht="12.75" customHeight="1" x14ac:dyDescent="0.15">
      <c r="A924" s="112"/>
      <c r="B924" s="112"/>
      <c r="C924" s="112"/>
      <c r="D924" s="112"/>
      <c r="E924" s="112"/>
      <c r="F924" s="112"/>
      <c r="G924" s="47"/>
      <c r="H924" s="115"/>
      <c r="I924" s="47"/>
      <c r="J924" s="47"/>
      <c r="K924" s="47"/>
      <c r="L924" s="47"/>
      <c r="M924" s="47"/>
      <c r="N924" s="47"/>
      <c r="O924" s="47"/>
      <c r="P924" s="47"/>
      <c r="Q924" s="47"/>
      <c r="R924" s="47"/>
      <c r="S924" s="47"/>
      <c r="T924" s="47"/>
      <c r="U924" s="47"/>
      <c r="V924" s="47"/>
      <c r="W924" s="47"/>
      <c r="X924" s="47"/>
      <c r="Y924" s="47"/>
      <c r="Z924" s="47"/>
      <c r="AA924" s="47"/>
      <c r="AB924" s="47"/>
      <c r="AC924" s="47"/>
      <c r="AD924" s="47"/>
      <c r="AE924" s="47"/>
      <c r="AF924" s="47"/>
      <c r="AG924" s="47"/>
      <c r="AH924" s="47"/>
      <c r="AI924" s="47"/>
      <c r="AJ924" s="47"/>
      <c r="AK924" s="47"/>
      <c r="AL924" s="47"/>
      <c r="AM924" s="47"/>
      <c r="AN924" s="47"/>
      <c r="AO924" s="47"/>
      <c r="AP924" s="47"/>
      <c r="AQ924" s="47"/>
      <c r="AR924" s="47"/>
      <c r="AS924" s="47"/>
      <c r="AT924" s="47"/>
      <c r="AU924" s="47"/>
      <c r="AV924" s="47"/>
      <c r="AW924" s="47"/>
      <c r="AX924" s="47"/>
      <c r="AY924" s="47"/>
      <c r="AZ924" s="47"/>
      <c r="BA924" s="47"/>
      <c r="BB924" s="47"/>
      <c r="BC924" s="47"/>
      <c r="BD924" s="47"/>
      <c r="BE924" s="47"/>
      <c r="BF924" s="47"/>
      <c r="BG924" s="47"/>
      <c r="BH924" s="47"/>
      <c r="BI924" s="47"/>
      <c r="BJ924" s="47"/>
      <c r="BK924" s="47"/>
      <c r="BL924" s="47"/>
      <c r="BM924" s="47"/>
      <c r="BN924" s="47"/>
      <c r="BO924" s="47"/>
      <c r="BP924" s="47"/>
      <c r="BQ924" s="47"/>
      <c r="BR924" s="47"/>
      <c r="BS924" s="47"/>
      <c r="BT924" s="47"/>
      <c r="BU924" s="47"/>
      <c r="BV924" s="47"/>
      <c r="BW924" s="47"/>
      <c r="BX924" s="47"/>
      <c r="BY924" s="47"/>
      <c r="BZ924" s="47"/>
      <c r="CA924" s="47"/>
      <c r="CB924" s="47"/>
      <c r="CC924" s="47"/>
      <c r="CD924" s="47"/>
      <c r="CE924" s="47"/>
      <c r="CF924" s="47"/>
      <c r="CG924" s="47"/>
      <c r="CH924" s="47"/>
      <c r="CI924" s="47"/>
      <c r="CJ924" s="47"/>
      <c r="CK924" s="47"/>
      <c r="CL924" s="47"/>
      <c r="CM924" s="47"/>
      <c r="CN924" s="47"/>
      <c r="CO924" s="47"/>
      <c r="CP924" s="47"/>
      <c r="CQ924" s="47"/>
    </row>
    <row r="925" spans="1:95" ht="12.75" customHeight="1" x14ac:dyDescent="0.15">
      <c r="A925" s="112"/>
      <c r="B925" s="112"/>
      <c r="C925" s="112"/>
      <c r="D925" s="112"/>
      <c r="E925" s="112"/>
      <c r="F925" s="112"/>
      <c r="G925" s="47"/>
      <c r="H925" s="115"/>
      <c r="I925" s="47"/>
      <c r="J925" s="47"/>
      <c r="K925" s="47"/>
      <c r="L925" s="47"/>
      <c r="M925" s="47"/>
      <c r="N925" s="47"/>
      <c r="O925" s="47"/>
      <c r="P925" s="47"/>
      <c r="Q925" s="47"/>
      <c r="R925" s="47"/>
      <c r="S925" s="47"/>
      <c r="T925" s="47"/>
      <c r="U925" s="47"/>
      <c r="V925" s="47"/>
      <c r="W925" s="47"/>
      <c r="X925" s="47"/>
      <c r="Y925" s="47"/>
      <c r="Z925" s="47"/>
      <c r="AA925" s="47"/>
      <c r="AB925" s="47"/>
      <c r="AC925" s="47"/>
      <c r="AD925" s="47"/>
      <c r="AE925" s="47"/>
      <c r="AF925" s="47"/>
      <c r="AG925" s="47"/>
      <c r="AH925" s="47"/>
      <c r="AI925" s="47"/>
      <c r="AJ925" s="47"/>
      <c r="AK925" s="47"/>
      <c r="AL925" s="47"/>
      <c r="AM925" s="47"/>
      <c r="AN925" s="47"/>
      <c r="AO925" s="47"/>
      <c r="AP925" s="47"/>
      <c r="AQ925" s="47"/>
      <c r="AR925" s="47"/>
      <c r="AS925" s="47"/>
      <c r="AT925" s="47"/>
      <c r="AU925" s="47"/>
      <c r="AV925" s="47"/>
      <c r="AW925" s="47"/>
      <c r="AX925" s="47"/>
      <c r="AY925" s="47"/>
      <c r="AZ925" s="47"/>
      <c r="BA925" s="47"/>
      <c r="BB925" s="47"/>
      <c r="BC925" s="47"/>
      <c r="BD925" s="47"/>
      <c r="BE925" s="47"/>
      <c r="BF925" s="47"/>
      <c r="BG925" s="47"/>
      <c r="BH925" s="47"/>
      <c r="BI925" s="47"/>
      <c r="BJ925" s="47"/>
      <c r="BK925" s="47"/>
      <c r="BL925" s="47"/>
      <c r="BM925" s="47"/>
      <c r="BN925" s="47"/>
      <c r="BO925" s="47"/>
      <c r="BP925" s="47"/>
      <c r="BQ925" s="47"/>
      <c r="BR925" s="47"/>
      <c r="BS925" s="47"/>
      <c r="BT925" s="47"/>
      <c r="BU925" s="47"/>
      <c r="BV925" s="47"/>
      <c r="BW925" s="47"/>
      <c r="BX925" s="47"/>
      <c r="BY925" s="47"/>
      <c r="BZ925" s="47"/>
      <c r="CA925" s="47"/>
      <c r="CB925" s="47"/>
      <c r="CC925" s="47"/>
      <c r="CD925" s="47"/>
      <c r="CE925" s="47"/>
      <c r="CF925" s="47"/>
      <c r="CG925" s="47"/>
      <c r="CH925" s="47"/>
      <c r="CI925" s="47"/>
      <c r="CJ925" s="47"/>
      <c r="CK925" s="47"/>
      <c r="CL925" s="47"/>
      <c r="CM925" s="47"/>
      <c r="CN925" s="47"/>
      <c r="CO925" s="47"/>
      <c r="CP925" s="47"/>
      <c r="CQ925" s="47"/>
    </row>
    <row r="926" spans="1:95" ht="12.75" customHeight="1" x14ac:dyDescent="0.15">
      <c r="A926" s="112"/>
      <c r="B926" s="112"/>
      <c r="C926" s="112"/>
      <c r="D926" s="112"/>
      <c r="E926" s="112"/>
      <c r="F926" s="112"/>
      <c r="G926" s="47"/>
      <c r="H926" s="115"/>
      <c r="I926" s="47"/>
      <c r="J926" s="47"/>
      <c r="K926" s="47"/>
      <c r="L926" s="47"/>
      <c r="M926" s="47"/>
      <c r="N926" s="47"/>
      <c r="O926" s="47"/>
      <c r="P926" s="47"/>
      <c r="Q926" s="47"/>
      <c r="R926" s="47"/>
      <c r="S926" s="47"/>
      <c r="T926" s="47"/>
      <c r="U926" s="47"/>
      <c r="V926" s="47"/>
      <c r="W926" s="47"/>
      <c r="X926" s="47"/>
      <c r="Y926" s="47"/>
      <c r="Z926" s="47"/>
      <c r="AA926" s="47"/>
      <c r="AB926" s="47"/>
      <c r="AC926" s="47"/>
      <c r="AD926" s="47"/>
      <c r="AE926" s="47"/>
      <c r="AF926" s="47"/>
      <c r="AG926" s="47"/>
      <c r="AH926" s="47"/>
      <c r="AI926" s="47"/>
      <c r="AJ926" s="47"/>
      <c r="AK926" s="47"/>
      <c r="AL926" s="47"/>
      <c r="AM926" s="47"/>
      <c r="AN926" s="47"/>
      <c r="AO926" s="47"/>
      <c r="AP926" s="47"/>
      <c r="AQ926" s="47"/>
      <c r="AR926" s="47"/>
      <c r="AS926" s="47"/>
      <c r="AT926" s="47"/>
      <c r="AU926" s="47"/>
      <c r="AV926" s="47"/>
      <c r="AW926" s="47"/>
      <c r="AX926" s="47"/>
      <c r="AY926" s="47"/>
      <c r="AZ926" s="47"/>
      <c r="BA926" s="47"/>
      <c r="BB926" s="47"/>
      <c r="BC926" s="47"/>
      <c r="BD926" s="47"/>
      <c r="BE926" s="47"/>
      <c r="BF926" s="47"/>
      <c r="BG926" s="47"/>
      <c r="BH926" s="47"/>
      <c r="BI926" s="47"/>
      <c r="BJ926" s="47"/>
      <c r="BK926" s="47"/>
      <c r="BL926" s="47"/>
      <c r="BM926" s="47"/>
      <c r="BN926" s="47"/>
      <c r="BO926" s="47"/>
      <c r="BP926" s="47"/>
      <c r="BQ926" s="47"/>
      <c r="BR926" s="47"/>
      <c r="BS926" s="47"/>
      <c r="BT926" s="47"/>
      <c r="BU926" s="47"/>
      <c r="BV926" s="47"/>
      <c r="BW926" s="47"/>
      <c r="BX926" s="47"/>
      <c r="BY926" s="47"/>
      <c r="BZ926" s="47"/>
      <c r="CA926" s="47"/>
      <c r="CB926" s="47"/>
      <c r="CC926" s="47"/>
      <c r="CD926" s="47"/>
      <c r="CE926" s="47"/>
      <c r="CF926" s="47"/>
      <c r="CG926" s="47"/>
      <c r="CH926" s="47"/>
      <c r="CI926" s="47"/>
      <c r="CJ926" s="47"/>
      <c r="CK926" s="47"/>
      <c r="CL926" s="47"/>
      <c r="CM926" s="47"/>
      <c r="CN926" s="47"/>
      <c r="CO926" s="47"/>
      <c r="CP926" s="47"/>
      <c r="CQ926" s="47"/>
    </row>
    <row r="927" spans="1:95" ht="12.75" customHeight="1" x14ac:dyDescent="0.15">
      <c r="A927" s="112"/>
      <c r="B927" s="112"/>
      <c r="C927" s="112"/>
      <c r="D927" s="112"/>
      <c r="E927" s="112"/>
      <c r="F927" s="112"/>
      <c r="G927" s="47"/>
      <c r="H927" s="115"/>
      <c r="I927" s="47"/>
      <c r="J927" s="47"/>
      <c r="K927" s="47"/>
      <c r="L927" s="47"/>
      <c r="M927" s="47"/>
      <c r="N927" s="47"/>
      <c r="O927" s="47"/>
      <c r="P927" s="47"/>
      <c r="Q927" s="47"/>
      <c r="R927" s="47"/>
      <c r="S927" s="47"/>
      <c r="T927" s="47"/>
      <c r="U927" s="47"/>
      <c r="V927" s="47"/>
      <c r="W927" s="47"/>
      <c r="X927" s="47"/>
      <c r="Y927" s="47"/>
      <c r="Z927" s="47"/>
      <c r="AA927" s="47"/>
      <c r="AB927" s="47"/>
      <c r="AC927" s="47"/>
      <c r="AD927" s="47"/>
      <c r="AE927" s="47"/>
      <c r="AF927" s="47"/>
      <c r="AG927" s="47"/>
      <c r="AH927" s="47"/>
      <c r="AI927" s="47"/>
      <c r="AJ927" s="47"/>
      <c r="AK927" s="47"/>
      <c r="AL927" s="47"/>
      <c r="AM927" s="47"/>
      <c r="AN927" s="47"/>
      <c r="AO927" s="47"/>
      <c r="AP927" s="47"/>
      <c r="AQ927" s="47"/>
      <c r="AR927" s="47"/>
      <c r="AS927" s="47"/>
      <c r="AT927" s="47"/>
      <c r="AU927" s="47"/>
      <c r="AV927" s="47"/>
      <c r="AW927" s="47"/>
      <c r="AX927" s="47"/>
      <c r="AY927" s="47"/>
      <c r="AZ927" s="47"/>
      <c r="BA927" s="47"/>
      <c r="BB927" s="47"/>
      <c r="BC927" s="47"/>
      <c r="BD927" s="47"/>
      <c r="BE927" s="47"/>
      <c r="BF927" s="47"/>
      <c r="BG927" s="47"/>
      <c r="BH927" s="47"/>
      <c r="BI927" s="47"/>
      <c r="BJ927" s="47"/>
      <c r="BK927" s="47"/>
      <c r="BL927" s="47"/>
      <c r="BM927" s="47"/>
      <c r="BN927" s="47"/>
      <c r="BO927" s="47"/>
      <c r="BP927" s="47"/>
      <c r="BQ927" s="47"/>
      <c r="BR927" s="47"/>
      <c r="BS927" s="47"/>
      <c r="BT927" s="47"/>
      <c r="BU927" s="47"/>
      <c r="BV927" s="47"/>
      <c r="BW927" s="47"/>
      <c r="BX927" s="47"/>
      <c r="BY927" s="47"/>
      <c r="BZ927" s="47"/>
      <c r="CA927" s="47"/>
      <c r="CB927" s="47"/>
      <c r="CC927" s="47"/>
      <c r="CD927" s="47"/>
      <c r="CE927" s="47"/>
      <c r="CF927" s="47"/>
      <c r="CG927" s="47"/>
      <c r="CH927" s="47"/>
      <c r="CI927" s="47"/>
      <c r="CJ927" s="47"/>
      <c r="CK927" s="47"/>
      <c r="CL927" s="47"/>
      <c r="CM927" s="47"/>
      <c r="CN927" s="47"/>
      <c r="CO927" s="47"/>
      <c r="CP927" s="47"/>
      <c r="CQ927" s="47"/>
    </row>
    <row r="928" spans="1:95" ht="12.75" customHeight="1" x14ac:dyDescent="0.15">
      <c r="A928" s="112"/>
      <c r="B928" s="112"/>
      <c r="C928" s="112"/>
      <c r="D928" s="112"/>
      <c r="E928" s="112"/>
      <c r="F928" s="112"/>
      <c r="G928" s="47"/>
      <c r="H928" s="115"/>
      <c r="I928" s="47"/>
      <c r="J928" s="47"/>
      <c r="K928" s="47"/>
      <c r="L928" s="47"/>
      <c r="M928" s="47"/>
      <c r="N928" s="47"/>
      <c r="O928" s="47"/>
      <c r="P928" s="47"/>
      <c r="Q928" s="47"/>
      <c r="R928" s="47"/>
      <c r="S928" s="47"/>
      <c r="T928" s="47"/>
      <c r="U928" s="47"/>
      <c r="V928" s="47"/>
      <c r="W928" s="47"/>
      <c r="X928" s="47"/>
      <c r="Y928" s="47"/>
      <c r="Z928" s="47"/>
      <c r="AA928" s="47"/>
      <c r="AB928" s="47"/>
      <c r="AC928" s="47"/>
      <c r="AD928" s="47"/>
      <c r="AE928" s="47"/>
      <c r="AF928" s="47"/>
      <c r="AG928" s="47"/>
      <c r="AH928" s="47"/>
      <c r="AI928" s="47"/>
      <c r="AJ928" s="47"/>
      <c r="AK928" s="47"/>
      <c r="AL928" s="47"/>
      <c r="AM928" s="47"/>
      <c r="AN928" s="47"/>
      <c r="AO928" s="47"/>
      <c r="AP928" s="47"/>
      <c r="AQ928" s="47"/>
      <c r="AR928" s="47"/>
      <c r="AS928" s="47"/>
      <c r="AT928" s="47"/>
      <c r="AU928" s="47"/>
      <c r="AV928" s="47"/>
      <c r="AW928" s="47"/>
      <c r="AX928" s="47"/>
      <c r="AY928" s="47"/>
      <c r="AZ928" s="47"/>
      <c r="BA928" s="47"/>
      <c r="BB928" s="47"/>
      <c r="BC928" s="47"/>
      <c r="BD928" s="47"/>
      <c r="BE928" s="47"/>
      <c r="BF928" s="47"/>
      <c r="BG928" s="47"/>
      <c r="BH928" s="47"/>
      <c r="BI928" s="47"/>
      <c r="BJ928" s="47"/>
      <c r="BK928" s="47"/>
      <c r="BL928" s="47"/>
      <c r="BM928" s="47"/>
      <c r="BN928" s="47"/>
      <c r="BO928" s="47"/>
      <c r="BP928" s="47"/>
      <c r="BQ928" s="47"/>
      <c r="BR928" s="47"/>
      <c r="BS928" s="47"/>
      <c r="BT928" s="47"/>
      <c r="BU928" s="47"/>
      <c r="BV928" s="47"/>
      <c r="BW928" s="47"/>
      <c r="BX928" s="47"/>
      <c r="BY928" s="47"/>
      <c r="BZ928" s="47"/>
      <c r="CA928" s="47"/>
      <c r="CB928" s="47"/>
      <c r="CC928" s="47"/>
      <c r="CD928" s="47"/>
      <c r="CE928" s="47"/>
      <c r="CF928" s="47"/>
      <c r="CG928" s="47"/>
      <c r="CH928" s="47"/>
      <c r="CI928" s="47"/>
      <c r="CJ928" s="47"/>
      <c r="CK928" s="47"/>
      <c r="CL928" s="47"/>
      <c r="CM928" s="47"/>
      <c r="CN928" s="47"/>
      <c r="CO928" s="47"/>
      <c r="CP928" s="47"/>
      <c r="CQ928" s="47"/>
    </row>
    <row r="929" spans="1:95" ht="12.75" customHeight="1" x14ac:dyDescent="0.15">
      <c r="A929" s="112"/>
      <c r="B929" s="112"/>
      <c r="C929" s="112"/>
      <c r="D929" s="112"/>
      <c r="E929" s="112"/>
      <c r="F929" s="112"/>
      <c r="G929" s="47"/>
      <c r="H929" s="115"/>
      <c r="I929" s="47"/>
      <c r="J929" s="47"/>
      <c r="K929" s="47"/>
      <c r="L929" s="47"/>
      <c r="M929" s="47"/>
      <c r="N929" s="47"/>
      <c r="O929" s="47"/>
      <c r="P929" s="47"/>
      <c r="Q929" s="47"/>
      <c r="R929" s="47"/>
      <c r="S929" s="47"/>
      <c r="T929" s="47"/>
      <c r="U929" s="47"/>
      <c r="V929" s="47"/>
      <c r="W929" s="47"/>
      <c r="X929" s="47"/>
      <c r="Y929" s="47"/>
      <c r="Z929" s="47"/>
      <c r="AA929" s="47"/>
      <c r="AB929" s="47"/>
      <c r="AC929" s="47"/>
      <c r="AD929" s="47"/>
      <c r="AE929" s="47"/>
      <c r="AF929" s="47"/>
      <c r="AG929" s="47"/>
      <c r="AH929" s="47"/>
      <c r="AI929" s="47"/>
      <c r="AJ929" s="47"/>
      <c r="AK929" s="47"/>
      <c r="AL929" s="47"/>
      <c r="AM929" s="47"/>
      <c r="AN929" s="47"/>
      <c r="AO929" s="47"/>
      <c r="AP929" s="47"/>
      <c r="AQ929" s="47"/>
      <c r="AR929" s="47"/>
      <c r="AS929" s="47"/>
      <c r="AT929" s="47"/>
      <c r="AU929" s="47"/>
      <c r="AV929" s="47"/>
      <c r="AW929" s="47"/>
      <c r="AX929" s="47"/>
      <c r="AY929" s="47"/>
      <c r="AZ929" s="47"/>
      <c r="BA929" s="47"/>
      <c r="BB929" s="47"/>
      <c r="BC929" s="47"/>
      <c r="BD929" s="47"/>
      <c r="BE929" s="47"/>
      <c r="BF929" s="47"/>
      <c r="BG929" s="47"/>
      <c r="BH929" s="47"/>
      <c r="BI929" s="47"/>
      <c r="BJ929" s="47"/>
      <c r="BK929" s="47"/>
      <c r="BL929" s="47"/>
      <c r="BM929" s="47"/>
      <c r="BN929" s="47"/>
      <c r="BO929" s="47"/>
      <c r="BP929" s="47"/>
      <c r="BQ929" s="47"/>
      <c r="BR929" s="47"/>
      <c r="BS929" s="47"/>
      <c r="BT929" s="47"/>
      <c r="BU929" s="47"/>
      <c r="BV929" s="47"/>
      <c r="BW929" s="47"/>
      <c r="BX929" s="47"/>
      <c r="BY929" s="47"/>
      <c r="BZ929" s="47"/>
      <c r="CA929" s="47"/>
      <c r="CB929" s="47"/>
      <c r="CC929" s="47"/>
      <c r="CD929" s="47"/>
      <c r="CE929" s="47"/>
      <c r="CF929" s="47"/>
      <c r="CG929" s="47"/>
      <c r="CH929" s="47"/>
      <c r="CI929" s="47"/>
      <c r="CJ929" s="47"/>
      <c r="CK929" s="47"/>
      <c r="CL929" s="47"/>
      <c r="CM929" s="47"/>
      <c r="CN929" s="47"/>
      <c r="CO929" s="47"/>
      <c r="CP929" s="47"/>
      <c r="CQ929" s="47"/>
    </row>
    <row r="930" spans="1:95" ht="12.75" customHeight="1" x14ac:dyDescent="0.15">
      <c r="A930" s="112"/>
      <c r="B930" s="112"/>
      <c r="C930" s="112"/>
      <c r="D930" s="112"/>
      <c r="E930" s="112"/>
      <c r="F930" s="112"/>
      <c r="G930" s="47"/>
      <c r="H930" s="115"/>
      <c r="I930" s="47"/>
      <c r="J930" s="47"/>
      <c r="K930" s="47"/>
      <c r="L930" s="47"/>
      <c r="M930" s="47"/>
      <c r="N930" s="47"/>
      <c r="O930" s="47"/>
      <c r="P930" s="47"/>
      <c r="Q930" s="47"/>
      <c r="R930" s="47"/>
      <c r="S930" s="47"/>
      <c r="T930" s="47"/>
      <c r="U930" s="47"/>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c r="AR930" s="47"/>
      <c r="AS930" s="47"/>
      <c r="AT930" s="47"/>
      <c r="AU930" s="47"/>
      <c r="AV930" s="47"/>
      <c r="AW930" s="47"/>
      <c r="AX930" s="47"/>
      <c r="AY930" s="47"/>
      <c r="AZ930" s="47"/>
      <c r="BA930" s="47"/>
      <c r="BB930" s="47"/>
      <c r="BC930" s="47"/>
      <c r="BD930" s="47"/>
      <c r="BE930" s="47"/>
      <c r="BF930" s="47"/>
      <c r="BG930" s="47"/>
      <c r="BH930" s="47"/>
      <c r="BI930" s="47"/>
      <c r="BJ930" s="47"/>
      <c r="BK930" s="47"/>
      <c r="BL930" s="47"/>
      <c r="BM930" s="47"/>
      <c r="BN930" s="47"/>
      <c r="BO930" s="47"/>
      <c r="BP930" s="47"/>
      <c r="BQ930" s="47"/>
      <c r="BR930" s="47"/>
      <c r="BS930" s="47"/>
      <c r="BT930" s="47"/>
      <c r="BU930" s="47"/>
      <c r="BV930" s="47"/>
      <c r="BW930" s="47"/>
      <c r="BX930" s="47"/>
      <c r="BY930" s="47"/>
      <c r="BZ930" s="47"/>
      <c r="CA930" s="47"/>
      <c r="CB930" s="47"/>
      <c r="CC930" s="47"/>
      <c r="CD930" s="47"/>
      <c r="CE930" s="47"/>
      <c r="CF930" s="47"/>
      <c r="CG930" s="47"/>
      <c r="CH930" s="47"/>
      <c r="CI930" s="47"/>
      <c r="CJ930" s="47"/>
      <c r="CK930" s="47"/>
      <c r="CL930" s="47"/>
      <c r="CM930" s="47"/>
      <c r="CN930" s="47"/>
      <c r="CO930" s="47"/>
      <c r="CP930" s="47"/>
      <c r="CQ930" s="47"/>
    </row>
    <row r="931" spans="1:95" ht="12.75" customHeight="1" x14ac:dyDescent="0.15">
      <c r="A931" s="112"/>
      <c r="B931" s="112"/>
      <c r="C931" s="112"/>
      <c r="D931" s="112"/>
      <c r="E931" s="112"/>
      <c r="F931" s="112"/>
      <c r="G931" s="47"/>
      <c r="H931" s="115"/>
      <c r="I931" s="47"/>
      <c r="J931" s="47"/>
      <c r="K931" s="47"/>
      <c r="L931" s="47"/>
      <c r="M931" s="47"/>
      <c r="N931" s="47"/>
      <c r="O931" s="47"/>
      <c r="P931" s="47"/>
      <c r="Q931" s="47"/>
      <c r="R931" s="47"/>
      <c r="S931" s="47"/>
      <c r="T931" s="47"/>
      <c r="U931" s="47"/>
      <c r="V931" s="47"/>
      <c r="W931" s="47"/>
      <c r="X931" s="47"/>
      <c r="Y931" s="47"/>
      <c r="Z931" s="47"/>
      <c r="AA931" s="47"/>
      <c r="AB931" s="47"/>
      <c r="AC931" s="47"/>
      <c r="AD931" s="47"/>
      <c r="AE931" s="47"/>
      <c r="AF931" s="47"/>
      <c r="AG931" s="47"/>
      <c r="AH931" s="47"/>
      <c r="AI931" s="47"/>
      <c r="AJ931" s="47"/>
      <c r="AK931" s="47"/>
      <c r="AL931" s="47"/>
      <c r="AM931" s="47"/>
      <c r="AN931" s="47"/>
      <c r="AO931" s="47"/>
      <c r="AP931" s="47"/>
      <c r="AQ931" s="47"/>
      <c r="AR931" s="47"/>
      <c r="AS931" s="47"/>
      <c r="AT931" s="47"/>
      <c r="AU931" s="47"/>
      <c r="AV931" s="47"/>
      <c r="AW931" s="47"/>
      <c r="AX931" s="47"/>
      <c r="AY931" s="47"/>
      <c r="AZ931" s="47"/>
      <c r="BA931" s="47"/>
      <c r="BB931" s="47"/>
      <c r="BC931" s="47"/>
      <c r="BD931" s="47"/>
      <c r="BE931" s="47"/>
      <c r="BF931" s="47"/>
      <c r="BG931" s="47"/>
      <c r="BH931" s="47"/>
      <c r="BI931" s="47"/>
      <c r="BJ931" s="47"/>
      <c r="BK931" s="47"/>
      <c r="BL931" s="47"/>
      <c r="BM931" s="47"/>
      <c r="BN931" s="47"/>
      <c r="BO931" s="47"/>
      <c r="BP931" s="47"/>
      <c r="BQ931" s="47"/>
      <c r="BR931" s="47"/>
      <c r="BS931" s="47"/>
      <c r="BT931" s="47"/>
      <c r="BU931" s="47"/>
      <c r="BV931" s="47"/>
      <c r="BW931" s="47"/>
      <c r="BX931" s="47"/>
      <c r="BY931" s="47"/>
      <c r="BZ931" s="47"/>
      <c r="CA931" s="47"/>
      <c r="CB931" s="47"/>
      <c r="CC931" s="47"/>
      <c r="CD931" s="47"/>
      <c r="CE931" s="47"/>
      <c r="CF931" s="47"/>
      <c r="CG931" s="47"/>
      <c r="CH931" s="47"/>
      <c r="CI931" s="47"/>
      <c r="CJ931" s="47"/>
      <c r="CK931" s="47"/>
      <c r="CL931" s="47"/>
      <c r="CM931" s="47"/>
      <c r="CN931" s="47"/>
      <c r="CO931" s="47"/>
      <c r="CP931" s="47"/>
      <c r="CQ931" s="47"/>
    </row>
    <row r="932" spans="1:95" ht="12.75" customHeight="1" x14ac:dyDescent="0.15">
      <c r="A932" s="112"/>
      <c r="B932" s="112"/>
      <c r="C932" s="112"/>
      <c r="D932" s="112"/>
      <c r="E932" s="112"/>
      <c r="F932" s="112"/>
      <c r="G932" s="47"/>
      <c r="H932" s="115"/>
      <c r="I932" s="47"/>
      <c r="J932" s="47"/>
      <c r="K932" s="47"/>
      <c r="L932" s="47"/>
      <c r="M932" s="47"/>
      <c r="N932" s="47"/>
      <c r="O932" s="47"/>
      <c r="P932" s="47"/>
      <c r="Q932" s="47"/>
      <c r="R932" s="47"/>
      <c r="S932" s="47"/>
      <c r="T932" s="47"/>
      <c r="U932" s="47"/>
      <c r="V932" s="47"/>
      <c r="W932" s="47"/>
      <c r="X932" s="47"/>
      <c r="Y932" s="47"/>
      <c r="Z932" s="47"/>
      <c r="AA932" s="47"/>
      <c r="AB932" s="47"/>
      <c r="AC932" s="47"/>
      <c r="AD932" s="47"/>
      <c r="AE932" s="47"/>
      <c r="AF932" s="47"/>
      <c r="AG932" s="47"/>
      <c r="AH932" s="47"/>
      <c r="AI932" s="47"/>
      <c r="AJ932" s="47"/>
      <c r="AK932" s="47"/>
      <c r="AL932" s="47"/>
      <c r="AM932" s="47"/>
      <c r="AN932" s="47"/>
      <c r="AO932" s="47"/>
      <c r="AP932" s="47"/>
      <c r="AQ932" s="47"/>
      <c r="AR932" s="47"/>
      <c r="AS932" s="47"/>
      <c r="AT932" s="47"/>
      <c r="AU932" s="47"/>
      <c r="AV932" s="47"/>
      <c r="AW932" s="47"/>
      <c r="AX932" s="47"/>
      <c r="AY932" s="47"/>
      <c r="AZ932" s="47"/>
      <c r="BA932" s="47"/>
      <c r="BB932" s="47"/>
      <c r="BC932" s="47"/>
      <c r="BD932" s="47"/>
      <c r="BE932" s="47"/>
      <c r="BF932" s="47"/>
      <c r="BG932" s="47"/>
      <c r="BH932" s="47"/>
      <c r="BI932" s="47"/>
      <c r="BJ932" s="47"/>
      <c r="BK932" s="47"/>
      <c r="BL932" s="47"/>
      <c r="BM932" s="47"/>
      <c r="BN932" s="47"/>
      <c r="BO932" s="47"/>
      <c r="BP932" s="47"/>
      <c r="BQ932" s="47"/>
      <c r="BR932" s="47"/>
      <c r="BS932" s="47"/>
      <c r="BT932" s="47"/>
      <c r="BU932" s="47"/>
      <c r="BV932" s="47"/>
      <c r="BW932" s="47"/>
      <c r="BX932" s="47"/>
      <c r="BY932" s="47"/>
      <c r="BZ932" s="47"/>
      <c r="CA932" s="47"/>
      <c r="CB932" s="47"/>
      <c r="CC932" s="47"/>
      <c r="CD932" s="47"/>
      <c r="CE932" s="47"/>
      <c r="CF932" s="47"/>
      <c r="CG932" s="47"/>
      <c r="CH932" s="47"/>
      <c r="CI932" s="47"/>
      <c r="CJ932" s="47"/>
      <c r="CK932" s="47"/>
      <c r="CL932" s="47"/>
      <c r="CM932" s="47"/>
      <c r="CN932" s="47"/>
      <c r="CO932" s="47"/>
      <c r="CP932" s="47"/>
      <c r="CQ932" s="47"/>
    </row>
    <row r="933" spans="1:95" ht="12.75" customHeight="1" x14ac:dyDescent="0.15">
      <c r="A933" s="112"/>
      <c r="B933" s="112"/>
      <c r="C933" s="112"/>
      <c r="D933" s="112"/>
      <c r="E933" s="112"/>
      <c r="F933" s="112"/>
      <c r="G933" s="47"/>
      <c r="H933" s="115"/>
      <c r="I933" s="47"/>
      <c r="J933" s="47"/>
      <c r="K933" s="47"/>
      <c r="L933" s="47"/>
      <c r="M933" s="47"/>
      <c r="N933" s="47"/>
      <c r="O933" s="47"/>
      <c r="P933" s="47"/>
      <c r="Q933" s="47"/>
      <c r="R933" s="47"/>
      <c r="S933" s="47"/>
      <c r="T933" s="47"/>
      <c r="U933" s="47"/>
      <c r="V933" s="47"/>
      <c r="W933" s="47"/>
      <c r="X933" s="47"/>
      <c r="Y933" s="47"/>
      <c r="Z933" s="47"/>
      <c r="AA933" s="47"/>
      <c r="AB933" s="47"/>
      <c r="AC933" s="47"/>
      <c r="AD933" s="47"/>
      <c r="AE933" s="47"/>
      <c r="AF933" s="47"/>
      <c r="AG933" s="47"/>
      <c r="AH933" s="47"/>
      <c r="AI933" s="47"/>
      <c r="AJ933" s="47"/>
      <c r="AK933" s="47"/>
      <c r="AL933" s="47"/>
      <c r="AM933" s="47"/>
      <c r="AN933" s="47"/>
      <c r="AO933" s="47"/>
      <c r="AP933" s="47"/>
      <c r="AQ933" s="47"/>
      <c r="AR933" s="47"/>
      <c r="AS933" s="47"/>
      <c r="AT933" s="47"/>
      <c r="AU933" s="47"/>
      <c r="AV933" s="47"/>
      <c r="AW933" s="47"/>
      <c r="AX933" s="47"/>
      <c r="AY933" s="47"/>
      <c r="AZ933" s="47"/>
      <c r="BA933" s="47"/>
      <c r="BB933" s="47"/>
      <c r="BC933" s="47"/>
      <c r="BD933" s="47"/>
      <c r="BE933" s="47"/>
      <c r="BF933" s="47"/>
      <c r="BG933" s="47"/>
      <c r="BH933" s="47"/>
      <c r="BI933" s="47"/>
      <c r="BJ933" s="47"/>
      <c r="BK933" s="47"/>
      <c r="BL933" s="47"/>
      <c r="BM933" s="47"/>
      <c r="BN933" s="47"/>
      <c r="BO933" s="47"/>
      <c r="BP933" s="47"/>
      <c r="BQ933" s="47"/>
      <c r="BR933" s="47"/>
      <c r="BS933" s="47"/>
      <c r="BT933" s="47"/>
      <c r="BU933" s="47"/>
      <c r="BV933" s="47"/>
      <c r="BW933" s="47"/>
      <c r="BX933" s="47"/>
      <c r="BY933" s="47"/>
      <c r="BZ933" s="47"/>
      <c r="CA933" s="47"/>
      <c r="CB933" s="47"/>
      <c r="CC933" s="47"/>
      <c r="CD933" s="47"/>
      <c r="CE933" s="47"/>
      <c r="CF933" s="47"/>
      <c r="CG933" s="47"/>
      <c r="CH933" s="47"/>
      <c r="CI933" s="47"/>
      <c r="CJ933" s="47"/>
      <c r="CK933" s="47"/>
      <c r="CL933" s="47"/>
      <c r="CM933" s="47"/>
      <c r="CN933" s="47"/>
      <c r="CO933" s="47"/>
      <c r="CP933" s="47"/>
      <c r="CQ933" s="47"/>
    </row>
    <row r="934" spans="1:95" ht="12.75" customHeight="1" x14ac:dyDescent="0.15">
      <c r="A934" s="112"/>
      <c r="B934" s="112"/>
      <c r="C934" s="112"/>
      <c r="D934" s="112"/>
      <c r="E934" s="112"/>
      <c r="F934" s="112"/>
      <c r="G934" s="47"/>
      <c r="H934" s="115"/>
      <c r="I934" s="47"/>
      <c r="J934" s="47"/>
      <c r="K934" s="47"/>
      <c r="L934" s="47"/>
      <c r="M934" s="47"/>
      <c r="N934" s="47"/>
      <c r="O934" s="47"/>
      <c r="P934" s="47"/>
      <c r="Q934" s="47"/>
      <c r="R934" s="47"/>
      <c r="S934" s="47"/>
      <c r="T934" s="47"/>
      <c r="U934" s="47"/>
      <c r="V934" s="47"/>
      <c r="W934" s="47"/>
      <c r="X934" s="47"/>
      <c r="Y934" s="47"/>
      <c r="Z934" s="47"/>
      <c r="AA934" s="47"/>
      <c r="AB934" s="47"/>
      <c r="AC934" s="47"/>
      <c r="AD934" s="47"/>
      <c r="AE934" s="47"/>
      <c r="AF934" s="47"/>
      <c r="AG934" s="47"/>
      <c r="AH934" s="47"/>
      <c r="AI934" s="47"/>
      <c r="AJ934" s="47"/>
      <c r="AK934" s="47"/>
      <c r="AL934" s="47"/>
      <c r="AM934" s="47"/>
      <c r="AN934" s="47"/>
      <c r="AO934" s="47"/>
      <c r="AP934" s="47"/>
      <c r="AQ934" s="47"/>
      <c r="AR934" s="47"/>
      <c r="AS934" s="47"/>
      <c r="AT934" s="47"/>
      <c r="AU934" s="47"/>
      <c r="AV934" s="47"/>
      <c r="AW934" s="47"/>
      <c r="AX934" s="47"/>
      <c r="AY934" s="47"/>
      <c r="AZ934" s="47"/>
      <c r="BA934" s="47"/>
      <c r="BB934" s="47"/>
      <c r="BC934" s="47"/>
      <c r="BD934" s="47"/>
      <c r="BE934" s="47"/>
      <c r="BF934" s="47"/>
      <c r="BG934" s="47"/>
      <c r="BH934" s="47"/>
      <c r="BI934" s="47"/>
      <c r="BJ934" s="47"/>
      <c r="BK934" s="47"/>
      <c r="BL934" s="47"/>
      <c r="BM934" s="47"/>
      <c r="BN934" s="47"/>
      <c r="BO934" s="47"/>
      <c r="BP934" s="47"/>
      <c r="BQ934" s="47"/>
      <c r="BR934" s="47"/>
      <c r="BS934" s="47"/>
      <c r="BT934" s="47"/>
      <c r="BU934" s="47"/>
      <c r="BV934" s="47"/>
      <c r="BW934" s="47"/>
      <c r="BX934" s="47"/>
      <c r="BY934" s="47"/>
      <c r="BZ934" s="47"/>
      <c r="CA934" s="47"/>
      <c r="CB934" s="47"/>
      <c r="CC934" s="47"/>
      <c r="CD934" s="47"/>
      <c r="CE934" s="47"/>
      <c r="CF934" s="47"/>
      <c r="CG934" s="47"/>
      <c r="CH934" s="47"/>
      <c r="CI934" s="47"/>
      <c r="CJ934" s="47"/>
      <c r="CK934" s="47"/>
      <c r="CL934" s="47"/>
      <c r="CM934" s="47"/>
      <c r="CN934" s="47"/>
      <c r="CO934" s="47"/>
      <c r="CP934" s="47"/>
      <c r="CQ934" s="47"/>
    </row>
    <row r="935" spans="1:95" ht="12.75" customHeight="1" x14ac:dyDescent="0.15">
      <c r="A935" s="112"/>
      <c r="B935" s="112"/>
      <c r="C935" s="112"/>
      <c r="D935" s="112"/>
      <c r="E935" s="112"/>
      <c r="F935" s="112"/>
      <c r="G935" s="47"/>
      <c r="H935" s="115"/>
      <c r="I935" s="47"/>
      <c r="J935" s="47"/>
      <c r="K935" s="47"/>
      <c r="L935" s="47"/>
      <c r="M935" s="47"/>
      <c r="N935" s="47"/>
      <c r="O935" s="47"/>
      <c r="P935" s="47"/>
      <c r="Q935" s="47"/>
      <c r="R935" s="47"/>
      <c r="S935" s="47"/>
      <c r="T935" s="47"/>
      <c r="U935" s="47"/>
      <c r="V935" s="47"/>
      <c r="W935" s="47"/>
      <c r="X935" s="47"/>
      <c r="Y935" s="47"/>
      <c r="Z935" s="47"/>
      <c r="AA935" s="47"/>
      <c r="AB935" s="47"/>
      <c r="AC935" s="47"/>
      <c r="AD935" s="47"/>
      <c r="AE935" s="47"/>
      <c r="AF935" s="47"/>
      <c r="AG935" s="47"/>
      <c r="AH935" s="47"/>
      <c r="AI935" s="47"/>
      <c r="AJ935" s="47"/>
      <c r="AK935" s="47"/>
      <c r="AL935" s="47"/>
      <c r="AM935" s="47"/>
      <c r="AN935" s="47"/>
      <c r="AO935" s="47"/>
      <c r="AP935" s="47"/>
      <c r="AQ935" s="47"/>
      <c r="AR935" s="47"/>
      <c r="AS935" s="47"/>
      <c r="AT935" s="47"/>
      <c r="AU935" s="47"/>
      <c r="AV935" s="47"/>
      <c r="AW935" s="47"/>
      <c r="AX935" s="47"/>
      <c r="AY935" s="47"/>
      <c r="AZ935" s="47"/>
      <c r="BA935" s="47"/>
      <c r="BB935" s="47"/>
      <c r="BC935" s="47"/>
      <c r="BD935" s="47"/>
      <c r="BE935" s="47"/>
      <c r="BF935" s="47"/>
      <c r="BG935" s="47"/>
      <c r="BH935" s="47"/>
      <c r="BI935" s="47"/>
      <c r="BJ935" s="47"/>
      <c r="BK935" s="47"/>
      <c r="BL935" s="47"/>
      <c r="BM935" s="47"/>
      <c r="BN935" s="47"/>
      <c r="BO935" s="47"/>
      <c r="BP935" s="47"/>
      <c r="BQ935" s="47"/>
      <c r="BR935" s="47"/>
      <c r="BS935" s="47"/>
      <c r="BT935" s="47"/>
      <c r="BU935" s="47"/>
      <c r="BV935" s="47"/>
      <c r="BW935" s="47"/>
      <c r="BX935" s="47"/>
      <c r="BY935" s="47"/>
      <c r="BZ935" s="47"/>
      <c r="CA935" s="47"/>
      <c r="CB935" s="47"/>
      <c r="CC935" s="47"/>
      <c r="CD935" s="47"/>
      <c r="CE935" s="47"/>
      <c r="CF935" s="47"/>
      <c r="CG935" s="47"/>
      <c r="CH935" s="47"/>
      <c r="CI935" s="47"/>
      <c r="CJ935" s="47"/>
      <c r="CK935" s="47"/>
      <c r="CL935" s="47"/>
      <c r="CM935" s="47"/>
      <c r="CN935" s="47"/>
      <c r="CO935" s="47"/>
      <c r="CP935" s="47"/>
      <c r="CQ935" s="47"/>
    </row>
    <row r="936" spans="1:95" ht="12.75" customHeight="1" x14ac:dyDescent="0.15">
      <c r="A936" s="112"/>
      <c r="B936" s="112"/>
      <c r="C936" s="112"/>
      <c r="D936" s="112"/>
      <c r="E936" s="112"/>
      <c r="F936" s="112"/>
      <c r="G936" s="47"/>
      <c r="H936" s="115"/>
      <c r="I936" s="47"/>
      <c r="J936" s="47"/>
      <c r="K936" s="47"/>
      <c r="L936" s="47"/>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c r="AR936" s="47"/>
      <c r="AS936" s="47"/>
      <c r="AT936" s="47"/>
      <c r="AU936" s="47"/>
      <c r="AV936" s="47"/>
      <c r="AW936" s="47"/>
      <c r="AX936" s="47"/>
      <c r="AY936" s="47"/>
      <c r="AZ936" s="47"/>
      <c r="BA936" s="47"/>
      <c r="BB936" s="47"/>
      <c r="BC936" s="47"/>
      <c r="BD936" s="47"/>
      <c r="BE936" s="47"/>
      <c r="BF936" s="47"/>
      <c r="BG936" s="47"/>
      <c r="BH936" s="47"/>
      <c r="BI936" s="47"/>
      <c r="BJ936" s="47"/>
      <c r="BK936" s="47"/>
      <c r="BL936" s="47"/>
      <c r="BM936" s="47"/>
      <c r="BN936" s="47"/>
      <c r="BO936" s="47"/>
      <c r="BP936" s="47"/>
      <c r="BQ936" s="47"/>
      <c r="BR936" s="47"/>
      <c r="BS936" s="47"/>
      <c r="BT936" s="47"/>
      <c r="BU936" s="47"/>
      <c r="BV936" s="47"/>
      <c r="BW936" s="47"/>
      <c r="BX936" s="47"/>
      <c r="BY936" s="47"/>
      <c r="BZ936" s="47"/>
      <c r="CA936" s="47"/>
      <c r="CB936" s="47"/>
      <c r="CC936" s="47"/>
      <c r="CD936" s="47"/>
      <c r="CE936" s="47"/>
      <c r="CF936" s="47"/>
      <c r="CG936" s="47"/>
      <c r="CH936" s="47"/>
      <c r="CI936" s="47"/>
      <c r="CJ936" s="47"/>
      <c r="CK936" s="47"/>
      <c r="CL936" s="47"/>
      <c r="CM936" s="47"/>
      <c r="CN936" s="47"/>
      <c r="CO936" s="47"/>
      <c r="CP936" s="47"/>
      <c r="CQ936" s="47"/>
    </row>
    <row r="937" spans="1:95" ht="12.75" customHeight="1" x14ac:dyDescent="0.15">
      <c r="A937" s="112"/>
      <c r="B937" s="112"/>
      <c r="C937" s="112"/>
      <c r="D937" s="112"/>
      <c r="E937" s="112"/>
      <c r="F937" s="112"/>
      <c r="G937" s="47"/>
      <c r="H937" s="115"/>
      <c r="I937" s="47"/>
      <c r="J937" s="47"/>
      <c r="K937" s="47"/>
      <c r="L937" s="47"/>
      <c r="M937" s="47"/>
      <c r="N937" s="47"/>
      <c r="O937" s="47"/>
      <c r="P937" s="47"/>
      <c r="Q937" s="47"/>
      <c r="R937" s="47"/>
      <c r="S937" s="47"/>
      <c r="T937" s="47"/>
      <c r="U937" s="47"/>
      <c r="V937" s="47"/>
      <c r="W937" s="47"/>
      <c r="X937" s="47"/>
      <c r="Y937" s="47"/>
      <c r="Z937" s="47"/>
      <c r="AA937" s="47"/>
      <c r="AB937" s="47"/>
      <c r="AC937" s="47"/>
      <c r="AD937" s="47"/>
      <c r="AE937" s="47"/>
      <c r="AF937" s="47"/>
      <c r="AG937" s="47"/>
      <c r="AH937" s="47"/>
      <c r="AI937" s="47"/>
      <c r="AJ937" s="47"/>
      <c r="AK937" s="47"/>
      <c r="AL937" s="47"/>
      <c r="AM937" s="47"/>
      <c r="AN937" s="47"/>
      <c r="AO937" s="47"/>
      <c r="AP937" s="47"/>
      <c r="AQ937" s="47"/>
      <c r="AR937" s="47"/>
      <c r="AS937" s="47"/>
      <c r="AT937" s="47"/>
      <c r="AU937" s="47"/>
      <c r="AV937" s="47"/>
      <c r="AW937" s="47"/>
      <c r="AX937" s="47"/>
      <c r="AY937" s="47"/>
      <c r="AZ937" s="47"/>
      <c r="BA937" s="47"/>
      <c r="BB937" s="47"/>
      <c r="BC937" s="47"/>
      <c r="BD937" s="47"/>
      <c r="BE937" s="47"/>
      <c r="BF937" s="47"/>
      <c r="BG937" s="47"/>
      <c r="BH937" s="47"/>
      <c r="BI937" s="47"/>
      <c r="BJ937" s="47"/>
      <c r="BK937" s="47"/>
      <c r="BL937" s="47"/>
      <c r="BM937" s="47"/>
      <c r="BN937" s="47"/>
      <c r="BO937" s="47"/>
      <c r="BP937" s="47"/>
      <c r="BQ937" s="47"/>
      <c r="BR937" s="47"/>
      <c r="BS937" s="47"/>
      <c r="BT937" s="47"/>
      <c r="BU937" s="47"/>
      <c r="BV937" s="47"/>
      <c r="BW937" s="47"/>
      <c r="BX937" s="47"/>
      <c r="BY937" s="47"/>
      <c r="BZ937" s="47"/>
      <c r="CA937" s="47"/>
      <c r="CB937" s="47"/>
      <c r="CC937" s="47"/>
      <c r="CD937" s="47"/>
      <c r="CE937" s="47"/>
      <c r="CF937" s="47"/>
      <c r="CG937" s="47"/>
      <c r="CH937" s="47"/>
      <c r="CI937" s="47"/>
      <c r="CJ937" s="47"/>
      <c r="CK937" s="47"/>
      <c r="CL937" s="47"/>
      <c r="CM937" s="47"/>
      <c r="CN937" s="47"/>
      <c r="CO937" s="47"/>
      <c r="CP937" s="47"/>
      <c r="CQ937" s="47"/>
    </row>
    <row r="938" spans="1:95" ht="12.75" customHeight="1" x14ac:dyDescent="0.15">
      <c r="A938" s="112"/>
      <c r="B938" s="112"/>
      <c r="C938" s="112"/>
      <c r="D938" s="112"/>
      <c r="E938" s="112"/>
      <c r="F938" s="112"/>
      <c r="G938" s="47"/>
      <c r="H938" s="115"/>
      <c r="I938" s="47"/>
      <c r="J938" s="47"/>
      <c r="K938" s="47"/>
      <c r="L938" s="47"/>
      <c r="M938" s="47"/>
      <c r="N938" s="47"/>
      <c r="O938" s="47"/>
      <c r="P938" s="47"/>
      <c r="Q938" s="47"/>
      <c r="R938" s="47"/>
      <c r="S938" s="47"/>
      <c r="T938" s="47"/>
      <c r="U938" s="47"/>
      <c r="V938" s="47"/>
      <c r="W938" s="47"/>
      <c r="X938" s="47"/>
      <c r="Y938" s="47"/>
      <c r="Z938" s="47"/>
      <c r="AA938" s="47"/>
      <c r="AB938" s="47"/>
      <c r="AC938" s="47"/>
      <c r="AD938" s="47"/>
      <c r="AE938" s="47"/>
      <c r="AF938" s="47"/>
      <c r="AG938" s="47"/>
      <c r="AH938" s="47"/>
      <c r="AI938" s="47"/>
      <c r="AJ938" s="47"/>
      <c r="AK938" s="47"/>
      <c r="AL938" s="47"/>
      <c r="AM938" s="47"/>
      <c r="AN938" s="47"/>
      <c r="AO938" s="47"/>
      <c r="AP938" s="47"/>
      <c r="AQ938" s="47"/>
      <c r="AR938" s="47"/>
      <c r="AS938" s="47"/>
      <c r="AT938" s="47"/>
      <c r="AU938" s="47"/>
      <c r="AV938" s="47"/>
      <c r="AW938" s="47"/>
      <c r="AX938" s="47"/>
      <c r="AY938" s="47"/>
      <c r="AZ938" s="47"/>
      <c r="BA938" s="47"/>
      <c r="BB938" s="47"/>
      <c r="BC938" s="47"/>
      <c r="BD938" s="47"/>
      <c r="BE938" s="47"/>
      <c r="BF938" s="47"/>
      <c r="BG938" s="47"/>
      <c r="BH938" s="47"/>
      <c r="BI938" s="47"/>
      <c r="BJ938" s="47"/>
      <c r="BK938" s="47"/>
      <c r="BL938" s="47"/>
      <c r="BM938" s="47"/>
      <c r="BN938" s="47"/>
      <c r="BO938" s="47"/>
      <c r="BP938" s="47"/>
      <c r="BQ938" s="47"/>
      <c r="BR938" s="47"/>
      <c r="BS938" s="47"/>
      <c r="BT938" s="47"/>
      <c r="BU938" s="47"/>
      <c r="BV938" s="47"/>
      <c r="BW938" s="47"/>
      <c r="BX938" s="47"/>
      <c r="BY938" s="47"/>
      <c r="BZ938" s="47"/>
      <c r="CA938" s="47"/>
      <c r="CB938" s="47"/>
      <c r="CC938" s="47"/>
      <c r="CD938" s="47"/>
      <c r="CE938" s="47"/>
      <c r="CF938" s="47"/>
      <c r="CG938" s="47"/>
      <c r="CH938" s="47"/>
      <c r="CI938" s="47"/>
      <c r="CJ938" s="47"/>
      <c r="CK938" s="47"/>
      <c r="CL938" s="47"/>
      <c r="CM938" s="47"/>
      <c r="CN938" s="47"/>
      <c r="CO938" s="47"/>
      <c r="CP938" s="47"/>
      <c r="CQ938" s="47"/>
    </row>
    <row r="939" spans="1:95" ht="12.75" customHeight="1" x14ac:dyDescent="0.15">
      <c r="A939" s="112"/>
      <c r="B939" s="112"/>
      <c r="C939" s="112"/>
      <c r="D939" s="112"/>
      <c r="E939" s="112"/>
      <c r="F939" s="112"/>
      <c r="G939" s="47"/>
      <c r="H939" s="115"/>
      <c r="I939" s="47"/>
      <c r="J939" s="47"/>
      <c r="K939" s="47"/>
      <c r="L939" s="47"/>
      <c r="M939" s="47"/>
      <c r="N939" s="47"/>
      <c r="O939" s="47"/>
      <c r="P939" s="47"/>
      <c r="Q939" s="47"/>
      <c r="R939" s="47"/>
      <c r="S939" s="47"/>
      <c r="T939" s="47"/>
      <c r="U939" s="47"/>
      <c r="V939" s="47"/>
      <c r="W939" s="47"/>
      <c r="X939" s="47"/>
      <c r="Y939" s="47"/>
      <c r="Z939" s="47"/>
      <c r="AA939" s="47"/>
      <c r="AB939" s="47"/>
      <c r="AC939" s="47"/>
      <c r="AD939" s="47"/>
      <c r="AE939" s="47"/>
      <c r="AF939" s="47"/>
      <c r="AG939" s="47"/>
      <c r="AH939" s="47"/>
      <c r="AI939" s="47"/>
      <c r="AJ939" s="47"/>
      <c r="AK939" s="47"/>
      <c r="AL939" s="47"/>
      <c r="AM939" s="47"/>
      <c r="AN939" s="47"/>
      <c r="AO939" s="47"/>
      <c r="AP939" s="47"/>
      <c r="AQ939" s="47"/>
      <c r="AR939" s="47"/>
      <c r="AS939" s="47"/>
      <c r="AT939" s="47"/>
      <c r="AU939" s="47"/>
      <c r="AV939" s="47"/>
      <c r="AW939" s="47"/>
      <c r="AX939" s="47"/>
      <c r="AY939" s="47"/>
      <c r="AZ939" s="47"/>
      <c r="BA939" s="47"/>
      <c r="BB939" s="47"/>
      <c r="BC939" s="47"/>
      <c r="BD939" s="47"/>
      <c r="BE939" s="47"/>
      <c r="BF939" s="47"/>
      <c r="BG939" s="47"/>
      <c r="BH939" s="47"/>
      <c r="BI939" s="47"/>
      <c r="BJ939" s="47"/>
      <c r="BK939" s="47"/>
      <c r="BL939" s="47"/>
      <c r="BM939" s="47"/>
      <c r="BN939" s="47"/>
      <c r="BO939" s="47"/>
      <c r="BP939" s="47"/>
      <c r="BQ939" s="47"/>
      <c r="BR939" s="47"/>
      <c r="BS939" s="47"/>
      <c r="BT939" s="47"/>
      <c r="BU939" s="47"/>
      <c r="BV939" s="47"/>
      <c r="BW939" s="47"/>
      <c r="BX939" s="47"/>
      <c r="BY939" s="47"/>
      <c r="BZ939" s="47"/>
      <c r="CA939" s="47"/>
      <c r="CB939" s="47"/>
      <c r="CC939" s="47"/>
      <c r="CD939" s="47"/>
      <c r="CE939" s="47"/>
      <c r="CF939" s="47"/>
      <c r="CG939" s="47"/>
      <c r="CH939" s="47"/>
      <c r="CI939" s="47"/>
      <c r="CJ939" s="47"/>
      <c r="CK939" s="47"/>
      <c r="CL939" s="47"/>
      <c r="CM939" s="47"/>
      <c r="CN939" s="47"/>
      <c r="CO939" s="47"/>
      <c r="CP939" s="47"/>
      <c r="CQ939" s="47"/>
    </row>
    <row r="940" spans="1:95" ht="12.75" customHeight="1" x14ac:dyDescent="0.15">
      <c r="A940" s="112"/>
      <c r="B940" s="112"/>
      <c r="C940" s="112"/>
      <c r="D940" s="112"/>
      <c r="E940" s="112"/>
      <c r="F940" s="112"/>
      <c r="G940" s="47"/>
      <c r="H940" s="115"/>
      <c r="I940" s="47"/>
      <c r="J940" s="47"/>
      <c r="K940" s="47"/>
      <c r="L940" s="47"/>
      <c r="M940" s="47"/>
      <c r="N940" s="47"/>
      <c r="O940" s="47"/>
      <c r="P940" s="47"/>
      <c r="Q940" s="47"/>
      <c r="R940" s="47"/>
      <c r="S940" s="47"/>
      <c r="T940" s="47"/>
      <c r="U940" s="47"/>
      <c r="V940" s="47"/>
      <c r="W940" s="47"/>
      <c r="X940" s="47"/>
      <c r="Y940" s="47"/>
      <c r="Z940" s="47"/>
      <c r="AA940" s="47"/>
      <c r="AB940" s="47"/>
      <c r="AC940" s="47"/>
      <c r="AD940" s="47"/>
      <c r="AE940" s="47"/>
      <c r="AF940" s="47"/>
      <c r="AG940" s="47"/>
      <c r="AH940" s="47"/>
      <c r="AI940" s="47"/>
      <c r="AJ940" s="47"/>
      <c r="AK940" s="47"/>
      <c r="AL940" s="47"/>
      <c r="AM940" s="47"/>
      <c r="AN940" s="47"/>
      <c r="AO940" s="47"/>
      <c r="AP940" s="47"/>
      <c r="AQ940" s="47"/>
      <c r="AR940" s="47"/>
      <c r="AS940" s="47"/>
      <c r="AT940" s="47"/>
      <c r="AU940" s="47"/>
      <c r="AV940" s="47"/>
      <c r="AW940" s="47"/>
      <c r="AX940" s="47"/>
      <c r="AY940" s="47"/>
      <c r="AZ940" s="47"/>
      <c r="BA940" s="47"/>
      <c r="BB940" s="47"/>
      <c r="BC940" s="47"/>
      <c r="BD940" s="47"/>
      <c r="BE940" s="47"/>
      <c r="BF940" s="47"/>
      <c r="BG940" s="47"/>
      <c r="BH940" s="47"/>
      <c r="BI940" s="47"/>
      <c r="BJ940" s="47"/>
      <c r="BK940" s="47"/>
      <c r="BL940" s="47"/>
      <c r="BM940" s="47"/>
      <c r="BN940" s="47"/>
      <c r="BO940" s="47"/>
      <c r="BP940" s="47"/>
      <c r="BQ940" s="47"/>
      <c r="BR940" s="47"/>
      <c r="BS940" s="47"/>
      <c r="BT940" s="47"/>
      <c r="BU940" s="47"/>
      <c r="BV940" s="47"/>
      <c r="BW940" s="47"/>
      <c r="BX940" s="47"/>
      <c r="BY940" s="47"/>
      <c r="BZ940" s="47"/>
      <c r="CA940" s="47"/>
      <c r="CB940" s="47"/>
      <c r="CC940" s="47"/>
      <c r="CD940" s="47"/>
      <c r="CE940" s="47"/>
      <c r="CF940" s="47"/>
      <c r="CG940" s="47"/>
      <c r="CH940" s="47"/>
      <c r="CI940" s="47"/>
      <c r="CJ940" s="47"/>
      <c r="CK940" s="47"/>
      <c r="CL940" s="47"/>
      <c r="CM940" s="47"/>
      <c r="CN940" s="47"/>
      <c r="CO940" s="47"/>
      <c r="CP940" s="47"/>
      <c r="CQ940" s="47"/>
    </row>
    <row r="941" spans="1:95" ht="12.75" customHeight="1" x14ac:dyDescent="0.15">
      <c r="A941" s="112"/>
      <c r="B941" s="112"/>
      <c r="C941" s="112"/>
      <c r="D941" s="112"/>
      <c r="E941" s="112"/>
      <c r="F941" s="112"/>
      <c r="G941" s="47"/>
      <c r="H941" s="115"/>
      <c r="I941" s="47"/>
      <c r="J941" s="47"/>
      <c r="K941" s="47"/>
      <c r="L941" s="47"/>
      <c r="M941" s="47"/>
      <c r="N941" s="47"/>
      <c r="O941" s="47"/>
      <c r="P941" s="47"/>
      <c r="Q941" s="47"/>
      <c r="R941" s="47"/>
      <c r="S941" s="47"/>
      <c r="T941" s="47"/>
      <c r="U941" s="47"/>
      <c r="V941" s="47"/>
      <c r="W941" s="47"/>
      <c r="X941" s="47"/>
      <c r="Y941" s="47"/>
      <c r="Z941" s="47"/>
      <c r="AA941" s="47"/>
      <c r="AB941" s="47"/>
      <c r="AC941" s="47"/>
      <c r="AD941" s="47"/>
      <c r="AE941" s="47"/>
      <c r="AF941" s="47"/>
      <c r="AG941" s="47"/>
      <c r="AH941" s="47"/>
      <c r="AI941" s="47"/>
      <c r="AJ941" s="47"/>
      <c r="AK941" s="47"/>
      <c r="AL941" s="47"/>
      <c r="AM941" s="47"/>
      <c r="AN941" s="47"/>
      <c r="AO941" s="47"/>
      <c r="AP941" s="47"/>
      <c r="AQ941" s="47"/>
      <c r="AR941" s="47"/>
      <c r="AS941" s="47"/>
      <c r="AT941" s="47"/>
      <c r="AU941" s="47"/>
      <c r="AV941" s="47"/>
      <c r="AW941" s="47"/>
      <c r="AX941" s="47"/>
      <c r="AY941" s="47"/>
      <c r="AZ941" s="47"/>
      <c r="BA941" s="47"/>
      <c r="BB941" s="47"/>
      <c r="BC941" s="47"/>
      <c r="BD941" s="47"/>
      <c r="BE941" s="47"/>
      <c r="BF941" s="47"/>
      <c r="BG941" s="47"/>
      <c r="BH941" s="47"/>
      <c r="BI941" s="47"/>
      <c r="BJ941" s="47"/>
      <c r="BK941" s="47"/>
      <c r="BL941" s="47"/>
      <c r="BM941" s="47"/>
      <c r="BN941" s="47"/>
      <c r="BO941" s="47"/>
      <c r="BP941" s="47"/>
      <c r="BQ941" s="47"/>
      <c r="BR941" s="47"/>
      <c r="BS941" s="47"/>
      <c r="BT941" s="47"/>
      <c r="BU941" s="47"/>
      <c r="BV941" s="47"/>
      <c r="BW941" s="47"/>
      <c r="BX941" s="47"/>
      <c r="BY941" s="47"/>
      <c r="BZ941" s="47"/>
      <c r="CA941" s="47"/>
      <c r="CB941" s="47"/>
      <c r="CC941" s="47"/>
      <c r="CD941" s="47"/>
      <c r="CE941" s="47"/>
      <c r="CF941" s="47"/>
      <c r="CG941" s="47"/>
      <c r="CH941" s="47"/>
      <c r="CI941" s="47"/>
      <c r="CJ941" s="47"/>
      <c r="CK941" s="47"/>
      <c r="CL941" s="47"/>
      <c r="CM941" s="47"/>
      <c r="CN941" s="47"/>
      <c r="CO941" s="47"/>
      <c r="CP941" s="47"/>
      <c r="CQ941" s="47"/>
    </row>
    <row r="942" spans="1:95" ht="12.75" customHeight="1" x14ac:dyDescent="0.15">
      <c r="A942" s="112"/>
      <c r="B942" s="112"/>
      <c r="C942" s="112"/>
      <c r="D942" s="112"/>
      <c r="E942" s="112"/>
      <c r="F942" s="112"/>
      <c r="G942" s="47"/>
      <c r="H942" s="115"/>
      <c r="I942" s="47"/>
      <c r="J942" s="47"/>
      <c r="K942" s="47"/>
      <c r="L942" s="47"/>
      <c r="M942" s="47"/>
      <c r="N942" s="47"/>
      <c r="O942" s="47"/>
      <c r="P942" s="47"/>
      <c r="Q942" s="47"/>
      <c r="R942" s="47"/>
      <c r="S942" s="47"/>
      <c r="T942" s="47"/>
      <c r="U942" s="47"/>
      <c r="V942" s="47"/>
      <c r="W942" s="47"/>
      <c r="X942" s="47"/>
      <c r="Y942" s="47"/>
      <c r="Z942" s="47"/>
      <c r="AA942" s="47"/>
      <c r="AB942" s="47"/>
      <c r="AC942" s="47"/>
      <c r="AD942" s="47"/>
      <c r="AE942" s="47"/>
      <c r="AF942" s="47"/>
      <c r="AG942" s="47"/>
      <c r="AH942" s="47"/>
      <c r="AI942" s="47"/>
      <c r="AJ942" s="47"/>
      <c r="AK942" s="47"/>
      <c r="AL942" s="47"/>
      <c r="AM942" s="47"/>
      <c r="AN942" s="47"/>
      <c r="AO942" s="47"/>
      <c r="AP942" s="47"/>
      <c r="AQ942" s="47"/>
      <c r="AR942" s="47"/>
      <c r="AS942" s="47"/>
      <c r="AT942" s="47"/>
      <c r="AU942" s="47"/>
      <c r="AV942" s="47"/>
      <c r="AW942" s="47"/>
      <c r="AX942" s="47"/>
      <c r="AY942" s="47"/>
      <c r="AZ942" s="47"/>
      <c r="BA942" s="47"/>
      <c r="BB942" s="47"/>
      <c r="BC942" s="47"/>
      <c r="BD942" s="47"/>
      <c r="BE942" s="47"/>
      <c r="BF942" s="47"/>
      <c r="BG942" s="47"/>
      <c r="BH942" s="47"/>
      <c r="BI942" s="47"/>
      <c r="BJ942" s="47"/>
      <c r="BK942" s="47"/>
      <c r="BL942" s="47"/>
      <c r="BM942" s="47"/>
      <c r="BN942" s="47"/>
      <c r="BO942" s="47"/>
      <c r="BP942" s="47"/>
      <c r="BQ942" s="47"/>
      <c r="BR942" s="47"/>
      <c r="BS942" s="47"/>
      <c r="BT942" s="47"/>
      <c r="BU942" s="47"/>
      <c r="BV942" s="47"/>
      <c r="BW942" s="47"/>
      <c r="BX942" s="47"/>
      <c r="BY942" s="47"/>
      <c r="BZ942" s="47"/>
      <c r="CA942" s="47"/>
      <c r="CB942" s="47"/>
      <c r="CC942" s="47"/>
      <c r="CD942" s="47"/>
      <c r="CE942" s="47"/>
      <c r="CF942" s="47"/>
      <c r="CG942" s="47"/>
      <c r="CH942" s="47"/>
      <c r="CI942" s="47"/>
      <c r="CJ942" s="47"/>
      <c r="CK942" s="47"/>
      <c r="CL942" s="47"/>
      <c r="CM942" s="47"/>
      <c r="CN942" s="47"/>
      <c r="CO942" s="47"/>
      <c r="CP942" s="47"/>
      <c r="CQ942" s="47"/>
    </row>
    <row r="943" spans="1:95" ht="12.75" customHeight="1" x14ac:dyDescent="0.15">
      <c r="A943" s="112"/>
      <c r="B943" s="112"/>
      <c r="C943" s="112"/>
      <c r="D943" s="112"/>
      <c r="E943" s="112"/>
      <c r="F943" s="112"/>
      <c r="G943" s="47"/>
      <c r="H943" s="115"/>
      <c r="I943" s="47"/>
      <c r="J943" s="47"/>
      <c r="K943" s="47"/>
      <c r="L943" s="47"/>
      <c r="M943" s="47"/>
      <c r="N943" s="47"/>
      <c r="O943" s="47"/>
      <c r="P943" s="47"/>
      <c r="Q943" s="47"/>
      <c r="R943" s="47"/>
      <c r="S943" s="47"/>
      <c r="T943" s="47"/>
      <c r="U943" s="47"/>
      <c r="V943" s="47"/>
      <c r="W943" s="47"/>
      <c r="X943" s="47"/>
      <c r="Y943" s="47"/>
      <c r="Z943" s="47"/>
      <c r="AA943" s="47"/>
      <c r="AB943" s="47"/>
      <c r="AC943" s="47"/>
      <c r="AD943" s="47"/>
      <c r="AE943" s="47"/>
      <c r="AF943" s="47"/>
      <c r="AG943" s="47"/>
      <c r="AH943" s="47"/>
      <c r="AI943" s="47"/>
      <c r="AJ943" s="47"/>
      <c r="AK943" s="47"/>
      <c r="AL943" s="47"/>
      <c r="AM943" s="47"/>
      <c r="AN943" s="47"/>
      <c r="AO943" s="47"/>
      <c r="AP943" s="47"/>
      <c r="AQ943" s="47"/>
      <c r="AR943" s="47"/>
      <c r="AS943" s="47"/>
      <c r="AT943" s="47"/>
      <c r="AU943" s="47"/>
      <c r="AV943" s="47"/>
      <c r="AW943" s="47"/>
      <c r="AX943" s="47"/>
      <c r="AY943" s="47"/>
      <c r="AZ943" s="47"/>
      <c r="BA943" s="47"/>
      <c r="BB943" s="47"/>
      <c r="BC943" s="47"/>
      <c r="BD943" s="47"/>
      <c r="BE943" s="47"/>
      <c r="BF943" s="47"/>
      <c r="BG943" s="47"/>
      <c r="BH943" s="47"/>
      <c r="BI943" s="47"/>
      <c r="BJ943" s="47"/>
      <c r="BK943" s="47"/>
      <c r="BL943" s="47"/>
      <c r="BM943" s="47"/>
      <c r="BN943" s="47"/>
      <c r="BO943" s="47"/>
      <c r="BP943" s="47"/>
      <c r="BQ943" s="47"/>
      <c r="BR943" s="47"/>
      <c r="BS943" s="47"/>
      <c r="BT943" s="47"/>
      <c r="BU943" s="47"/>
      <c r="BV943" s="47"/>
      <c r="BW943" s="47"/>
      <c r="BX943" s="47"/>
      <c r="BY943" s="47"/>
      <c r="BZ943" s="47"/>
      <c r="CA943" s="47"/>
      <c r="CB943" s="47"/>
      <c r="CC943" s="47"/>
      <c r="CD943" s="47"/>
      <c r="CE943" s="47"/>
      <c r="CF943" s="47"/>
      <c r="CG943" s="47"/>
      <c r="CH943" s="47"/>
      <c r="CI943" s="47"/>
      <c r="CJ943" s="47"/>
      <c r="CK943" s="47"/>
      <c r="CL943" s="47"/>
      <c r="CM943" s="47"/>
      <c r="CN943" s="47"/>
      <c r="CO943" s="47"/>
      <c r="CP943" s="47"/>
      <c r="CQ943" s="47"/>
    </row>
    <row r="944" spans="1:95" ht="12.75" customHeight="1" x14ac:dyDescent="0.15">
      <c r="A944" s="112"/>
      <c r="B944" s="112"/>
      <c r="C944" s="112"/>
      <c r="D944" s="112"/>
      <c r="E944" s="112"/>
      <c r="F944" s="112"/>
      <c r="G944" s="47"/>
      <c r="H944" s="115"/>
      <c r="I944" s="47"/>
      <c r="J944" s="47"/>
      <c r="K944" s="47"/>
      <c r="L944" s="47"/>
      <c r="M944" s="47"/>
      <c r="N944" s="47"/>
      <c r="O944" s="47"/>
      <c r="P944" s="47"/>
      <c r="Q944" s="47"/>
      <c r="R944" s="47"/>
      <c r="S944" s="47"/>
      <c r="T944" s="47"/>
      <c r="U944" s="47"/>
      <c r="V944" s="47"/>
      <c r="W944" s="47"/>
      <c r="X944" s="47"/>
      <c r="Y944" s="47"/>
      <c r="Z944" s="47"/>
      <c r="AA944" s="47"/>
      <c r="AB944" s="47"/>
      <c r="AC944" s="47"/>
      <c r="AD944" s="47"/>
      <c r="AE944" s="47"/>
      <c r="AF944" s="47"/>
      <c r="AG944" s="47"/>
      <c r="AH944" s="47"/>
      <c r="AI944" s="47"/>
      <c r="AJ944" s="47"/>
      <c r="AK944" s="47"/>
      <c r="AL944" s="47"/>
      <c r="AM944" s="47"/>
      <c r="AN944" s="47"/>
      <c r="AO944" s="47"/>
      <c r="AP944" s="47"/>
      <c r="AQ944" s="47"/>
      <c r="AR944" s="47"/>
      <c r="AS944" s="47"/>
      <c r="AT944" s="47"/>
      <c r="AU944" s="47"/>
      <c r="AV944" s="47"/>
      <c r="AW944" s="47"/>
      <c r="AX944" s="47"/>
      <c r="AY944" s="47"/>
      <c r="AZ944" s="47"/>
      <c r="BA944" s="47"/>
      <c r="BB944" s="47"/>
      <c r="BC944" s="47"/>
      <c r="BD944" s="47"/>
      <c r="BE944" s="47"/>
      <c r="BF944" s="47"/>
      <c r="BG944" s="47"/>
      <c r="BH944" s="47"/>
      <c r="BI944" s="47"/>
      <c r="BJ944" s="47"/>
      <c r="BK944" s="47"/>
      <c r="BL944" s="47"/>
      <c r="BM944" s="47"/>
      <c r="BN944" s="47"/>
      <c r="BO944" s="47"/>
      <c r="BP944" s="47"/>
      <c r="BQ944" s="47"/>
      <c r="BR944" s="47"/>
      <c r="BS944" s="47"/>
      <c r="BT944" s="47"/>
      <c r="BU944" s="47"/>
      <c r="BV944" s="47"/>
      <c r="BW944" s="47"/>
      <c r="BX944" s="47"/>
      <c r="BY944" s="47"/>
      <c r="BZ944" s="47"/>
      <c r="CA944" s="47"/>
      <c r="CB944" s="47"/>
      <c r="CC944" s="47"/>
      <c r="CD944" s="47"/>
      <c r="CE944" s="47"/>
      <c r="CF944" s="47"/>
      <c r="CG944" s="47"/>
      <c r="CH944" s="47"/>
      <c r="CI944" s="47"/>
      <c r="CJ944" s="47"/>
      <c r="CK944" s="47"/>
      <c r="CL944" s="47"/>
      <c r="CM944" s="47"/>
      <c r="CN944" s="47"/>
      <c r="CO944" s="47"/>
      <c r="CP944" s="47"/>
      <c r="CQ944" s="47"/>
    </row>
    <row r="945" spans="1:55" ht="15" customHeight="1" x14ac:dyDescent="0.15">
      <c r="A945" s="112"/>
      <c r="B945" s="112"/>
      <c r="C945" s="112"/>
      <c r="D945" s="112"/>
      <c r="E945" s="112"/>
      <c r="F945" s="112"/>
      <c r="G945" s="47"/>
      <c r="H945" s="115"/>
      <c r="I945" s="47"/>
      <c r="J945" s="47"/>
      <c r="K945" s="47"/>
      <c r="L945" s="47"/>
      <c r="M945" s="47"/>
      <c r="N945" s="47"/>
      <c r="O945" s="47"/>
      <c r="P945" s="47"/>
      <c r="Q945" s="47"/>
      <c r="R945" s="47"/>
      <c r="S945" s="47"/>
      <c r="T945" s="47"/>
      <c r="U945" s="47"/>
      <c r="V945" s="47"/>
      <c r="W945" s="47"/>
      <c r="X945" s="47"/>
      <c r="Y945" s="47"/>
      <c r="Z945" s="47"/>
      <c r="AA945" s="47"/>
      <c r="AB945" s="47"/>
      <c r="AC945" s="47"/>
      <c r="AD945" s="47"/>
      <c r="AE945" s="47"/>
      <c r="AF945" s="47"/>
      <c r="AG945" s="47"/>
      <c r="AH945" s="47"/>
      <c r="AI945" s="47"/>
      <c r="AJ945" s="47"/>
      <c r="AK945" s="47"/>
      <c r="AL945" s="47"/>
      <c r="AM945" s="47"/>
      <c r="AN945" s="47"/>
      <c r="AO945" s="47"/>
      <c r="AP945" s="47"/>
      <c r="AQ945" s="47"/>
      <c r="AR945" s="47"/>
      <c r="AS945" s="47"/>
      <c r="AT945" s="47"/>
      <c r="AU945" s="47"/>
      <c r="AV945" s="47"/>
      <c r="AW945" s="47"/>
      <c r="AX945" s="47"/>
      <c r="AY945" s="47"/>
      <c r="AZ945" s="47"/>
      <c r="BA945" s="47"/>
      <c r="BB945" s="47"/>
      <c r="BC945" s="47"/>
    </row>
  </sheetData>
  <sheetProtection algorithmName="SHA-512" hashValue="WB9aLQJhAnhPyQ6bCoK1m9KQ1+DwrSO14eVfM069R2dOdnnOBJBeYBgsObvdEEJPVVvJMVQZudMNnt7zCrGgrQ==" saltValue="kQL5uzlj9gs9ChuZNeId8g==" spinCount="100000" sheet="1" objects="1" scenarios="1"/>
  <conditionalFormatting sqref="F50">
    <cfRule type="cellIs" dxfId="66" priority="1" operator="equal">
      <formula>0</formula>
    </cfRule>
    <cfRule type="cellIs" dxfId="65" priority="2" operator="greaterThanOrEqual">
      <formula>10</formula>
    </cfRule>
  </conditionalFormatting>
  <conditionalFormatting sqref="F69">
    <cfRule type="cellIs" dxfId="64" priority="3" operator="equal">
      <formula>0</formula>
    </cfRule>
    <cfRule type="cellIs" dxfId="63" priority="4" operator="greaterThanOrEqual">
      <formula>10</formula>
    </cfRule>
  </conditionalFormatting>
  <conditionalFormatting sqref="F88">
    <cfRule type="cellIs" dxfId="62" priority="5" operator="equal">
      <formula>0</formula>
    </cfRule>
    <cfRule type="cellIs" dxfId="61" priority="6" operator="greaterThanOrEqual">
      <formula>10</formula>
    </cfRule>
  </conditionalFormatting>
  <conditionalFormatting sqref="G6:G24 H6:H145">
    <cfRule type="cellIs" dxfId="60" priority="7" operator="equal">
      <formula>0</formula>
    </cfRule>
    <cfRule type="cellIs" dxfId="59" priority="8" operator="greaterThanOrEqual">
      <formula>10</formula>
    </cfRule>
  </conditionalFormatting>
  <conditionalFormatting sqref="G49:G120">
    <cfRule type="cellIs" dxfId="58" priority="9" operator="equal">
      <formula>0</formula>
    </cfRule>
    <cfRule type="cellIs" dxfId="57" priority="10" operator="greaterThanOrEqual">
      <formula>10</formula>
    </cfRule>
  </conditionalFormatting>
  <conditionalFormatting sqref="G145">
    <cfRule type="cellIs" dxfId="56" priority="11" operator="equal">
      <formula>0</formula>
    </cfRule>
    <cfRule type="cellIs" dxfId="55" priority="12" operator="greaterThanOrEqual">
      <formula>10</formula>
    </cfRule>
  </conditionalFormatting>
  <conditionalFormatting sqref="H163">
    <cfRule type="cellIs" dxfId="54" priority="13" operator="equal">
      <formula>0</formula>
    </cfRule>
    <cfRule type="cellIs" dxfId="53" priority="14" operator="greaterThanOrEqual">
      <formula>10</formula>
    </cfRule>
  </conditionalFormatting>
  <conditionalFormatting sqref="H195:H197">
    <cfRule type="cellIs" dxfId="52" priority="15" operator="equal">
      <formula>0</formula>
    </cfRule>
    <cfRule type="cellIs" dxfId="51" priority="16" operator="greaterThanOrEqual">
      <formula>10</formula>
    </cfRule>
  </conditionalFormatting>
  <pageMargins left="0.7" right="0.7" top="0.75" bottom="0.75" header="0" footer="0"/>
  <pageSetup orientation="portrait"/>
  <headerFooter>
    <oddFooter>&amp;C_x000D_#000000 Mott MacDonald Restricted</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F7F7F"/>
  </sheetPr>
  <dimension ref="A1:O102"/>
  <sheetViews>
    <sheetView workbookViewId="0"/>
  </sheetViews>
  <sheetFormatPr baseColWidth="10" defaultColWidth="12.6640625" defaultRowHeight="15" customHeight="1" x14ac:dyDescent="0.15"/>
  <cols>
    <col min="1" max="1" width="14.33203125" customWidth="1"/>
    <col min="2" max="2" width="19.33203125" customWidth="1"/>
    <col min="3" max="3" width="36.33203125" customWidth="1"/>
    <col min="4" max="4" width="17.33203125" customWidth="1"/>
    <col min="5" max="8" width="21.33203125" customWidth="1"/>
    <col min="9" max="9" width="21.6640625" customWidth="1"/>
    <col min="10" max="10" width="12" customWidth="1"/>
    <col min="11" max="11" width="13.6640625" customWidth="1"/>
    <col min="12" max="12" width="28.33203125" customWidth="1"/>
    <col min="13" max="13" width="11.6640625" customWidth="1"/>
    <col min="14" max="26" width="36.33203125" customWidth="1"/>
  </cols>
  <sheetData>
    <row r="1" spans="1:15" ht="12.75" customHeight="1" x14ac:dyDescent="0.15">
      <c r="A1" s="44" t="s">
        <v>149</v>
      </c>
      <c r="B1" s="44" t="s">
        <v>212</v>
      </c>
      <c r="C1" s="44" t="s">
        <v>213</v>
      </c>
      <c r="D1" s="44" t="s">
        <v>214</v>
      </c>
      <c r="E1" s="44" t="s">
        <v>215</v>
      </c>
      <c r="F1" s="44" t="s">
        <v>216</v>
      </c>
      <c r="G1" s="44" t="s">
        <v>217</v>
      </c>
      <c r="H1" s="44" t="s">
        <v>218</v>
      </c>
      <c r="I1" s="44" t="s">
        <v>219</v>
      </c>
      <c r="J1" s="44" t="s">
        <v>62</v>
      </c>
      <c r="K1" s="44" t="s">
        <v>66</v>
      </c>
      <c r="L1" s="44" t="s">
        <v>220</v>
      </c>
      <c r="M1" s="44" t="s">
        <v>221</v>
      </c>
      <c r="N1" s="44" t="s">
        <v>222</v>
      </c>
      <c r="O1" s="44" t="s">
        <v>223</v>
      </c>
    </row>
    <row r="2" spans="1:15" ht="12.75" customHeight="1" x14ac:dyDescent="0.15">
      <c r="A2" s="47" t="s">
        <v>202</v>
      </c>
      <c r="B2" s="47" t="s">
        <v>61</v>
      </c>
      <c r="C2" s="47" t="s">
        <v>224</v>
      </c>
      <c r="D2" s="47" t="s">
        <v>28</v>
      </c>
      <c r="E2" s="47" t="s">
        <v>122</v>
      </c>
      <c r="F2" s="47">
        <v>1</v>
      </c>
      <c r="G2" s="47" t="s">
        <v>204</v>
      </c>
      <c r="H2" s="47">
        <v>2.9</v>
      </c>
      <c r="I2" s="76">
        <v>73598928.559043705</v>
      </c>
      <c r="J2" s="47">
        <v>2021</v>
      </c>
      <c r="K2" s="47">
        <v>2028</v>
      </c>
      <c r="L2" s="47" t="s">
        <v>225</v>
      </c>
      <c r="M2" s="47">
        <v>0</v>
      </c>
      <c r="N2" s="47" t="s">
        <v>23</v>
      </c>
      <c r="O2" s="47" t="str">
        <f>IF(OR('Target Setting Tool'!$D$23=Lists!$B$26,'Target Setting Tool'!$D$23=Lists!$B$27,'Target Setting Tool'!$D$23=Lists!$B$28),"Scope 3 emissions budget ("&amp;'Target Setting Tool'!$D$24&amp;"-"&amp;'Target Setting Tool'!$D$27&amp;")","Scope 1 emissions budget ("&amp;'Target Setting Tool'!$D$24&amp;"-"&amp;'Target Setting Tool'!$D$27&amp;")")</f>
        <v>Scope 1 emissions budget (2021-2030)</v>
      </c>
    </row>
    <row r="3" spans="1:15" ht="12.75" customHeight="1" x14ac:dyDescent="0.15">
      <c r="A3" s="47" t="s">
        <v>226</v>
      </c>
      <c r="B3" s="47" t="s">
        <v>227</v>
      </c>
      <c r="C3" s="47" t="s">
        <v>228</v>
      </c>
      <c r="D3" s="47" t="s">
        <v>229</v>
      </c>
      <c r="E3" s="47" t="s">
        <v>230</v>
      </c>
      <c r="F3" s="47">
        <v>1000</v>
      </c>
      <c r="G3" s="47" t="s">
        <v>231</v>
      </c>
      <c r="H3" s="47">
        <v>1.8</v>
      </c>
      <c r="I3" s="76">
        <v>47595661.004577003</v>
      </c>
      <c r="J3" s="47">
        <v>2022</v>
      </c>
      <c r="K3" s="47">
        <f t="shared" ref="K3:K24" si="0">IF(K2&gt;=2060,"",K2+1)</f>
        <v>2029</v>
      </c>
      <c r="L3" s="47" t="s">
        <v>69</v>
      </c>
      <c r="M3" s="47">
        <v>1</v>
      </c>
      <c r="N3" s="47" t="s">
        <v>232</v>
      </c>
      <c r="O3" s="47" t="str">
        <f>"Scope 2 emissions budget ("&amp;'Target Setting Tool'!$D$24&amp;"-"&amp;'Target Setting Tool'!$D$27&amp;")"</f>
        <v>Scope 2 emissions budget (2021-2030)</v>
      </c>
    </row>
    <row r="4" spans="1:15" ht="12.75" customHeight="1" x14ac:dyDescent="0.15">
      <c r="A4" s="57"/>
      <c r="B4" s="47" t="s">
        <v>233</v>
      </c>
      <c r="C4" s="47" t="s">
        <v>228</v>
      </c>
      <c r="D4" s="47" t="s">
        <v>229</v>
      </c>
      <c r="E4" s="47" t="s">
        <v>230</v>
      </c>
      <c r="F4" s="47">
        <v>1000</v>
      </c>
      <c r="G4" s="47" t="s">
        <v>234</v>
      </c>
      <c r="H4" s="47">
        <v>3.5</v>
      </c>
      <c r="I4" s="76">
        <v>26003267.554466702</v>
      </c>
      <c r="J4" s="47">
        <v>2023</v>
      </c>
      <c r="K4" s="47">
        <f t="shared" si="0"/>
        <v>2030</v>
      </c>
      <c r="L4" s="47" t="s">
        <v>235</v>
      </c>
      <c r="M4" s="47">
        <v>2</v>
      </c>
      <c r="N4" s="47" t="s">
        <v>236</v>
      </c>
      <c r="O4" s="47" t="str">
        <f>"Scope 3 emissions budget ("&amp;'Target Setting Tool'!$D$24&amp;"-"&amp;'Target Setting Tool'!$D$27&amp;")"</f>
        <v>Scope 3 emissions budget (2021-2030)</v>
      </c>
    </row>
    <row r="5" spans="1:15" ht="12.75" customHeight="1" x14ac:dyDescent="0.15">
      <c r="B5" s="47" t="s">
        <v>237</v>
      </c>
      <c r="C5" s="47" t="s">
        <v>238</v>
      </c>
      <c r="D5" s="47" t="s">
        <v>239</v>
      </c>
      <c r="E5" s="47" t="s">
        <v>240</v>
      </c>
      <c r="F5" s="47">
        <v>1</v>
      </c>
      <c r="H5" s="47">
        <v>3.4</v>
      </c>
      <c r="I5" s="76">
        <v>2317398.8750011483</v>
      </c>
      <c r="J5" s="47">
        <v>2024</v>
      </c>
      <c r="K5" s="47">
        <f t="shared" si="0"/>
        <v>2031</v>
      </c>
      <c r="M5" s="47">
        <v>3</v>
      </c>
      <c r="N5" s="47" t="s">
        <v>241</v>
      </c>
      <c r="O5" s="47" t="str">
        <f>"Scope 3 emissions intensity ("&amp;Calculations!C27&amp;")"</f>
        <v>Scope 3 emissions intensity (tCO2/MWh)</v>
      </c>
    </row>
    <row r="6" spans="1:15" ht="12.75" customHeight="1" x14ac:dyDescent="0.15">
      <c r="B6" s="47" t="s">
        <v>242</v>
      </c>
      <c r="C6" s="47" t="s">
        <v>243</v>
      </c>
      <c r="D6" s="47" t="s">
        <v>239</v>
      </c>
      <c r="E6" s="47" t="s">
        <v>240</v>
      </c>
      <c r="F6" s="47">
        <v>1</v>
      </c>
      <c r="H6" s="47">
        <v>2.1</v>
      </c>
      <c r="I6" s="76">
        <v>2423272.4592448501</v>
      </c>
      <c r="J6" s="47">
        <v>2025</v>
      </c>
      <c r="K6" s="47">
        <f t="shared" si="0"/>
        <v>2032</v>
      </c>
      <c r="M6" s="47">
        <v>4</v>
      </c>
      <c r="N6" s="47" t="s">
        <v>244</v>
      </c>
      <c r="O6" s="76" t="str">
        <f>IF(HLOOKUP('Target Setting Tool'!$D$27,Calculations!$D$1:$CL$9,ROW(Calculations!$A$9),)&lt;0,"CAGR not calculated for negative target year emission","")</f>
        <v/>
      </c>
    </row>
    <row r="7" spans="1:15" ht="12.75" customHeight="1" x14ac:dyDescent="0.15">
      <c r="B7" s="47" t="s">
        <v>245</v>
      </c>
      <c r="C7" s="47" t="s">
        <v>246</v>
      </c>
      <c r="D7" s="47" t="s">
        <v>239</v>
      </c>
      <c r="E7" s="47" t="s">
        <v>240</v>
      </c>
      <c r="F7" s="47">
        <v>1</v>
      </c>
      <c r="H7" s="47">
        <v>3.3</v>
      </c>
      <c r="I7" s="76">
        <v>8333286.91349917</v>
      </c>
      <c r="J7" s="47">
        <v>2026</v>
      </c>
      <c r="K7" s="47">
        <f t="shared" si="0"/>
        <v>2033</v>
      </c>
      <c r="M7" s="47">
        <v>5</v>
      </c>
      <c r="O7" s="47" t="e">
        <f>IF(HLOOKUP('Target Setting Tool'!$D$27,Calculations!$D$1:$CL$9,ROW(Calculations!#REF!),)&lt;0,"CAGR not calculated for negative target year emission","")</f>
        <v>#REF!</v>
      </c>
    </row>
    <row r="8" spans="1:15" ht="12.75" customHeight="1" x14ac:dyDescent="0.15">
      <c r="B8" s="119" t="s">
        <v>247</v>
      </c>
      <c r="C8" s="47" t="s">
        <v>248</v>
      </c>
      <c r="D8" s="47" t="s">
        <v>239</v>
      </c>
      <c r="E8" s="47" t="s">
        <v>240</v>
      </c>
      <c r="F8" s="47">
        <v>1</v>
      </c>
      <c r="H8" s="47">
        <v>1.5</v>
      </c>
      <c r="I8" s="76">
        <v>17551545.259201899</v>
      </c>
      <c r="J8" s="47">
        <v>2027</v>
      </c>
      <c r="K8" s="47">
        <f t="shared" si="0"/>
        <v>2034</v>
      </c>
      <c r="M8" s="47">
        <v>6</v>
      </c>
    </row>
    <row r="9" spans="1:15" ht="12.75" customHeight="1" x14ac:dyDescent="0.15">
      <c r="H9" s="47">
        <v>5</v>
      </c>
      <c r="I9" s="76">
        <v>2130703.2281394401</v>
      </c>
      <c r="J9" s="47">
        <v>2028</v>
      </c>
      <c r="K9" s="47">
        <f t="shared" si="0"/>
        <v>2035</v>
      </c>
      <c r="M9" s="47">
        <v>7</v>
      </c>
    </row>
    <row r="10" spans="1:15" ht="12.75" customHeight="1" x14ac:dyDescent="0.15">
      <c r="H10" s="47">
        <v>2.6</v>
      </c>
      <c r="I10" s="76">
        <v>1179234.5169976898</v>
      </c>
      <c r="J10" s="47">
        <v>2029</v>
      </c>
      <c r="K10" s="47">
        <f t="shared" si="0"/>
        <v>2036</v>
      </c>
      <c r="M10" s="47">
        <v>8</v>
      </c>
    </row>
    <row r="11" spans="1:15" ht="12.75" customHeight="1" x14ac:dyDescent="0.15">
      <c r="H11" s="47">
        <v>1.9</v>
      </c>
      <c r="I11" s="76">
        <v>1706425.0711749198</v>
      </c>
      <c r="J11" s="47">
        <v>2030</v>
      </c>
      <c r="K11" s="47">
        <f t="shared" si="0"/>
        <v>2037</v>
      </c>
      <c r="M11" s="47">
        <v>9</v>
      </c>
    </row>
    <row r="12" spans="1:15" ht="12.75" customHeight="1" x14ac:dyDescent="0.15">
      <c r="H12" s="47">
        <v>2.4</v>
      </c>
      <c r="I12" s="76">
        <v>412966.86788123799</v>
      </c>
      <c r="K12" s="47">
        <f t="shared" si="0"/>
        <v>2038</v>
      </c>
      <c r="M12" s="47">
        <v>10</v>
      </c>
    </row>
    <row r="13" spans="1:15" ht="12.75" customHeight="1" x14ac:dyDescent="0.15">
      <c r="H13" s="47">
        <v>2</v>
      </c>
      <c r="I13" s="76">
        <v>16208861.247400001</v>
      </c>
      <c r="K13" s="47">
        <f t="shared" si="0"/>
        <v>2039</v>
      </c>
      <c r="M13" s="47">
        <v>11</v>
      </c>
    </row>
    <row r="14" spans="1:15" ht="12.75" customHeight="1" x14ac:dyDescent="0.15">
      <c r="H14" s="126">
        <f t="shared" ref="H14:H15" si="1">H3</f>
        <v>1.8</v>
      </c>
      <c r="I14" s="76">
        <v>12656019.98097741</v>
      </c>
      <c r="K14" s="47">
        <f t="shared" si="0"/>
        <v>2040</v>
      </c>
      <c r="M14" s="47">
        <v>12</v>
      </c>
    </row>
    <row r="15" spans="1:15" ht="12.75" customHeight="1" x14ac:dyDescent="0.15">
      <c r="H15" s="126">
        <f t="shared" si="1"/>
        <v>3.5</v>
      </c>
      <c r="I15" s="76">
        <v>10996613.014527084</v>
      </c>
      <c r="K15" s="47">
        <f t="shared" si="0"/>
        <v>2041</v>
      </c>
      <c r="M15" s="47">
        <v>13</v>
      </c>
    </row>
    <row r="16" spans="1:15" ht="12.75" customHeight="1" x14ac:dyDescent="0.15">
      <c r="K16" s="47">
        <f t="shared" si="0"/>
        <v>2042</v>
      </c>
      <c r="M16" s="47">
        <v>14</v>
      </c>
    </row>
    <row r="17" spans="6:13" ht="12.75" customHeight="1" x14ac:dyDescent="0.15">
      <c r="F17" s="47" t="str">
        <f>IF(ISTEXT($D$15)=Lists!$N$5,IF(OR($D$15=Lists!L$3),"% annual growth rate",IF(OR($D$15=Lists!L$4),$F$16,"Growth aligned with sector")),"")</f>
        <v/>
      </c>
      <c r="K17" s="47">
        <f t="shared" si="0"/>
        <v>2043</v>
      </c>
      <c r="M17" s="47">
        <v>15</v>
      </c>
    </row>
    <row r="18" spans="6:13" ht="12.75" customHeight="1" x14ac:dyDescent="0.15">
      <c r="K18" s="47">
        <f t="shared" si="0"/>
        <v>2044</v>
      </c>
      <c r="M18" s="47">
        <v>16</v>
      </c>
    </row>
    <row r="19" spans="6:13" ht="12.75" customHeight="1" x14ac:dyDescent="0.15">
      <c r="K19" s="47">
        <f t="shared" si="0"/>
        <v>2045</v>
      </c>
      <c r="M19" s="47">
        <v>17</v>
      </c>
    </row>
    <row r="20" spans="6:13" ht="12.75" customHeight="1" x14ac:dyDescent="0.15">
      <c r="J20" s="44" t="s">
        <v>249</v>
      </c>
      <c r="K20" s="47">
        <f t="shared" si="0"/>
        <v>2046</v>
      </c>
      <c r="M20" s="47">
        <v>18</v>
      </c>
    </row>
    <row r="21" spans="6:13" ht="12.75" customHeight="1" x14ac:dyDescent="0.15">
      <c r="J21" s="47">
        <f>'Target Setting Tool'!$D$24</f>
        <v>2021</v>
      </c>
      <c r="K21" s="47">
        <f t="shared" si="0"/>
        <v>2047</v>
      </c>
      <c r="M21" s="47">
        <v>19</v>
      </c>
    </row>
    <row r="22" spans="6:13" ht="12.75" customHeight="1" x14ac:dyDescent="0.15">
      <c r="J22" s="47">
        <f t="shared" ref="J22:J31" si="2">IF(ISNUMBER(J21),IF(J21+1&lt;=2025,J21+1,""),"")</f>
        <v>2022</v>
      </c>
      <c r="K22" s="47">
        <f t="shared" si="0"/>
        <v>2048</v>
      </c>
      <c r="M22" s="47">
        <v>20</v>
      </c>
    </row>
    <row r="23" spans="6:13" ht="12.75" customHeight="1" x14ac:dyDescent="0.15">
      <c r="J23" s="47">
        <f t="shared" si="2"/>
        <v>2023</v>
      </c>
      <c r="K23" s="47">
        <f t="shared" si="0"/>
        <v>2049</v>
      </c>
      <c r="M23" s="47">
        <v>21</v>
      </c>
    </row>
    <row r="24" spans="6:13" ht="12.75" customHeight="1" x14ac:dyDescent="0.15">
      <c r="J24" s="47">
        <f t="shared" si="2"/>
        <v>2024</v>
      </c>
      <c r="K24" s="47">
        <f t="shared" si="0"/>
        <v>2050</v>
      </c>
      <c r="M24" s="47">
        <v>22</v>
      </c>
    </row>
    <row r="25" spans="6:13" ht="12.75" customHeight="1" x14ac:dyDescent="0.15">
      <c r="J25" s="47">
        <f t="shared" si="2"/>
        <v>2025</v>
      </c>
      <c r="M25" s="47">
        <v>23</v>
      </c>
    </row>
    <row r="26" spans="6:13" ht="12.75" customHeight="1" x14ac:dyDescent="0.15">
      <c r="J26" s="47" t="str">
        <f t="shared" si="2"/>
        <v/>
      </c>
      <c r="M26" s="47">
        <v>24</v>
      </c>
    </row>
    <row r="27" spans="6:13" ht="12.75" customHeight="1" x14ac:dyDescent="0.15">
      <c r="J27" s="47" t="str">
        <f t="shared" si="2"/>
        <v/>
      </c>
      <c r="M27" s="47">
        <v>25</v>
      </c>
    </row>
    <row r="28" spans="6:13" ht="12.75" customHeight="1" x14ac:dyDescent="0.15">
      <c r="J28" s="47" t="str">
        <f t="shared" si="2"/>
        <v/>
      </c>
      <c r="M28" s="47">
        <v>26</v>
      </c>
    </row>
    <row r="29" spans="6:13" ht="12.75" customHeight="1" x14ac:dyDescent="0.15">
      <c r="J29" s="47" t="str">
        <f t="shared" si="2"/>
        <v/>
      </c>
      <c r="M29" s="47">
        <v>27</v>
      </c>
    </row>
    <row r="30" spans="6:13" ht="12.75" customHeight="1" x14ac:dyDescent="0.15">
      <c r="J30" s="47" t="str">
        <f t="shared" si="2"/>
        <v/>
      </c>
      <c r="M30" s="47">
        <v>28</v>
      </c>
    </row>
    <row r="31" spans="6:13" ht="12.75" customHeight="1" x14ac:dyDescent="0.15">
      <c r="J31" s="47" t="str">
        <f t="shared" si="2"/>
        <v/>
      </c>
      <c r="M31" s="47">
        <v>29</v>
      </c>
    </row>
    <row r="32" spans="6:13" ht="12.75" customHeight="1" x14ac:dyDescent="0.15">
      <c r="M32" s="47">
        <v>30</v>
      </c>
    </row>
    <row r="33" spans="13:13" ht="12.75" customHeight="1" x14ac:dyDescent="0.15">
      <c r="M33" s="47">
        <v>31</v>
      </c>
    </row>
    <row r="34" spans="13:13" ht="12.75" customHeight="1" x14ac:dyDescent="0.15">
      <c r="M34" s="47">
        <v>32</v>
      </c>
    </row>
    <row r="35" spans="13:13" ht="12.75" customHeight="1" x14ac:dyDescent="0.15">
      <c r="M35" s="47">
        <v>33</v>
      </c>
    </row>
    <row r="36" spans="13:13" ht="12.75" customHeight="1" x14ac:dyDescent="0.15">
      <c r="M36" s="47">
        <v>34</v>
      </c>
    </row>
    <row r="37" spans="13:13" ht="12.75" customHeight="1" x14ac:dyDescent="0.15">
      <c r="M37" s="47">
        <v>35</v>
      </c>
    </row>
    <row r="38" spans="13:13" ht="12.75" customHeight="1" x14ac:dyDescent="0.15">
      <c r="M38" s="47">
        <v>36</v>
      </c>
    </row>
    <row r="39" spans="13:13" ht="12.75" customHeight="1" x14ac:dyDescent="0.15">
      <c r="M39" s="47">
        <v>37</v>
      </c>
    </row>
    <row r="40" spans="13:13" ht="12.75" customHeight="1" x14ac:dyDescent="0.15">
      <c r="M40" s="47">
        <v>38</v>
      </c>
    </row>
    <row r="41" spans="13:13" ht="12.75" customHeight="1" x14ac:dyDescent="0.15">
      <c r="M41" s="47">
        <v>39</v>
      </c>
    </row>
    <row r="42" spans="13:13" ht="12.75" customHeight="1" x14ac:dyDescent="0.15">
      <c r="M42" s="47">
        <v>40</v>
      </c>
    </row>
    <row r="43" spans="13:13" ht="12.75" customHeight="1" x14ac:dyDescent="0.15">
      <c r="M43" s="47">
        <v>41</v>
      </c>
    </row>
    <row r="44" spans="13:13" ht="12.75" customHeight="1" x14ac:dyDescent="0.15">
      <c r="M44" s="47">
        <v>42</v>
      </c>
    </row>
    <row r="45" spans="13:13" ht="12.75" customHeight="1" x14ac:dyDescent="0.15">
      <c r="M45" s="47">
        <v>43</v>
      </c>
    </row>
    <row r="46" spans="13:13" ht="12.75" customHeight="1" x14ac:dyDescent="0.15">
      <c r="M46" s="47">
        <v>44</v>
      </c>
    </row>
    <row r="47" spans="13:13" ht="12.75" customHeight="1" x14ac:dyDescent="0.15">
      <c r="M47" s="47">
        <v>45</v>
      </c>
    </row>
    <row r="48" spans="13:13" ht="12.75" customHeight="1" x14ac:dyDescent="0.15">
      <c r="M48" s="47">
        <v>46</v>
      </c>
    </row>
    <row r="49" spans="13:13" ht="12.75" customHeight="1" x14ac:dyDescent="0.15">
      <c r="M49" s="47">
        <v>47</v>
      </c>
    </row>
    <row r="50" spans="13:13" ht="12.75" customHeight="1" x14ac:dyDescent="0.15">
      <c r="M50" s="47">
        <v>48</v>
      </c>
    </row>
    <row r="51" spans="13:13" ht="12.75" customHeight="1" x14ac:dyDescent="0.15">
      <c r="M51" s="47">
        <v>49</v>
      </c>
    </row>
    <row r="52" spans="13:13" ht="12.75" customHeight="1" x14ac:dyDescent="0.15">
      <c r="M52" s="47">
        <v>50</v>
      </c>
    </row>
    <row r="53" spans="13:13" ht="12.75" customHeight="1" x14ac:dyDescent="0.15">
      <c r="M53" s="47">
        <v>51</v>
      </c>
    </row>
    <row r="54" spans="13:13" ht="12.75" customHeight="1" x14ac:dyDescent="0.15">
      <c r="M54" s="47">
        <v>52</v>
      </c>
    </row>
    <row r="55" spans="13:13" ht="12.75" customHeight="1" x14ac:dyDescent="0.15">
      <c r="M55" s="47">
        <v>53</v>
      </c>
    </row>
    <row r="56" spans="13:13" ht="12.75" customHeight="1" x14ac:dyDescent="0.15">
      <c r="M56" s="47">
        <v>54</v>
      </c>
    </row>
    <row r="57" spans="13:13" ht="12.75" customHeight="1" x14ac:dyDescent="0.15">
      <c r="M57" s="47">
        <v>55</v>
      </c>
    </row>
    <row r="58" spans="13:13" ht="12.75" customHeight="1" x14ac:dyDescent="0.15">
      <c r="M58" s="47">
        <v>56</v>
      </c>
    </row>
    <row r="59" spans="13:13" ht="12.75" customHeight="1" x14ac:dyDescent="0.15">
      <c r="M59" s="47">
        <v>57</v>
      </c>
    </row>
    <row r="60" spans="13:13" ht="12.75" customHeight="1" x14ac:dyDescent="0.15">
      <c r="M60" s="47">
        <v>58</v>
      </c>
    </row>
    <row r="61" spans="13:13" ht="12.75" customHeight="1" x14ac:dyDescent="0.15">
      <c r="M61" s="47">
        <v>59</v>
      </c>
    </row>
    <row r="62" spans="13:13" ht="12.75" customHeight="1" x14ac:dyDescent="0.15">
      <c r="M62" s="47">
        <v>60</v>
      </c>
    </row>
    <row r="63" spans="13:13" ht="12.75" customHeight="1" x14ac:dyDescent="0.15">
      <c r="M63" s="47">
        <v>61</v>
      </c>
    </row>
    <row r="64" spans="13:13" ht="12.75" customHeight="1" x14ac:dyDescent="0.15">
      <c r="M64" s="47">
        <v>62</v>
      </c>
    </row>
    <row r="65" spans="13:13" ht="12.75" customHeight="1" x14ac:dyDescent="0.15">
      <c r="M65" s="47">
        <v>63</v>
      </c>
    </row>
    <row r="66" spans="13:13" ht="12.75" customHeight="1" x14ac:dyDescent="0.15">
      <c r="M66" s="47">
        <v>64</v>
      </c>
    </row>
    <row r="67" spans="13:13" ht="12.75" customHeight="1" x14ac:dyDescent="0.15">
      <c r="M67" s="47">
        <v>65</v>
      </c>
    </row>
    <row r="68" spans="13:13" ht="12.75" customHeight="1" x14ac:dyDescent="0.15">
      <c r="M68" s="47">
        <v>66</v>
      </c>
    </row>
    <row r="69" spans="13:13" ht="12.75" customHeight="1" x14ac:dyDescent="0.15">
      <c r="M69" s="47">
        <v>67</v>
      </c>
    </row>
    <row r="70" spans="13:13" ht="12.75" customHeight="1" x14ac:dyDescent="0.15">
      <c r="M70" s="47">
        <v>68</v>
      </c>
    </row>
    <row r="71" spans="13:13" ht="12.75" customHeight="1" x14ac:dyDescent="0.15">
      <c r="M71" s="47">
        <v>69</v>
      </c>
    </row>
    <row r="72" spans="13:13" ht="12.75" customHeight="1" x14ac:dyDescent="0.15">
      <c r="M72" s="47">
        <v>70</v>
      </c>
    </row>
    <row r="73" spans="13:13" ht="12.75" customHeight="1" x14ac:dyDescent="0.15">
      <c r="M73" s="47">
        <v>71</v>
      </c>
    </row>
    <row r="74" spans="13:13" ht="12.75" customHeight="1" x14ac:dyDescent="0.15">
      <c r="M74" s="47">
        <v>72</v>
      </c>
    </row>
    <row r="75" spans="13:13" ht="12.75" customHeight="1" x14ac:dyDescent="0.15">
      <c r="M75" s="47">
        <v>73</v>
      </c>
    </row>
    <row r="76" spans="13:13" ht="12.75" customHeight="1" x14ac:dyDescent="0.15">
      <c r="M76" s="47">
        <v>74</v>
      </c>
    </row>
    <row r="77" spans="13:13" ht="12.75" customHeight="1" x14ac:dyDescent="0.15">
      <c r="M77" s="47">
        <v>75</v>
      </c>
    </row>
    <row r="78" spans="13:13" ht="12.75" customHeight="1" x14ac:dyDescent="0.15">
      <c r="M78" s="47">
        <v>76</v>
      </c>
    </row>
    <row r="79" spans="13:13" ht="12.75" customHeight="1" x14ac:dyDescent="0.15">
      <c r="M79" s="47">
        <v>77</v>
      </c>
    </row>
    <row r="80" spans="13:13" ht="12.75" customHeight="1" x14ac:dyDescent="0.15">
      <c r="M80" s="47">
        <v>78</v>
      </c>
    </row>
    <row r="81" spans="13:13" ht="12.75" customHeight="1" x14ac:dyDescent="0.15">
      <c r="M81" s="47">
        <v>79</v>
      </c>
    </row>
    <row r="82" spans="13:13" ht="12.75" customHeight="1" x14ac:dyDescent="0.15">
      <c r="M82" s="47">
        <v>80</v>
      </c>
    </row>
    <row r="83" spans="13:13" ht="12.75" customHeight="1" x14ac:dyDescent="0.15">
      <c r="M83" s="47">
        <v>81</v>
      </c>
    </row>
    <row r="84" spans="13:13" ht="12.75" customHeight="1" x14ac:dyDescent="0.15">
      <c r="M84" s="47">
        <v>82</v>
      </c>
    </row>
    <row r="85" spans="13:13" ht="12.75" customHeight="1" x14ac:dyDescent="0.15">
      <c r="M85" s="47">
        <v>83</v>
      </c>
    </row>
    <row r="86" spans="13:13" ht="12.75" customHeight="1" x14ac:dyDescent="0.15">
      <c r="M86" s="47">
        <v>84</v>
      </c>
    </row>
    <row r="87" spans="13:13" ht="12.75" customHeight="1" x14ac:dyDescent="0.15">
      <c r="M87" s="47">
        <v>85</v>
      </c>
    </row>
    <row r="88" spans="13:13" ht="12.75" customHeight="1" x14ac:dyDescent="0.15">
      <c r="M88" s="47">
        <v>86</v>
      </c>
    </row>
    <row r="89" spans="13:13" ht="12.75" customHeight="1" x14ac:dyDescent="0.15">
      <c r="M89" s="47">
        <v>87</v>
      </c>
    </row>
    <row r="90" spans="13:13" ht="12.75" customHeight="1" x14ac:dyDescent="0.15">
      <c r="M90" s="47">
        <v>88</v>
      </c>
    </row>
    <row r="91" spans="13:13" ht="12.75" customHeight="1" x14ac:dyDescent="0.15">
      <c r="M91" s="47">
        <v>89</v>
      </c>
    </row>
    <row r="92" spans="13:13" ht="12.75" customHeight="1" x14ac:dyDescent="0.15">
      <c r="M92" s="47">
        <v>90</v>
      </c>
    </row>
    <row r="93" spans="13:13" ht="12.75" customHeight="1" x14ac:dyDescent="0.15">
      <c r="M93" s="47">
        <v>91</v>
      </c>
    </row>
    <row r="94" spans="13:13" ht="12.75" customHeight="1" x14ac:dyDescent="0.15">
      <c r="M94" s="47">
        <v>92</v>
      </c>
    </row>
    <row r="95" spans="13:13" ht="12.75" customHeight="1" x14ac:dyDescent="0.15">
      <c r="M95" s="47">
        <v>93</v>
      </c>
    </row>
    <row r="96" spans="13:13" ht="12.75" customHeight="1" x14ac:dyDescent="0.15">
      <c r="M96" s="47">
        <v>94</v>
      </c>
    </row>
    <row r="97" spans="13:13" ht="12.75" customHeight="1" x14ac:dyDescent="0.15">
      <c r="M97" s="47">
        <v>95</v>
      </c>
    </row>
    <row r="98" spans="13:13" ht="12.75" customHeight="1" x14ac:dyDescent="0.15">
      <c r="M98" s="47">
        <v>96</v>
      </c>
    </row>
    <row r="99" spans="13:13" ht="12.75" customHeight="1" x14ac:dyDescent="0.15">
      <c r="M99" s="47">
        <v>97</v>
      </c>
    </row>
    <row r="100" spans="13:13" ht="12.75" customHeight="1" x14ac:dyDescent="0.15">
      <c r="M100" s="47">
        <v>98</v>
      </c>
    </row>
    <row r="101" spans="13:13" ht="12.75" customHeight="1" x14ac:dyDescent="0.15">
      <c r="M101" s="47">
        <v>99</v>
      </c>
    </row>
    <row r="102" spans="13:13" ht="12.75" customHeight="1" x14ac:dyDescent="0.15">
      <c r="M102" s="47">
        <v>100</v>
      </c>
    </row>
  </sheetData>
  <conditionalFormatting sqref="B3:B5">
    <cfRule type="cellIs" dxfId="50" priority="1" operator="equal">
      <formula>0</formula>
    </cfRule>
    <cfRule type="cellIs" dxfId="49" priority="2" operator="greaterThanOrEqual">
      <formula>10</formula>
    </cfRule>
  </conditionalFormatting>
  <conditionalFormatting sqref="B7:B8">
    <cfRule type="cellIs" dxfId="48" priority="3" operator="equal">
      <formula>0</formula>
    </cfRule>
    <cfRule type="cellIs" dxfId="47" priority="4" operator="greaterThanOrEqual">
      <formula>10</formula>
    </cfRule>
  </conditionalFormatting>
  <conditionalFormatting sqref="O6">
    <cfRule type="expression" dxfId="46" priority="5">
      <formula>ISNA(O6)</formula>
    </cfRule>
    <cfRule type="cellIs" dxfId="45" priority="6" operator="equal">
      <formula>0</formula>
    </cfRule>
    <cfRule type="cellIs" dxfId="44" priority="7" operator="lessThan">
      <formula>10</formula>
    </cfRule>
  </conditionalFormatting>
  <pageMargins left="0.7" right="0.7" top="0.75" bottom="0.75" header="0" footer="0"/>
  <pageSetup paperSize="9" orientation="portrait"/>
  <headerFooter>
    <oddFooter>&amp;C_x000D_#000000 Mott MacDonald Restricted</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F7F7F"/>
  </sheetPr>
  <dimension ref="A1:BF1000"/>
  <sheetViews>
    <sheetView workbookViewId="0"/>
  </sheetViews>
  <sheetFormatPr baseColWidth="10" defaultColWidth="12.6640625" defaultRowHeight="15" customHeight="1" x14ac:dyDescent="0.15"/>
  <cols>
    <col min="1" max="7" width="11.33203125" customWidth="1"/>
    <col min="8" max="8" width="32" customWidth="1"/>
    <col min="9" max="9" width="11" customWidth="1"/>
    <col min="10" max="58" width="11.33203125" customWidth="1"/>
  </cols>
  <sheetData>
    <row r="1" spans="1:58" ht="12" customHeight="1" x14ac:dyDescent="0.2">
      <c r="A1" s="127" t="s">
        <v>148</v>
      </c>
      <c r="B1" s="127" t="s">
        <v>149</v>
      </c>
      <c r="C1" s="127" t="s">
        <v>150</v>
      </c>
      <c r="D1" s="127" t="s">
        <v>151</v>
      </c>
      <c r="E1" s="127" t="s">
        <v>152</v>
      </c>
      <c r="F1" s="127" t="s">
        <v>92</v>
      </c>
      <c r="G1" s="127" t="s">
        <v>153</v>
      </c>
      <c r="H1" s="127" t="s">
        <v>154</v>
      </c>
      <c r="I1" s="127">
        <v>2010</v>
      </c>
      <c r="J1" s="127">
        <v>2014</v>
      </c>
      <c r="K1" s="127">
        <v>2019</v>
      </c>
      <c r="L1" s="127">
        <v>2020</v>
      </c>
      <c r="M1" s="127">
        <v>2025</v>
      </c>
      <c r="N1" s="127">
        <v>2030</v>
      </c>
      <c r="O1" s="127">
        <v>2035</v>
      </c>
      <c r="P1" s="127">
        <v>2040</v>
      </c>
      <c r="Q1" s="127">
        <v>2045</v>
      </c>
      <c r="R1" s="127">
        <v>2050</v>
      </c>
      <c r="S1" s="127">
        <v>2055</v>
      </c>
      <c r="T1" s="127">
        <v>2060</v>
      </c>
      <c r="U1" s="56"/>
      <c r="V1" s="127"/>
      <c r="W1" s="127">
        <v>2025</v>
      </c>
      <c r="X1" s="127">
        <v>2030</v>
      </c>
      <c r="Y1" s="127">
        <v>2035</v>
      </c>
      <c r="Z1" s="127">
        <v>2040</v>
      </c>
      <c r="AA1" s="127">
        <v>2045</v>
      </c>
      <c r="AB1" s="127">
        <v>2050</v>
      </c>
      <c r="AC1" s="127">
        <v>2055</v>
      </c>
      <c r="AD1" s="127">
        <v>2060</v>
      </c>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row>
    <row r="2" spans="1:58" ht="12" customHeight="1" x14ac:dyDescent="0.15">
      <c r="A2" s="56" t="s">
        <v>97</v>
      </c>
      <c r="B2" s="56" t="s">
        <v>226</v>
      </c>
      <c r="C2" s="56" t="s">
        <v>203</v>
      </c>
      <c r="D2" s="56" t="s">
        <v>204</v>
      </c>
      <c r="E2" s="56" t="s">
        <v>250</v>
      </c>
      <c r="F2" s="114" t="s">
        <v>99</v>
      </c>
      <c r="G2" s="114" t="s">
        <v>251</v>
      </c>
      <c r="H2" s="114" t="s">
        <v>252</v>
      </c>
      <c r="I2" s="114"/>
      <c r="J2" s="129" t="e">
        <f t="shared" ref="J2:J6" si="0">+#REF!</f>
        <v>#REF!</v>
      </c>
      <c r="K2" s="56"/>
      <c r="L2" s="56"/>
      <c r="M2" s="129" t="e">
        <f t="shared" ref="M2:T2" si="1">+#REF!</f>
        <v>#REF!</v>
      </c>
      <c r="N2" s="129" t="e">
        <f t="shared" si="1"/>
        <v>#REF!</v>
      </c>
      <c r="O2" s="129" t="e">
        <f t="shared" si="1"/>
        <v>#REF!</v>
      </c>
      <c r="P2" s="129" t="e">
        <f t="shared" si="1"/>
        <v>#REF!</v>
      </c>
      <c r="Q2" s="129" t="e">
        <f t="shared" si="1"/>
        <v>#REF!</v>
      </c>
      <c r="R2" s="129" t="e">
        <f t="shared" si="1"/>
        <v>#REF!</v>
      </c>
      <c r="S2" s="129" t="e">
        <f t="shared" si="1"/>
        <v>#REF!</v>
      </c>
      <c r="T2" s="129" t="e">
        <f t="shared" si="1"/>
        <v>#REF!</v>
      </c>
      <c r="U2" s="56"/>
      <c r="V2" s="56" t="s">
        <v>253</v>
      </c>
      <c r="W2" s="130" t="e">
        <f t="shared" ref="W2:AD2" si="2">1-M2/$J2</f>
        <v>#REF!</v>
      </c>
      <c r="X2" s="130" t="e">
        <f t="shared" si="2"/>
        <v>#REF!</v>
      </c>
      <c r="Y2" s="130" t="e">
        <f t="shared" si="2"/>
        <v>#REF!</v>
      </c>
      <c r="Z2" s="130" t="e">
        <f t="shared" si="2"/>
        <v>#REF!</v>
      </c>
      <c r="AA2" s="130" t="e">
        <f t="shared" si="2"/>
        <v>#REF!</v>
      </c>
      <c r="AB2" s="130" t="e">
        <f t="shared" si="2"/>
        <v>#REF!</v>
      </c>
      <c r="AC2" s="130" t="e">
        <f t="shared" si="2"/>
        <v>#REF!</v>
      </c>
      <c r="AD2" s="130" t="e">
        <f t="shared" si="2"/>
        <v>#REF!</v>
      </c>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row>
    <row r="3" spans="1:58" ht="12" customHeight="1" x14ac:dyDescent="0.15">
      <c r="A3" s="56" t="s">
        <v>97</v>
      </c>
      <c r="B3" s="56" t="s">
        <v>226</v>
      </c>
      <c r="C3" s="56" t="s">
        <v>203</v>
      </c>
      <c r="D3" s="56" t="s">
        <v>204</v>
      </c>
      <c r="E3" s="56" t="s">
        <v>250</v>
      </c>
      <c r="F3" s="114" t="s">
        <v>99</v>
      </c>
      <c r="G3" s="114" t="s">
        <v>254</v>
      </c>
      <c r="H3" s="56" t="s">
        <v>247</v>
      </c>
      <c r="I3" s="56"/>
      <c r="J3" s="129" t="e">
        <f t="shared" si="0"/>
        <v>#REF!</v>
      </c>
      <c r="K3" s="56"/>
      <c r="L3" s="56"/>
      <c r="M3" s="129" t="e">
        <f t="shared" ref="M3:T3" si="3">+#REF!</f>
        <v>#REF!</v>
      </c>
      <c r="N3" s="129" t="e">
        <f t="shared" si="3"/>
        <v>#REF!</v>
      </c>
      <c r="O3" s="129" t="e">
        <f t="shared" si="3"/>
        <v>#REF!</v>
      </c>
      <c r="P3" s="129" t="e">
        <f t="shared" si="3"/>
        <v>#REF!</v>
      </c>
      <c r="Q3" s="129" t="e">
        <f t="shared" si="3"/>
        <v>#REF!</v>
      </c>
      <c r="R3" s="129" t="e">
        <f t="shared" si="3"/>
        <v>#REF!</v>
      </c>
      <c r="S3" s="129" t="e">
        <f t="shared" si="3"/>
        <v>#REF!</v>
      </c>
      <c r="T3" s="129" t="e">
        <f t="shared" si="3"/>
        <v>#REF!</v>
      </c>
      <c r="U3" s="56"/>
      <c r="V3" s="56" t="s">
        <v>255</v>
      </c>
      <c r="W3" s="130" t="e">
        <f t="shared" ref="W3:AD3" si="4">+W2/(W1-2014)</f>
        <v>#REF!</v>
      </c>
      <c r="X3" s="131" t="e">
        <f t="shared" si="4"/>
        <v>#REF!</v>
      </c>
      <c r="Y3" s="131" t="e">
        <f t="shared" si="4"/>
        <v>#REF!</v>
      </c>
      <c r="Z3" s="131" t="e">
        <f t="shared" si="4"/>
        <v>#REF!</v>
      </c>
      <c r="AA3" s="131" t="e">
        <f t="shared" si="4"/>
        <v>#REF!</v>
      </c>
      <c r="AB3" s="131" t="e">
        <f t="shared" si="4"/>
        <v>#REF!</v>
      </c>
      <c r="AC3" s="131" t="e">
        <f t="shared" si="4"/>
        <v>#REF!</v>
      </c>
      <c r="AD3" s="131" t="e">
        <f t="shared" si="4"/>
        <v>#REF!</v>
      </c>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row>
    <row r="4" spans="1:58" ht="12" customHeight="1" x14ac:dyDescent="0.15">
      <c r="A4" s="56" t="s">
        <v>97</v>
      </c>
      <c r="B4" s="56" t="s">
        <v>226</v>
      </c>
      <c r="C4" s="56" t="s">
        <v>203</v>
      </c>
      <c r="D4" s="56" t="s">
        <v>204</v>
      </c>
      <c r="E4" s="56" t="s">
        <v>250</v>
      </c>
      <c r="F4" s="114" t="s">
        <v>99</v>
      </c>
      <c r="G4" s="114" t="s">
        <v>254</v>
      </c>
      <c r="H4" s="56" t="s">
        <v>237</v>
      </c>
      <c r="I4" s="56"/>
      <c r="J4" s="129" t="e">
        <f t="shared" si="0"/>
        <v>#REF!</v>
      </c>
      <c r="K4" s="56"/>
      <c r="L4" s="56"/>
      <c r="M4" s="129" t="e">
        <f t="shared" ref="M4:T4" si="5">+#REF!</f>
        <v>#REF!</v>
      </c>
      <c r="N4" s="129" t="e">
        <f t="shared" si="5"/>
        <v>#REF!</v>
      </c>
      <c r="O4" s="129" t="e">
        <f t="shared" si="5"/>
        <v>#REF!</v>
      </c>
      <c r="P4" s="129" t="e">
        <f t="shared" si="5"/>
        <v>#REF!</v>
      </c>
      <c r="Q4" s="129" t="e">
        <f t="shared" si="5"/>
        <v>#REF!</v>
      </c>
      <c r="R4" s="129" t="e">
        <f t="shared" si="5"/>
        <v>#REF!</v>
      </c>
      <c r="S4" s="129" t="e">
        <f t="shared" si="5"/>
        <v>#REF!</v>
      </c>
      <c r="T4" s="129" t="e">
        <f t="shared" si="5"/>
        <v>#REF!</v>
      </c>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row>
    <row r="5" spans="1:58" ht="12" customHeight="1" x14ac:dyDescent="0.15">
      <c r="A5" s="56" t="s">
        <v>97</v>
      </c>
      <c r="B5" s="56" t="s">
        <v>226</v>
      </c>
      <c r="C5" s="56" t="s">
        <v>203</v>
      </c>
      <c r="D5" s="56" t="s">
        <v>204</v>
      </c>
      <c r="E5" s="56" t="s">
        <v>250</v>
      </c>
      <c r="F5" s="114" t="s">
        <v>99</v>
      </c>
      <c r="G5" s="114" t="s">
        <v>254</v>
      </c>
      <c r="H5" s="56" t="s">
        <v>242</v>
      </c>
      <c r="I5" s="56"/>
      <c r="J5" s="129" t="e">
        <f t="shared" si="0"/>
        <v>#REF!</v>
      </c>
      <c r="K5" s="56"/>
      <c r="L5" s="56"/>
      <c r="M5" s="129" t="e">
        <f t="shared" ref="M5:T5" si="6">+#REF!</f>
        <v>#REF!</v>
      </c>
      <c r="N5" s="129" t="e">
        <f t="shared" si="6"/>
        <v>#REF!</v>
      </c>
      <c r="O5" s="129" t="e">
        <f t="shared" si="6"/>
        <v>#REF!</v>
      </c>
      <c r="P5" s="129" t="e">
        <f t="shared" si="6"/>
        <v>#REF!</v>
      </c>
      <c r="Q5" s="129" t="e">
        <f t="shared" si="6"/>
        <v>#REF!</v>
      </c>
      <c r="R5" s="129" t="e">
        <f t="shared" si="6"/>
        <v>#REF!</v>
      </c>
      <c r="S5" s="129" t="e">
        <f t="shared" si="6"/>
        <v>#REF!</v>
      </c>
      <c r="T5" s="129" t="e">
        <f t="shared" si="6"/>
        <v>#REF!</v>
      </c>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row>
    <row r="6" spans="1:58" ht="12" customHeight="1" x14ac:dyDescent="0.15">
      <c r="A6" s="56" t="s">
        <v>97</v>
      </c>
      <c r="B6" s="56" t="s">
        <v>226</v>
      </c>
      <c r="C6" s="56" t="s">
        <v>203</v>
      </c>
      <c r="D6" s="56" t="s">
        <v>204</v>
      </c>
      <c r="E6" s="56" t="s">
        <v>250</v>
      </c>
      <c r="F6" s="114" t="s">
        <v>99</v>
      </c>
      <c r="G6" s="114" t="s">
        <v>254</v>
      </c>
      <c r="H6" s="56" t="s">
        <v>245</v>
      </c>
      <c r="I6" s="56"/>
      <c r="J6" s="129" t="e">
        <f t="shared" si="0"/>
        <v>#REF!</v>
      </c>
      <c r="K6" s="56"/>
      <c r="L6" s="56"/>
      <c r="M6" s="129" t="e">
        <f t="shared" ref="M6:T6" si="7">+#REF!</f>
        <v>#REF!</v>
      </c>
      <c r="N6" s="129" t="e">
        <f t="shared" si="7"/>
        <v>#REF!</v>
      </c>
      <c r="O6" s="129" t="e">
        <f t="shared" si="7"/>
        <v>#REF!</v>
      </c>
      <c r="P6" s="129" t="e">
        <f t="shared" si="7"/>
        <v>#REF!</v>
      </c>
      <c r="Q6" s="129" t="e">
        <f t="shared" si="7"/>
        <v>#REF!</v>
      </c>
      <c r="R6" s="129" t="e">
        <f t="shared" si="7"/>
        <v>#REF!</v>
      </c>
      <c r="S6" s="129" t="e">
        <f t="shared" si="7"/>
        <v>#REF!</v>
      </c>
      <c r="T6" s="129" t="e">
        <f t="shared" si="7"/>
        <v>#REF!</v>
      </c>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row>
    <row r="7" spans="1:58" ht="12" customHeight="1" x14ac:dyDescent="0.15">
      <c r="A7" s="56" t="s">
        <v>97</v>
      </c>
      <c r="B7" s="56" t="s">
        <v>226</v>
      </c>
      <c r="C7" s="56" t="s">
        <v>203</v>
      </c>
      <c r="D7" s="56" t="s">
        <v>204</v>
      </c>
      <c r="E7" s="56" t="s">
        <v>250</v>
      </c>
      <c r="F7" s="114" t="s">
        <v>99</v>
      </c>
      <c r="G7" s="114" t="s">
        <v>254</v>
      </c>
      <c r="H7" s="56" t="s">
        <v>256</v>
      </c>
      <c r="I7" s="56"/>
      <c r="J7" s="129" t="e">
        <f>+#REF!-SUM(#REF!)</f>
        <v>#REF!</v>
      </c>
      <c r="K7" s="56"/>
      <c r="L7" s="56"/>
      <c r="M7" s="129" t="e">
        <f t="shared" ref="M7:T7" si="8">+#REF!-SUM(#REF!)</f>
        <v>#REF!</v>
      </c>
      <c r="N7" s="129" t="e">
        <f t="shared" si="8"/>
        <v>#REF!</v>
      </c>
      <c r="O7" s="129" t="e">
        <f t="shared" si="8"/>
        <v>#REF!</v>
      </c>
      <c r="P7" s="129" t="e">
        <f t="shared" si="8"/>
        <v>#REF!</v>
      </c>
      <c r="Q7" s="129" t="e">
        <f t="shared" si="8"/>
        <v>#REF!</v>
      </c>
      <c r="R7" s="129" t="e">
        <f t="shared" si="8"/>
        <v>#REF!</v>
      </c>
      <c r="S7" s="129" t="e">
        <f t="shared" si="8"/>
        <v>#REF!</v>
      </c>
      <c r="T7" s="129" t="e">
        <f t="shared" si="8"/>
        <v>#REF!</v>
      </c>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row>
    <row r="8" spans="1:58" ht="12" customHeight="1" x14ac:dyDescent="0.15">
      <c r="A8" s="56" t="s">
        <v>97</v>
      </c>
      <c r="B8" s="56" t="s">
        <v>226</v>
      </c>
      <c r="C8" s="56" t="s">
        <v>203</v>
      </c>
      <c r="D8" s="56" t="s">
        <v>204</v>
      </c>
      <c r="E8" s="56" t="s">
        <v>250</v>
      </c>
      <c r="F8" s="114" t="s">
        <v>99</v>
      </c>
      <c r="G8" s="114" t="s">
        <v>254</v>
      </c>
      <c r="H8" s="56" t="s">
        <v>227</v>
      </c>
      <c r="I8" s="56"/>
      <c r="J8" s="129" t="e">
        <f t="shared" ref="J8:J15" si="9">+#REF!</f>
        <v>#REF!</v>
      </c>
      <c r="K8" s="56"/>
      <c r="L8" s="56"/>
      <c r="M8" s="129" t="e">
        <f t="shared" ref="M8:T8" si="10">+#REF!</f>
        <v>#REF!</v>
      </c>
      <c r="N8" s="129" t="e">
        <f t="shared" si="10"/>
        <v>#REF!</v>
      </c>
      <c r="O8" s="129" t="e">
        <f t="shared" si="10"/>
        <v>#REF!</v>
      </c>
      <c r="P8" s="129" t="e">
        <f t="shared" si="10"/>
        <v>#REF!</v>
      </c>
      <c r="Q8" s="129" t="e">
        <f t="shared" si="10"/>
        <v>#REF!</v>
      </c>
      <c r="R8" s="129" t="e">
        <f t="shared" si="10"/>
        <v>#REF!</v>
      </c>
      <c r="S8" s="129" t="e">
        <f t="shared" si="10"/>
        <v>#REF!</v>
      </c>
      <c r="T8" s="129" t="e">
        <f t="shared" si="10"/>
        <v>#REF!</v>
      </c>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row>
    <row r="9" spans="1:58" ht="12" customHeight="1" x14ac:dyDescent="0.15">
      <c r="A9" s="56" t="s">
        <v>97</v>
      </c>
      <c r="B9" s="56" t="s">
        <v>226</v>
      </c>
      <c r="C9" s="56" t="s">
        <v>231</v>
      </c>
      <c r="D9" s="56" t="s">
        <v>204</v>
      </c>
      <c r="E9" s="56" t="s">
        <v>250</v>
      </c>
      <c r="F9" s="114" t="s">
        <v>99</v>
      </c>
      <c r="G9" s="114" t="s">
        <v>257</v>
      </c>
      <c r="H9" s="114" t="s">
        <v>61</v>
      </c>
      <c r="I9" s="114"/>
      <c r="J9" s="129" t="e">
        <f t="shared" si="9"/>
        <v>#REF!</v>
      </c>
      <c r="K9" s="56"/>
      <c r="L9" s="56"/>
      <c r="M9" s="129" t="e">
        <f t="shared" ref="M9:T9" si="11">+#REF!</f>
        <v>#REF!</v>
      </c>
      <c r="N9" s="129" t="e">
        <f t="shared" si="11"/>
        <v>#REF!</v>
      </c>
      <c r="O9" s="129" t="e">
        <f t="shared" si="11"/>
        <v>#REF!</v>
      </c>
      <c r="P9" s="129" t="e">
        <f t="shared" si="11"/>
        <v>#REF!</v>
      </c>
      <c r="Q9" s="129" t="e">
        <f t="shared" si="11"/>
        <v>#REF!</v>
      </c>
      <c r="R9" s="129" t="e">
        <f t="shared" si="11"/>
        <v>#REF!</v>
      </c>
      <c r="S9" s="129" t="e">
        <f t="shared" si="11"/>
        <v>#REF!</v>
      </c>
      <c r="T9" s="129" t="e">
        <f t="shared" si="11"/>
        <v>#REF!</v>
      </c>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row>
    <row r="10" spans="1:58" ht="12" customHeight="1" x14ac:dyDescent="0.15">
      <c r="A10" s="56" t="s">
        <v>97</v>
      </c>
      <c r="B10" s="56" t="s">
        <v>226</v>
      </c>
      <c r="C10" s="56" t="s">
        <v>203</v>
      </c>
      <c r="D10" s="56" t="s">
        <v>231</v>
      </c>
      <c r="E10" s="56" t="s">
        <v>250</v>
      </c>
      <c r="F10" s="114" t="s">
        <v>99</v>
      </c>
      <c r="G10" s="114" t="s">
        <v>257</v>
      </c>
      <c r="H10" s="56" t="s">
        <v>61</v>
      </c>
      <c r="I10" s="56"/>
      <c r="J10" s="129" t="e">
        <f t="shared" si="9"/>
        <v>#REF!</v>
      </c>
      <c r="K10" s="56"/>
      <c r="L10" s="56"/>
      <c r="M10" s="129" t="e">
        <f t="shared" ref="M10:T10" si="12">+#REF!</f>
        <v>#REF!</v>
      </c>
      <c r="N10" s="129" t="e">
        <f t="shared" si="12"/>
        <v>#REF!</v>
      </c>
      <c r="O10" s="129" t="e">
        <f t="shared" si="12"/>
        <v>#REF!</v>
      </c>
      <c r="P10" s="129" t="e">
        <f t="shared" si="12"/>
        <v>#REF!</v>
      </c>
      <c r="Q10" s="129" t="e">
        <f t="shared" si="12"/>
        <v>#REF!</v>
      </c>
      <c r="R10" s="129" t="e">
        <f t="shared" si="12"/>
        <v>#REF!</v>
      </c>
      <c r="S10" s="129" t="e">
        <f t="shared" si="12"/>
        <v>#REF!</v>
      </c>
      <c r="T10" s="129" t="e">
        <f t="shared" si="12"/>
        <v>#REF!</v>
      </c>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row>
    <row r="11" spans="1:58" ht="12" customHeight="1" x14ac:dyDescent="0.15">
      <c r="A11" s="56" t="s">
        <v>97</v>
      </c>
      <c r="B11" s="56" t="s">
        <v>226</v>
      </c>
      <c r="C11" s="56" t="s">
        <v>234</v>
      </c>
      <c r="D11" s="56" t="s">
        <v>234</v>
      </c>
      <c r="E11" s="56" t="s">
        <v>250</v>
      </c>
      <c r="F11" s="114" t="s">
        <v>99</v>
      </c>
      <c r="G11" s="114" t="s">
        <v>257</v>
      </c>
      <c r="H11" s="114" t="s">
        <v>61</v>
      </c>
      <c r="I11" s="114"/>
      <c r="J11" s="129" t="e">
        <f t="shared" si="9"/>
        <v>#REF!</v>
      </c>
      <c r="K11" s="56"/>
      <c r="L11" s="56"/>
      <c r="M11" s="129" t="e">
        <f t="shared" ref="M11:T11" si="13">+#REF!</f>
        <v>#REF!</v>
      </c>
      <c r="N11" s="129" t="e">
        <f t="shared" si="13"/>
        <v>#REF!</v>
      </c>
      <c r="O11" s="129" t="e">
        <f t="shared" si="13"/>
        <v>#REF!</v>
      </c>
      <c r="P11" s="129" t="e">
        <f t="shared" si="13"/>
        <v>#REF!</v>
      </c>
      <c r="Q11" s="129" t="e">
        <f t="shared" si="13"/>
        <v>#REF!</v>
      </c>
      <c r="R11" s="129" t="e">
        <f t="shared" si="13"/>
        <v>#REF!</v>
      </c>
      <c r="S11" s="129" t="e">
        <f t="shared" si="13"/>
        <v>#REF!</v>
      </c>
      <c r="T11" s="129" t="e">
        <f t="shared" si="13"/>
        <v>#REF!</v>
      </c>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row>
    <row r="12" spans="1:58" ht="12" customHeight="1" x14ac:dyDescent="0.15">
      <c r="A12" s="56" t="s">
        <v>258</v>
      </c>
      <c r="B12" s="56" t="s">
        <v>226</v>
      </c>
      <c r="C12" s="56" t="s">
        <v>203</v>
      </c>
      <c r="D12" s="56" t="s">
        <v>204</v>
      </c>
      <c r="E12" s="56" t="s">
        <v>259</v>
      </c>
      <c r="F12" s="114" t="s">
        <v>260</v>
      </c>
      <c r="G12" s="114" t="s">
        <v>261</v>
      </c>
      <c r="H12" s="56" t="s">
        <v>247</v>
      </c>
      <c r="I12" s="56"/>
      <c r="J12" s="129" t="e">
        <f t="shared" si="9"/>
        <v>#REF!</v>
      </c>
      <c r="K12" s="56"/>
      <c r="L12" s="56"/>
      <c r="M12" s="129" t="e">
        <f t="shared" ref="M12:T12" si="14">+#REF!</f>
        <v>#REF!</v>
      </c>
      <c r="N12" s="129" t="e">
        <f t="shared" si="14"/>
        <v>#REF!</v>
      </c>
      <c r="O12" s="129" t="e">
        <f t="shared" si="14"/>
        <v>#REF!</v>
      </c>
      <c r="P12" s="129" t="e">
        <f t="shared" si="14"/>
        <v>#REF!</v>
      </c>
      <c r="Q12" s="129" t="e">
        <f t="shared" si="14"/>
        <v>#REF!</v>
      </c>
      <c r="R12" s="129" t="e">
        <f t="shared" si="14"/>
        <v>#REF!</v>
      </c>
      <c r="S12" s="129" t="e">
        <f t="shared" si="14"/>
        <v>#REF!</v>
      </c>
      <c r="T12" s="129" t="e">
        <f t="shared" si="14"/>
        <v>#REF!</v>
      </c>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row>
    <row r="13" spans="1:58" ht="12" customHeight="1" x14ac:dyDescent="0.15">
      <c r="A13" s="56" t="s">
        <v>258</v>
      </c>
      <c r="B13" s="56" t="s">
        <v>226</v>
      </c>
      <c r="C13" s="56" t="s">
        <v>203</v>
      </c>
      <c r="D13" s="56" t="s">
        <v>204</v>
      </c>
      <c r="E13" s="56" t="s">
        <v>259</v>
      </c>
      <c r="F13" s="114" t="s">
        <v>260</v>
      </c>
      <c r="G13" s="114" t="s">
        <v>261</v>
      </c>
      <c r="H13" s="56" t="s">
        <v>237</v>
      </c>
      <c r="I13" s="56"/>
      <c r="J13" s="129" t="e">
        <f t="shared" si="9"/>
        <v>#REF!</v>
      </c>
      <c r="K13" s="56"/>
      <c r="L13" s="56"/>
      <c r="M13" s="129" t="e">
        <f t="shared" ref="M13:T13" si="15">+#REF!</f>
        <v>#REF!</v>
      </c>
      <c r="N13" s="129" t="e">
        <f t="shared" si="15"/>
        <v>#REF!</v>
      </c>
      <c r="O13" s="129" t="e">
        <f t="shared" si="15"/>
        <v>#REF!</v>
      </c>
      <c r="P13" s="129" t="e">
        <f t="shared" si="15"/>
        <v>#REF!</v>
      </c>
      <c r="Q13" s="129" t="e">
        <f t="shared" si="15"/>
        <v>#REF!</v>
      </c>
      <c r="R13" s="129" t="e">
        <f t="shared" si="15"/>
        <v>#REF!</v>
      </c>
      <c r="S13" s="129" t="e">
        <f t="shared" si="15"/>
        <v>#REF!</v>
      </c>
      <c r="T13" s="129" t="e">
        <f t="shared" si="15"/>
        <v>#REF!</v>
      </c>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row>
    <row r="14" spans="1:58" ht="12" customHeight="1" x14ac:dyDescent="0.15">
      <c r="A14" s="56" t="s">
        <v>258</v>
      </c>
      <c r="B14" s="56" t="s">
        <v>226</v>
      </c>
      <c r="C14" s="56" t="s">
        <v>203</v>
      </c>
      <c r="D14" s="56" t="s">
        <v>204</v>
      </c>
      <c r="E14" s="56" t="s">
        <v>259</v>
      </c>
      <c r="F14" s="114" t="s">
        <v>260</v>
      </c>
      <c r="G14" s="114" t="s">
        <v>261</v>
      </c>
      <c r="H14" s="56" t="s">
        <v>242</v>
      </c>
      <c r="I14" s="56"/>
      <c r="J14" s="129" t="e">
        <f t="shared" si="9"/>
        <v>#REF!</v>
      </c>
      <c r="K14" s="56"/>
      <c r="L14" s="56"/>
      <c r="M14" s="129" t="e">
        <f t="shared" ref="M14:T14" si="16">+#REF!</f>
        <v>#REF!</v>
      </c>
      <c r="N14" s="129" t="e">
        <f t="shared" si="16"/>
        <v>#REF!</v>
      </c>
      <c r="O14" s="129" t="e">
        <f t="shared" si="16"/>
        <v>#REF!</v>
      </c>
      <c r="P14" s="129" t="e">
        <f t="shared" si="16"/>
        <v>#REF!</v>
      </c>
      <c r="Q14" s="129" t="e">
        <f t="shared" si="16"/>
        <v>#REF!</v>
      </c>
      <c r="R14" s="129" t="e">
        <f t="shared" si="16"/>
        <v>#REF!</v>
      </c>
      <c r="S14" s="129" t="e">
        <f t="shared" si="16"/>
        <v>#REF!</v>
      </c>
      <c r="T14" s="129" t="e">
        <f t="shared" si="16"/>
        <v>#REF!</v>
      </c>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row>
    <row r="15" spans="1:58" ht="12" customHeight="1" x14ac:dyDescent="0.15">
      <c r="A15" s="56" t="s">
        <v>258</v>
      </c>
      <c r="B15" s="56" t="s">
        <v>226</v>
      </c>
      <c r="C15" s="56" t="s">
        <v>203</v>
      </c>
      <c r="D15" s="56" t="s">
        <v>204</v>
      </c>
      <c r="E15" s="56" t="s">
        <v>259</v>
      </c>
      <c r="F15" s="114" t="s">
        <v>260</v>
      </c>
      <c r="G15" s="114" t="s">
        <v>261</v>
      </c>
      <c r="H15" s="56" t="s">
        <v>245</v>
      </c>
      <c r="I15" s="56"/>
      <c r="J15" s="129" t="e">
        <f t="shared" si="9"/>
        <v>#REF!</v>
      </c>
      <c r="K15" s="56"/>
      <c r="L15" s="56"/>
      <c r="M15" s="129" t="e">
        <f t="shared" ref="M15:T15" si="17">+#REF!</f>
        <v>#REF!</v>
      </c>
      <c r="N15" s="129" t="e">
        <f t="shared" si="17"/>
        <v>#REF!</v>
      </c>
      <c r="O15" s="129" t="e">
        <f t="shared" si="17"/>
        <v>#REF!</v>
      </c>
      <c r="P15" s="129" t="e">
        <f t="shared" si="17"/>
        <v>#REF!</v>
      </c>
      <c r="Q15" s="129" t="e">
        <f t="shared" si="17"/>
        <v>#REF!</v>
      </c>
      <c r="R15" s="129" t="e">
        <f t="shared" si="17"/>
        <v>#REF!</v>
      </c>
      <c r="S15" s="129" t="e">
        <f t="shared" si="17"/>
        <v>#REF!</v>
      </c>
      <c r="T15" s="129" t="e">
        <f t="shared" si="17"/>
        <v>#REF!</v>
      </c>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row>
    <row r="16" spans="1:58" ht="12" customHeight="1" x14ac:dyDescent="0.15">
      <c r="A16" s="56" t="s">
        <v>258</v>
      </c>
      <c r="B16" s="56" t="s">
        <v>226</v>
      </c>
      <c r="C16" s="56" t="s">
        <v>203</v>
      </c>
      <c r="D16" s="56" t="s">
        <v>204</v>
      </c>
      <c r="E16" s="56" t="s">
        <v>259</v>
      </c>
      <c r="F16" s="114" t="s">
        <v>260</v>
      </c>
      <c r="G16" s="114" t="s">
        <v>261</v>
      </c>
      <c r="H16" s="56" t="s">
        <v>256</v>
      </c>
      <c r="I16" s="56"/>
      <c r="J16" s="129" t="e">
        <f>+#REF!-SUM(DataArrange!J12:J15)-#REF!</f>
        <v>#REF!</v>
      </c>
      <c r="K16" s="56"/>
      <c r="L16" s="56"/>
      <c r="M16" s="129" t="e">
        <f>+#REF!-SUM(DataArrange!M12:M15)-#REF!</f>
        <v>#REF!</v>
      </c>
      <c r="N16" s="129" t="e">
        <f>+#REF!-SUM(DataArrange!N12:N15)-#REF!</f>
        <v>#REF!</v>
      </c>
      <c r="O16" s="129" t="e">
        <f>+#REF!-SUM(DataArrange!O12:O15)-#REF!</f>
        <v>#REF!</v>
      </c>
      <c r="P16" s="129" t="e">
        <f>+#REF!-SUM(DataArrange!P12:P15)-#REF!</f>
        <v>#REF!</v>
      </c>
      <c r="Q16" s="129" t="e">
        <f>+#REF!-SUM(DataArrange!Q12:Q15)-#REF!</f>
        <v>#REF!</v>
      </c>
      <c r="R16" s="129" t="e">
        <f>+#REF!-SUM(DataArrange!R12:R15)-#REF!</f>
        <v>#REF!</v>
      </c>
      <c r="S16" s="129" t="e">
        <f>+#REF!-SUM(DataArrange!S12:S15)-#REF!</f>
        <v>#REF!</v>
      </c>
      <c r="T16" s="129" t="e">
        <f>+#REF!-SUM(DataArrange!T12:T15)-#REF!</f>
        <v>#REF!</v>
      </c>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row>
    <row r="17" spans="1:58" ht="12" customHeight="1" x14ac:dyDescent="0.15">
      <c r="A17" s="56" t="s">
        <v>258</v>
      </c>
      <c r="B17" s="56" t="s">
        <v>226</v>
      </c>
      <c r="C17" s="56" t="s">
        <v>203</v>
      </c>
      <c r="D17" s="56" t="s">
        <v>204</v>
      </c>
      <c r="E17" s="56" t="s">
        <v>259</v>
      </c>
      <c r="F17" s="114" t="s">
        <v>260</v>
      </c>
      <c r="G17" s="114" t="s">
        <v>261</v>
      </c>
      <c r="H17" s="56" t="s">
        <v>227</v>
      </c>
      <c r="I17" s="56"/>
      <c r="J17" s="129" t="e">
        <f>+#REF!</f>
        <v>#REF!</v>
      </c>
      <c r="K17" s="56"/>
      <c r="L17" s="56"/>
      <c r="M17" s="129" t="e">
        <f t="shared" ref="M17:T17" si="18">+#REF!</f>
        <v>#REF!</v>
      </c>
      <c r="N17" s="129" t="e">
        <f t="shared" si="18"/>
        <v>#REF!</v>
      </c>
      <c r="O17" s="129" t="e">
        <f t="shared" si="18"/>
        <v>#REF!</v>
      </c>
      <c r="P17" s="129" t="e">
        <f t="shared" si="18"/>
        <v>#REF!</v>
      </c>
      <c r="Q17" s="129" t="e">
        <f t="shared" si="18"/>
        <v>#REF!</v>
      </c>
      <c r="R17" s="129" t="e">
        <f t="shared" si="18"/>
        <v>#REF!</v>
      </c>
      <c r="S17" s="129" t="e">
        <f t="shared" si="18"/>
        <v>#REF!</v>
      </c>
      <c r="T17" s="129" t="e">
        <f t="shared" si="18"/>
        <v>#REF!</v>
      </c>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row>
    <row r="18" spans="1:58" ht="12" customHeight="1" x14ac:dyDescent="0.15">
      <c r="A18" s="56" t="s">
        <v>258</v>
      </c>
      <c r="B18" s="56" t="s">
        <v>226</v>
      </c>
      <c r="C18" s="56" t="s">
        <v>203</v>
      </c>
      <c r="D18" s="56" t="s">
        <v>204</v>
      </c>
      <c r="E18" s="56" t="s">
        <v>259</v>
      </c>
      <c r="F18" s="114" t="s">
        <v>260</v>
      </c>
      <c r="G18" s="114" t="s">
        <v>261</v>
      </c>
      <c r="H18" s="114" t="s">
        <v>61</v>
      </c>
      <c r="I18" s="114"/>
      <c r="J18" s="132"/>
      <c r="K18" s="56"/>
      <c r="L18" s="56"/>
      <c r="M18" s="132"/>
      <c r="N18" s="132"/>
      <c r="O18" s="132"/>
      <c r="P18" s="132"/>
      <c r="Q18" s="132"/>
      <c r="R18" s="132"/>
      <c r="S18" s="132"/>
      <c r="T18" s="132"/>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row>
    <row r="19" spans="1:58" ht="12" customHeight="1" x14ac:dyDescent="0.15">
      <c r="A19" s="56" t="s">
        <v>95</v>
      </c>
      <c r="B19" s="56" t="s">
        <v>226</v>
      </c>
      <c r="C19" s="56" t="s">
        <v>203</v>
      </c>
      <c r="D19" s="56" t="s">
        <v>204</v>
      </c>
      <c r="E19" s="56" t="s">
        <v>262</v>
      </c>
      <c r="F19" s="114" t="s">
        <v>263</v>
      </c>
      <c r="G19" s="114" t="s">
        <v>264</v>
      </c>
      <c r="H19" s="56" t="s">
        <v>247</v>
      </c>
      <c r="I19" s="56"/>
      <c r="J19" s="129" t="e">
        <f t="shared" ref="J19:J22" si="19">+#REF!</f>
        <v>#REF!</v>
      </c>
      <c r="K19" s="56"/>
      <c r="L19" s="56"/>
      <c r="M19" s="129" t="e">
        <f t="shared" ref="M19:T19" si="20">+#REF!</f>
        <v>#REF!</v>
      </c>
      <c r="N19" s="129" t="e">
        <f t="shared" si="20"/>
        <v>#REF!</v>
      </c>
      <c r="O19" s="129" t="e">
        <f t="shared" si="20"/>
        <v>#REF!</v>
      </c>
      <c r="P19" s="129" t="e">
        <f t="shared" si="20"/>
        <v>#REF!</v>
      </c>
      <c r="Q19" s="129" t="e">
        <f t="shared" si="20"/>
        <v>#REF!</v>
      </c>
      <c r="R19" s="129" t="e">
        <f t="shared" si="20"/>
        <v>#REF!</v>
      </c>
      <c r="S19" s="129" t="e">
        <f t="shared" si="20"/>
        <v>#REF!</v>
      </c>
      <c r="T19" s="129" t="e">
        <f t="shared" si="20"/>
        <v>#REF!</v>
      </c>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row>
    <row r="20" spans="1:58" ht="12" customHeight="1" x14ac:dyDescent="0.15">
      <c r="A20" s="56" t="s">
        <v>95</v>
      </c>
      <c r="B20" s="56" t="s">
        <v>226</v>
      </c>
      <c r="C20" s="56" t="s">
        <v>203</v>
      </c>
      <c r="D20" s="56" t="s">
        <v>204</v>
      </c>
      <c r="E20" s="56" t="s">
        <v>262</v>
      </c>
      <c r="F20" s="114" t="s">
        <v>263</v>
      </c>
      <c r="G20" s="114" t="s">
        <v>264</v>
      </c>
      <c r="H20" s="56" t="s">
        <v>237</v>
      </c>
      <c r="I20" s="56"/>
      <c r="J20" s="129" t="e">
        <f t="shared" si="19"/>
        <v>#REF!</v>
      </c>
      <c r="K20" s="56"/>
      <c r="L20" s="56"/>
      <c r="M20" s="129" t="e">
        <f t="shared" ref="M20:T20" si="21">+#REF!</f>
        <v>#REF!</v>
      </c>
      <c r="N20" s="129" t="e">
        <f t="shared" si="21"/>
        <v>#REF!</v>
      </c>
      <c r="O20" s="129" t="e">
        <f t="shared" si="21"/>
        <v>#REF!</v>
      </c>
      <c r="P20" s="129" t="e">
        <f t="shared" si="21"/>
        <v>#REF!</v>
      </c>
      <c r="Q20" s="129" t="e">
        <f t="shared" si="21"/>
        <v>#REF!</v>
      </c>
      <c r="R20" s="129" t="e">
        <f t="shared" si="21"/>
        <v>#REF!</v>
      </c>
      <c r="S20" s="129" t="e">
        <f t="shared" si="21"/>
        <v>#REF!</v>
      </c>
      <c r="T20" s="129" t="e">
        <f t="shared" si="21"/>
        <v>#REF!</v>
      </c>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row>
    <row r="21" spans="1:58" ht="12" customHeight="1" x14ac:dyDescent="0.15">
      <c r="A21" s="56" t="s">
        <v>95</v>
      </c>
      <c r="B21" s="56" t="s">
        <v>226</v>
      </c>
      <c r="C21" s="56" t="s">
        <v>203</v>
      </c>
      <c r="D21" s="56" t="s">
        <v>204</v>
      </c>
      <c r="E21" s="56" t="s">
        <v>262</v>
      </c>
      <c r="F21" s="114" t="s">
        <v>263</v>
      </c>
      <c r="G21" s="114" t="s">
        <v>264</v>
      </c>
      <c r="H21" s="56" t="s">
        <v>242</v>
      </c>
      <c r="I21" s="56"/>
      <c r="J21" s="129" t="e">
        <f t="shared" si="19"/>
        <v>#REF!</v>
      </c>
      <c r="K21" s="56"/>
      <c r="L21" s="56"/>
      <c r="M21" s="129" t="e">
        <f t="shared" ref="M21:T21" si="22">+#REF!</f>
        <v>#REF!</v>
      </c>
      <c r="N21" s="129" t="e">
        <f t="shared" si="22"/>
        <v>#REF!</v>
      </c>
      <c r="O21" s="129" t="e">
        <f t="shared" si="22"/>
        <v>#REF!</v>
      </c>
      <c r="P21" s="129" t="e">
        <f t="shared" si="22"/>
        <v>#REF!</v>
      </c>
      <c r="Q21" s="129" t="e">
        <f t="shared" si="22"/>
        <v>#REF!</v>
      </c>
      <c r="R21" s="129" t="e">
        <f t="shared" si="22"/>
        <v>#REF!</v>
      </c>
      <c r="S21" s="129" t="e">
        <f t="shared" si="22"/>
        <v>#REF!</v>
      </c>
      <c r="T21" s="129" t="e">
        <f t="shared" si="22"/>
        <v>#REF!</v>
      </c>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row>
    <row r="22" spans="1:58" ht="12" customHeight="1" x14ac:dyDescent="0.15">
      <c r="A22" s="56" t="s">
        <v>95</v>
      </c>
      <c r="B22" s="56" t="s">
        <v>226</v>
      </c>
      <c r="C22" s="56" t="s">
        <v>203</v>
      </c>
      <c r="D22" s="56" t="s">
        <v>204</v>
      </c>
      <c r="E22" s="56" t="s">
        <v>262</v>
      </c>
      <c r="F22" s="114" t="s">
        <v>263</v>
      </c>
      <c r="G22" s="114" t="s">
        <v>264</v>
      </c>
      <c r="H22" s="56" t="s">
        <v>245</v>
      </c>
      <c r="I22" s="56"/>
      <c r="J22" s="129" t="e">
        <f t="shared" si="19"/>
        <v>#REF!</v>
      </c>
      <c r="K22" s="56"/>
      <c r="L22" s="56"/>
      <c r="M22" s="129" t="e">
        <f t="shared" ref="M22:T22" si="23">+#REF!</f>
        <v>#REF!</v>
      </c>
      <c r="N22" s="129" t="e">
        <f t="shared" si="23"/>
        <v>#REF!</v>
      </c>
      <c r="O22" s="129" t="e">
        <f t="shared" si="23"/>
        <v>#REF!</v>
      </c>
      <c r="P22" s="129" t="e">
        <f t="shared" si="23"/>
        <v>#REF!</v>
      </c>
      <c r="Q22" s="129" t="e">
        <f t="shared" si="23"/>
        <v>#REF!</v>
      </c>
      <c r="R22" s="129" t="e">
        <f t="shared" si="23"/>
        <v>#REF!</v>
      </c>
      <c r="S22" s="129" t="e">
        <f t="shared" si="23"/>
        <v>#REF!</v>
      </c>
      <c r="T22" s="129" t="e">
        <f t="shared" si="23"/>
        <v>#REF!</v>
      </c>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row>
    <row r="23" spans="1:58" ht="12" customHeight="1" x14ac:dyDescent="0.15">
      <c r="A23" s="56" t="s">
        <v>95</v>
      </c>
      <c r="B23" s="56" t="s">
        <v>226</v>
      </c>
      <c r="C23" s="56" t="s">
        <v>203</v>
      </c>
      <c r="D23" s="56" t="s">
        <v>204</v>
      </c>
      <c r="E23" s="56" t="s">
        <v>262</v>
      </c>
      <c r="F23" s="114" t="s">
        <v>260</v>
      </c>
      <c r="G23" s="114" t="s">
        <v>264</v>
      </c>
      <c r="H23" s="56" t="s">
        <v>256</v>
      </c>
      <c r="I23" s="56"/>
      <c r="J23" s="129" t="e">
        <f>+#REF!-#REF!-#REF!-#REF!-#REF!-#REF!</f>
        <v>#REF!</v>
      </c>
      <c r="K23" s="56"/>
      <c r="L23" s="56"/>
      <c r="M23" s="129" t="e">
        <f t="shared" ref="M23:T23" si="24">+#REF!-#REF!-#REF!-#REF!-#REF!-#REF!</f>
        <v>#REF!</v>
      </c>
      <c r="N23" s="129" t="e">
        <f t="shared" si="24"/>
        <v>#REF!</v>
      </c>
      <c r="O23" s="129" t="e">
        <f t="shared" si="24"/>
        <v>#REF!</v>
      </c>
      <c r="P23" s="129" t="e">
        <f t="shared" si="24"/>
        <v>#REF!</v>
      </c>
      <c r="Q23" s="129" t="e">
        <f t="shared" si="24"/>
        <v>#REF!</v>
      </c>
      <c r="R23" s="129" t="e">
        <f t="shared" si="24"/>
        <v>#REF!</v>
      </c>
      <c r="S23" s="129" t="e">
        <f t="shared" si="24"/>
        <v>#REF!</v>
      </c>
      <c r="T23" s="129" t="e">
        <f t="shared" si="24"/>
        <v>#REF!</v>
      </c>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row>
    <row r="24" spans="1:58" ht="12" customHeight="1" x14ac:dyDescent="0.15">
      <c r="A24" s="56" t="s">
        <v>95</v>
      </c>
      <c r="B24" s="56" t="s">
        <v>226</v>
      </c>
      <c r="C24" s="56" t="s">
        <v>203</v>
      </c>
      <c r="D24" s="56" t="s">
        <v>204</v>
      </c>
      <c r="E24" s="56" t="s">
        <v>262</v>
      </c>
      <c r="F24" s="114" t="s">
        <v>265</v>
      </c>
      <c r="G24" s="114" t="s">
        <v>264</v>
      </c>
      <c r="H24" s="56" t="s">
        <v>227</v>
      </c>
      <c r="I24" s="56"/>
      <c r="J24" s="129" t="e">
        <f t="shared" ref="J24:J27" si="25">+#REF!</f>
        <v>#REF!</v>
      </c>
      <c r="K24" s="56"/>
      <c r="L24" s="56"/>
      <c r="M24" s="129" t="e">
        <f>+(#REF!+#REF!)/2</f>
        <v>#REF!</v>
      </c>
      <c r="N24" s="129" t="e">
        <f>+#REF!</f>
        <v>#REF!</v>
      </c>
      <c r="O24" s="129" t="e">
        <f>+(#REF!+#REF!)/2</f>
        <v>#REF!</v>
      </c>
      <c r="P24" s="129" t="e">
        <f>+#REF!</f>
        <v>#REF!</v>
      </c>
      <c r="Q24" s="129" t="e">
        <f>+(#REF!+#REF!)/2</f>
        <v>#REF!</v>
      </c>
      <c r="R24" s="129" t="e">
        <f>+#REF!</f>
        <v>#REF!</v>
      </c>
      <c r="S24" s="132"/>
      <c r="T24" s="132"/>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row>
    <row r="25" spans="1:58" ht="12" customHeight="1" x14ac:dyDescent="0.15">
      <c r="A25" s="56" t="s">
        <v>95</v>
      </c>
      <c r="B25" s="56" t="s">
        <v>226</v>
      </c>
      <c r="C25" s="56" t="s">
        <v>203</v>
      </c>
      <c r="D25" s="56" t="s">
        <v>204</v>
      </c>
      <c r="E25" s="56" t="s">
        <v>262</v>
      </c>
      <c r="F25" s="114" t="s">
        <v>266</v>
      </c>
      <c r="G25" s="114" t="s">
        <v>264</v>
      </c>
      <c r="H25" s="114" t="s">
        <v>61</v>
      </c>
      <c r="I25" s="114"/>
      <c r="J25" s="129" t="e">
        <f t="shared" si="25"/>
        <v>#REF!</v>
      </c>
      <c r="K25" s="56"/>
      <c r="L25" s="56"/>
      <c r="M25" s="129" t="e">
        <f t="shared" ref="M25:T25" si="26">+#REF!</f>
        <v>#REF!</v>
      </c>
      <c r="N25" s="129" t="e">
        <f t="shared" si="26"/>
        <v>#REF!</v>
      </c>
      <c r="O25" s="129" t="e">
        <f t="shared" si="26"/>
        <v>#REF!</v>
      </c>
      <c r="P25" s="129" t="e">
        <f t="shared" si="26"/>
        <v>#REF!</v>
      </c>
      <c r="Q25" s="129" t="e">
        <f t="shared" si="26"/>
        <v>#REF!</v>
      </c>
      <c r="R25" s="129" t="e">
        <f t="shared" si="26"/>
        <v>#REF!</v>
      </c>
      <c r="S25" s="129" t="e">
        <f t="shared" si="26"/>
        <v>#REF!</v>
      </c>
      <c r="T25" s="129" t="e">
        <f t="shared" si="26"/>
        <v>#REF!</v>
      </c>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row>
    <row r="26" spans="1:58" ht="12" customHeight="1" x14ac:dyDescent="0.15">
      <c r="A26" s="56" t="s">
        <v>95</v>
      </c>
      <c r="B26" s="56" t="s">
        <v>226</v>
      </c>
      <c r="C26" s="56" t="s">
        <v>203</v>
      </c>
      <c r="D26" s="56" t="s">
        <v>231</v>
      </c>
      <c r="E26" s="56" t="s">
        <v>262</v>
      </c>
      <c r="F26" s="114" t="s">
        <v>266</v>
      </c>
      <c r="G26" s="114" t="s">
        <v>264</v>
      </c>
      <c r="H26" s="114" t="s">
        <v>61</v>
      </c>
      <c r="I26" s="114"/>
      <c r="J26" s="129" t="e">
        <f t="shared" si="25"/>
        <v>#REF!</v>
      </c>
      <c r="K26" s="56"/>
      <c r="L26" s="56"/>
      <c r="M26" s="129" t="e">
        <f t="shared" ref="M26:T26" si="27">+#REF!</f>
        <v>#REF!</v>
      </c>
      <c r="N26" s="129" t="e">
        <f t="shared" si="27"/>
        <v>#REF!</v>
      </c>
      <c r="O26" s="129" t="e">
        <f t="shared" si="27"/>
        <v>#REF!</v>
      </c>
      <c r="P26" s="129" t="e">
        <f t="shared" si="27"/>
        <v>#REF!</v>
      </c>
      <c r="Q26" s="129" t="e">
        <f t="shared" si="27"/>
        <v>#REF!</v>
      </c>
      <c r="R26" s="129" t="e">
        <f t="shared" si="27"/>
        <v>#REF!</v>
      </c>
      <c r="S26" s="129" t="e">
        <f t="shared" si="27"/>
        <v>#REF!</v>
      </c>
      <c r="T26" s="129" t="e">
        <f t="shared" si="27"/>
        <v>#REF!</v>
      </c>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row>
    <row r="27" spans="1:58" ht="12" customHeight="1" x14ac:dyDescent="0.15">
      <c r="A27" s="56" t="s">
        <v>95</v>
      </c>
      <c r="B27" s="56" t="s">
        <v>226</v>
      </c>
      <c r="C27" s="56" t="s">
        <v>203</v>
      </c>
      <c r="D27" s="56" t="s">
        <v>234</v>
      </c>
      <c r="E27" s="56" t="s">
        <v>262</v>
      </c>
      <c r="F27" s="114" t="s">
        <v>266</v>
      </c>
      <c r="G27" s="114" t="s">
        <v>264</v>
      </c>
      <c r="H27" s="114" t="s">
        <v>61</v>
      </c>
      <c r="I27" s="114"/>
      <c r="J27" s="129" t="e">
        <f t="shared" si="25"/>
        <v>#REF!</v>
      </c>
      <c r="K27" s="56"/>
      <c r="L27" s="56"/>
      <c r="M27" s="129" t="e">
        <f t="shared" ref="M27:T27" si="28">+#REF!</f>
        <v>#REF!</v>
      </c>
      <c r="N27" s="129" t="e">
        <f t="shared" si="28"/>
        <v>#REF!</v>
      </c>
      <c r="O27" s="129" t="e">
        <f t="shared" si="28"/>
        <v>#REF!</v>
      </c>
      <c r="P27" s="129" t="e">
        <f t="shared" si="28"/>
        <v>#REF!</v>
      </c>
      <c r="Q27" s="129" t="e">
        <f t="shared" si="28"/>
        <v>#REF!</v>
      </c>
      <c r="R27" s="129" t="e">
        <f t="shared" si="28"/>
        <v>#REF!</v>
      </c>
      <c r="S27" s="129" t="e">
        <f t="shared" si="28"/>
        <v>#REF!</v>
      </c>
      <c r="T27" s="129" t="e">
        <f t="shared" si="28"/>
        <v>#REF!</v>
      </c>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row>
    <row r="28" spans="1:58" ht="12" customHeight="1" x14ac:dyDescent="0.15">
      <c r="A28" s="56" t="s">
        <v>267</v>
      </c>
      <c r="B28" s="56" t="s">
        <v>226</v>
      </c>
      <c r="C28" s="56" t="s">
        <v>203</v>
      </c>
      <c r="D28" s="56" t="s">
        <v>204</v>
      </c>
      <c r="E28" s="56" t="s">
        <v>268</v>
      </c>
      <c r="F28" s="114" t="s">
        <v>122</v>
      </c>
      <c r="G28" s="114" t="s">
        <v>269</v>
      </c>
      <c r="H28" s="114" t="s">
        <v>61</v>
      </c>
      <c r="I28" s="114"/>
      <c r="J28" s="133"/>
      <c r="K28" s="56"/>
      <c r="L28" s="56"/>
      <c r="M28" s="133"/>
      <c r="N28" s="133"/>
      <c r="O28" s="133"/>
      <c r="P28" s="133"/>
      <c r="Q28" s="133"/>
      <c r="R28" s="133"/>
      <c r="S28" s="133"/>
      <c r="T28" s="133"/>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row>
    <row r="29" spans="1:58" ht="12" customHeight="1" x14ac:dyDescent="0.15">
      <c r="A29" s="56" t="s">
        <v>267</v>
      </c>
      <c r="B29" s="56" t="s">
        <v>226</v>
      </c>
      <c r="C29" s="56" t="s">
        <v>231</v>
      </c>
      <c r="D29" s="56" t="s">
        <v>231</v>
      </c>
      <c r="E29" s="56" t="s">
        <v>268</v>
      </c>
      <c r="F29" s="114" t="s">
        <v>122</v>
      </c>
      <c r="G29" s="114" t="s">
        <v>269</v>
      </c>
      <c r="H29" s="114" t="s">
        <v>61</v>
      </c>
      <c r="I29" s="114"/>
      <c r="J29" s="133"/>
      <c r="K29" s="56"/>
      <c r="L29" s="56"/>
      <c r="M29" s="133"/>
      <c r="N29" s="133"/>
      <c r="O29" s="133"/>
      <c r="P29" s="133"/>
      <c r="Q29" s="133"/>
      <c r="R29" s="133"/>
      <c r="S29" s="133"/>
      <c r="T29" s="133"/>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row>
    <row r="30" spans="1:58" ht="12" customHeight="1" x14ac:dyDescent="0.15">
      <c r="A30" s="56" t="s">
        <v>267</v>
      </c>
      <c r="B30" s="56" t="s">
        <v>226</v>
      </c>
      <c r="C30" s="56" t="s">
        <v>234</v>
      </c>
      <c r="D30" s="56" t="s">
        <v>234</v>
      </c>
      <c r="E30" s="56" t="s">
        <v>268</v>
      </c>
      <c r="F30" s="114" t="s">
        <v>122</v>
      </c>
      <c r="G30" s="114" t="s">
        <v>269</v>
      </c>
      <c r="H30" s="114" t="s">
        <v>61</v>
      </c>
      <c r="I30" s="114"/>
      <c r="J30" s="133"/>
      <c r="K30" s="56"/>
      <c r="L30" s="56"/>
      <c r="M30" s="133"/>
      <c r="N30" s="133"/>
      <c r="O30" s="133"/>
      <c r="P30" s="133"/>
      <c r="Q30" s="133"/>
      <c r="R30" s="133"/>
      <c r="S30" s="133"/>
      <c r="T30" s="133"/>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row>
    <row r="31" spans="1:58" ht="12" customHeight="1" x14ac:dyDescent="0.15">
      <c r="A31" s="56" t="s">
        <v>97</v>
      </c>
      <c r="B31" s="134" t="s">
        <v>226</v>
      </c>
      <c r="C31" s="134" t="s">
        <v>203</v>
      </c>
      <c r="D31" s="134" t="s">
        <v>204</v>
      </c>
      <c r="E31" s="134" t="s">
        <v>250</v>
      </c>
      <c r="F31" s="135" t="s">
        <v>99</v>
      </c>
      <c r="G31" s="135"/>
      <c r="H31" s="134" t="s">
        <v>233</v>
      </c>
      <c r="I31" s="134"/>
      <c r="J31" s="136" t="e">
        <f t="shared" ref="J31:J32" si="29">#REF!</f>
        <v>#REF!</v>
      </c>
      <c r="K31" s="136"/>
      <c r="L31" s="136"/>
      <c r="M31" s="136" t="e">
        <f t="shared" ref="M31:T31" si="30">#REF!</f>
        <v>#REF!</v>
      </c>
      <c r="N31" s="136" t="e">
        <f t="shared" si="30"/>
        <v>#REF!</v>
      </c>
      <c r="O31" s="136" t="e">
        <f t="shared" si="30"/>
        <v>#REF!</v>
      </c>
      <c r="P31" s="136" t="e">
        <f t="shared" si="30"/>
        <v>#REF!</v>
      </c>
      <c r="Q31" s="136" t="e">
        <f t="shared" si="30"/>
        <v>#REF!</v>
      </c>
      <c r="R31" s="136" t="e">
        <f t="shared" si="30"/>
        <v>#REF!</v>
      </c>
      <c r="S31" s="136" t="e">
        <f t="shared" si="30"/>
        <v>#REF!</v>
      </c>
      <c r="T31" s="136" t="e">
        <f t="shared" si="30"/>
        <v>#REF!</v>
      </c>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row>
    <row r="32" spans="1:58" ht="12" customHeight="1" x14ac:dyDescent="0.15">
      <c r="A32" s="56" t="s">
        <v>258</v>
      </c>
      <c r="B32" s="134" t="s">
        <v>226</v>
      </c>
      <c r="C32" s="134" t="s">
        <v>203</v>
      </c>
      <c r="D32" s="134" t="s">
        <v>204</v>
      </c>
      <c r="E32" s="134" t="s">
        <v>259</v>
      </c>
      <c r="F32" s="135" t="s">
        <v>260</v>
      </c>
      <c r="G32" s="135"/>
      <c r="H32" s="134" t="s">
        <v>233</v>
      </c>
      <c r="I32" s="134"/>
      <c r="J32" s="136" t="e">
        <f t="shared" si="29"/>
        <v>#REF!</v>
      </c>
      <c r="K32" s="136"/>
      <c r="L32" s="136"/>
      <c r="M32" s="136" t="e">
        <f t="shared" ref="M32:T32" si="31">#REF!</f>
        <v>#REF!</v>
      </c>
      <c r="N32" s="136" t="e">
        <f t="shared" si="31"/>
        <v>#REF!</v>
      </c>
      <c r="O32" s="136" t="e">
        <f t="shared" si="31"/>
        <v>#REF!</v>
      </c>
      <c r="P32" s="136" t="e">
        <f t="shared" si="31"/>
        <v>#REF!</v>
      </c>
      <c r="Q32" s="136" t="e">
        <f t="shared" si="31"/>
        <v>#REF!</v>
      </c>
      <c r="R32" s="136" t="e">
        <f t="shared" si="31"/>
        <v>#REF!</v>
      </c>
      <c r="S32" s="136" t="e">
        <f t="shared" si="31"/>
        <v>#REF!</v>
      </c>
      <c r="T32" s="136" t="e">
        <f t="shared" si="31"/>
        <v>#REF!</v>
      </c>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row>
    <row r="33" spans="1:58" ht="12" customHeight="1" x14ac:dyDescent="0.15">
      <c r="A33" s="56" t="s">
        <v>95</v>
      </c>
      <c r="B33" s="134" t="s">
        <v>226</v>
      </c>
      <c r="C33" s="134" t="s">
        <v>203</v>
      </c>
      <c r="D33" s="134" t="s">
        <v>204</v>
      </c>
      <c r="E33" s="134" t="s">
        <v>262</v>
      </c>
      <c r="F33" s="135" t="s">
        <v>265</v>
      </c>
      <c r="G33" s="135"/>
      <c r="H33" s="134" t="s">
        <v>233</v>
      </c>
      <c r="I33" s="137" t="e">
        <f>#REF!</f>
        <v>#REF!</v>
      </c>
      <c r="J33" s="56"/>
      <c r="K33" s="138"/>
      <c r="L33" s="138"/>
      <c r="M33" s="56"/>
      <c r="N33" s="138"/>
      <c r="O33" s="56"/>
      <c r="P33" s="138"/>
      <c r="Q33" s="56"/>
      <c r="R33" s="139" t="e">
        <f t="shared" ref="R33:R34" si="32">#REF!</f>
        <v>#REF!</v>
      </c>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row>
    <row r="34" spans="1:58" ht="12" customHeight="1" x14ac:dyDescent="0.15">
      <c r="A34" s="56" t="s">
        <v>97</v>
      </c>
      <c r="B34" s="134" t="s">
        <v>202</v>
      </c>
      <c r="C34" s="134" t="s">
        <v>203</v>
      </c>
      <c r="D34" s="134" t="s">
        <v>204</v>
      </c>
      <c r="E34" s="134" t="s">
        <v>250</v>
      </c>
      <c r="F34" s="135" t="s">
        <v>99</v>
      </c>
      <c r="G34" s="135"/>
      <c r="H34" s="135" t="s">
        <v>237</v>
      </c>
      <c r="I34" s="135"/>
      <c r="J34" s="138"/>
      <c r="K34" s="138" t="e">
        <f t="shared" ref="K34:L34" si="33">#REF!</f>
        <v>#REF!</v>
      </c>
      <c r="L34" s="138" t="e">
        <f t="shared" si="33"/>
        <v>#REF!</v>
      </c>
      <c r="M34" s="138"/>
      <c r="N34" s="138" t="e">
        <f>#REF!</f>
        <v>#REF!</v>
      </c>
      <c r="O34" s="138"/>
      <c r="P34" s="138" t="e">
        <f>#REF!</f>
        <v>#REF!</v>
      </c>
      <c r="Q34" s="138"/>
      <c r="R34" s="138" t="e">
        <f t="shared" si="32"/>
        <v>#REF!</v>
      </c>
      <c r="S34" s="138"/>
      <c r="T34" s="138"/>
      <c r="U34" s="134"/>
      <c r="V34" s="134"/>
      <c r="W34" s="134"/>
      <c r="X34" s="134"/>
      <c r="Y34" s="134"/>
      <c r="Z34" s="134"/>
      <c r="AA34" s="134"/>
      <c r="AB34" s="134"/>
      <c r="AC34" s="134"/>
      <c r="AD34" s="134"/>
      <c r="AE34" s="134"/>
      <c r="AF34" s="134"/>
      <c r="AG34" s="134"/>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row>
    <row r="35" spans="1:58" ht="12" customHeight="1" x14ac:dyDescent="0.15">
      <c r="A35" s="56" t="s">
        <v>258</v>
      </c>
      <c r="B35" s="134" t="s">
        <v>202</v>
      </c>
      <c r="C35" s="134" t="s">
        <v>203</v>
      </c>
      <c r="D35" s="134" t="s">
        <v>204</v>
      </c>
      <c r="E35" s="134" t="s">
        <v>259</v>
      </c>
      <c r="F35" s="135" t="s">
        <v>260</v>
      </c>
      <c r="G35" s="135"/>
      <c r="H35" s="134" t="s">
        <v>237</v>
      </c>
      <c r="I35" s="134"/>
      <c r="J35" s="138"/>
      <c r="K35" s="138"/>
      <c r="L35" s="138"/>
      <c r="M35" s="138"/>
      <c r="N35" s="138"/>
      <c r="O35" s="138"/>
      <c r="P35" s="138"/>
      <c r="Q35" s="138"/>
      <c r="R35" s="138"/>
      <c r="S35" s="140"/>
      <c r="T35" s="140"/>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row>
    <row r="36" spans="1:58" ht="12" customHeight="1" x14ac:dyDescent="0.15">
      <c r="A36" s="56" t="s">
        <v>95</v>
      </c>
      <c r="B36" s="134" t="s">
        <v>202</v>
      </c>
      <c r="C36" s="134" t="s">
        <v>203</v>
      </c>
      <c r="D36" s="134" t="s">
        <v>204</v>
      </c>
      <c r="E36" s="134" t="s">
        <v>262</v>
      </c>
      <c r="F36" s="135" t="s">
        <v>263</v>
      </c>
      <c r="G36" s="135"/>
      <c r="H36" s="134" t="s">
        <v>237</v>
      </c>
      <c r="I36" s="134"/>
      <c r="J36" s="138"/>
      <c r="K36" s="138" t="e">
        <f t="shared" ref="K36:L36" si="34">#REF!</f>
        <v>#REF!</v>
      </c>
      <c r="L36" s="138" t="e">
        <f t="shared" si="34"/>
        <v>#REF!</v>
      </c>
      <c r="M36" s="134"/>
      <c r="N36" s="138" t="e">
        <f t="shared" ref="N36:N37" si="35">#REF!</f>
        <v>#REF!</v>
      </c>
      <c r="O36" s="134"/>
      <c r="P36" s="138" t="e">
        <f t="shared" ref="P36:P37" si="36">#REF!</f>
        <v>#REF!</v>
      </c>
      <c r="Q36" s="134"/>
      <c r="R36" s="138" t="e">
        <f t="shared" ref="R36:R37" si="37">#REF!</f>
        <v>#REF!</v>
      </c>
      <c r="S36" s="140"/>
      <c r="T36" s="140"/>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row>
    <row r="37" spans="1:58" ht="12" customHeight="1" x14ac:dyDescent="0.15">
      <c r="A37" s="56" t="s">
        <v>97</v>
      </c>
      <c r="B37" s="134" t="s">
        <v>202</v>
      </c>
      <c r="C37" s="134" t="s">
        <v>203</v>
      </c>
      <c r="D37" s="134" t="s">
        <v>204</v>
      </c>
      <c r="E37" s="134" t="s">
        <v>250</v>
      </c>
      <c r="F37" s="135" t="s">
        <v>99</v>
      </c>
      <c r="G37" s="135"/>
      <c r="H37" s="134" t="s">
        <v>247</v>
      </c>
      <c r="I37" s="134"/>
      <c r="J37" s="56"/>
      <c r="K37" s="138" t="e">
        <f t="shared" ref="K37:L37" si="38">#REF!</f>
        <v>#REF!</v>
      </c>
      <c r="L37" s="138" t="e">
        <f t="shared" si="38"/>
        <v>#REF!</v>
      </c>
      <c r="M37" s="138"/>
      <c r="N37" s="138" t="e">
        <f t="shared" si="35"/>
        <v>#REF!</v>
      </c>
      <c r="O37" s="138"/>
      <c r="P37" s="138" t="e">
        <f t="shared" si="36"/>
        <v>#REF!</v>
      </c>
      <c r="Q37" s="138"/>
      <c r="R37" s="138" t="e">
        <f t="shared" si="37"/>
        <v>#REF!</v>
      </c>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row>
    <row r="38" spans="1:58" ht="12" customHeight="1" x14ac:dyDescent="0.15">
      <c r="A38" s="56" t="s">
        <v>258</v>
      </c>
      <c r="B38" s="134" t="s">
        <v>202</v>
      </c>
      <c r="C38" s="134" t="s">
        <v>203</v>
      </c>
      <c r="D38" s="134" t="s">
        <v>204</v>
      </c>
      <c r="E38" s="134" t="s">
        <v>259</v>
      </c>
      <c r="F38" s="135" t="s">
        <v>260</v>
      </c>
      <c r="G38" s="135"/>
      <c r="H38" s="134" t="s">
        <v>247</v>
      </c>
      <c r="I38" s="134"/>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row>
    <row r="39" spans="1:58" ht="12" customHeight="1" x14ac:dyDescent="0.15">
      <c r="A39" s="56" t="s">
        <v>95</v>
      </c>
      <c r="B39" s="134" t="s">
        <v>202</v>
      </c>
      <c r="C39" s="134" t="s">
        <v>203</v>
      </c>
      <c r="D39" s="134" t="s">
        <v>204</v>
      </c>
      <c r="E39" s="134" t="s">
        <v>262</v>
      </c>
      <c r="F39" s="135" t="s">
        <v>263</v>
      </c>
      <c r="G39" s="135"/>
      <c r="H39" s="134" t="s">
        <v>247</v>
      </c>
      <c r="I39" s="134"/>
      <c r="J39" s="56"/>
      <c r="K39" s="138" t="e">
        <f t="shared" ref="K39:L39" si="39">#REF!</f>
        <v>#REF!</v>
      </c>
      <c r="L39" s="138" t="e">
        <f t="shared" si="39"/>
        <v>#REF!</v>
      </c>
      <c r="M39" s="138"/>
      <c r="N39" s="138" t="e">
        <f t="shared" ref="N39:N40" si="40">#REF!</f>
        <v>#REF!</v>
      </c>
      <c r="O39" s="138"/>
      <c r="P39" s="138" t="e">
        <f t="shared" ref="P39:P40" si="41">#REF!</f>
        <v>#REF!</v>
      </c>
      <c r="Q39" s="138"/>
      <c r="R39" s="138" t="e">
        <f t="shared" ref="R39:R40" si="42">#REF!</f>
        <v>#REF!</v>
      </c>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row>
    <row r="40" spans="1:58" ht="12" customHeight="1" x14ac:dyDescent="0.15">
      <c r="A40" s="56" t="s">
        <v>97</v>
      </c>
      <c r="B40" s="134" t="s">
        <v>202</v>
      </c>
      <c r="C40" s="134" t="s">
        <v>203</v>
      </c>
      <c r="D40" s="134" t="s">
        <v>204</v>
      </c>
      <c r="E40" s="134" t="s">
        <v>250</v>
      </c>
      <c r="F40" s="135" t="s">
        <v>99</v>
      </c>
      <c r="G40" s="135"/>
      <c r="H40" s="134" t="s">
        <v>227</v>
      </c>
      <c r="I40" s="134"/>
      <c r="J40" s="56"/>
      <c r="K40" s="138" t="e">
        <f t="shared" ref="K40:L40" si="43">#REF!</f>
        <v>#REF!</v>
      </c>
      <c r="L40" s="138" t="e">
        <f t="shared" si="43"/>
        <v>#REF!</v>
      </c>
      <c r="M40" s="56"/>
      <c r="N40" s="138" t="e">
        <f t="shared" si="40"/>
        <v>#REF!</v>
      </c>
      <c r="O40" s="56"/>
      <c r="P40" s="138" t="e">
        <f t="shared" si="41"/>
        <v>#REF!</v>
      </c>
      <c r="Q40" s="56"/>
      <c r="R40" s="138" t="e">
        <f t="shared" si="42"/>
        <v>#REF!</v>
      </c>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row>
    <row r="41" spans="1:58" ht="12" customHeight="1" x14ac:dyDescent="0.15">
      <c r="A41" s="56" t="s">
        <v>258</v>
      </c>
      <c r="B41" s="134" t="s">
        <v>202</v>
      </c>
      <c r="C41" s="134" t="s">
        <v>203</v>
      </c>
      <c r="D41" s="134" t="s">
        <v>204</v>
      </c>
      <c r="E41" s="134" t="s">
        <v>259</v>
      </c>
      <c r="F41" s="135" t="s">
        <v>260</v>
      </c>
      <c r="G41" s="135"/>
      <c r="H41" s="134" t="s">
        <v>227</v>
      </c>
      <c r="I41" s="134"/>
      <c r="J41" s="56"/>
      <c r="K41" s="138"/>
      <c r="L41" s="138"/>
      <c r="M41" s="138"/>
      <c r="N41" s="138"/>
      <c r="O41" s="138"/>
      <c r="P41" s="138"/>
      <c r="Q41" s="138"/>
      <c r="R41" s="138"/>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row>
    <row r="42" spans="1:58" ht="12" customHeight="1" x14ac:dyDescent="0.15">
      <c r="A42" s="56" t="s">
        <v>95</v>
      </c>
      <c r="B42" s="134" t="s">
        <v>202</v>
      </c>
      <c r="C42" s="134" t="s">
        <v>203</v>
      </c>
      <c r="D42" s="134" t="s">
        <v>204</v>
      </c>
      <c r="E42" s="134" t="s">
        <v>262</v>
      </c>
      <c r="F42" s="135" t="s">
        <v>265</v>
      </c>
      <c r="G42" s="135"/>
      <c r="H42" s="134" t="s">
        <v>227</v>
      </c>
      <c r="I42" s="134"/>
      <c r="J42" s="56"/>
      <c r="K42" s="138" t="e">
        <f t="shared" ref="K42:L42" si="44">#REF!</f>
        <v>#REF!</v>
      </c>
      <c r="L42" s="138" t="e">
        <f t="shared" si="44"/>
        <v>#REF!</v>
      </c>
      <c r="M42" s="56"/>
      <c r="N42" s="138" t="e">
        <f t="shared" ref="N42:N43" si="45">#REF!</f>
        <v>#REF!</v>
      </c>
      <c r="O42" s="56"/>
      <c r="P42" s="138" t="e">
        <f t="shared" ref="P42:P43" si="46">#REF!</f>
        <v>#REF!</v>
      </c>
      <c r="Q42" s="56"/>
      <c r="R42" s="138" t="e">
        <f t="shared" ref="R42:R43" si="47">#REF!</f>
        <v>#REF!</v>
      </c>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row>
    <row r="43" spans="1:58" ht="12" customHeight="1" x14ac:dyDescent="0.15">
      <c r="A43" s="56" t="s">
        <v>97</v>
      </c>
      <c r="B43" s="134" t="s">
        <v>202</v>
      </c>
      <c r="C43" s="134" t="s">
        <v>203</v>
      </c>
      <c r="D43" s="134" t="s">
        <v>204</v>
      </c>
      <c r="E43" s="134" t="s">
        <v>250</v>
      </c>
      <c r="F43" s="135" t="s">
        <v>99</v>
      </c>
      <c r="G43" s="135"/>
      <c r="H43" s="134" t="s">
        <v>233</v>
      </c>
      <c r="I43" s="134"/>
      <c r="J43" s="56"/>
      <c r="K43" s="138" t="e">
        <f t="shared" ref="K43:L43" si="48">#REF!</f>
        <v>#REF!</v>
      </c>
      <c r="L43" s="138" t="e">
        <f t="shared" si="48"/>
        <v>#REF!</v>
      </c>
      <c r="M43" s="56"/>
      <c r="N43" s="138" t="e">
        <f t="shared" si="45"/>
        <v>#REF!</v>
      </c>
      <c r="O43" s="56"/>
      <c r="P43" s="138" t="e">
        <f t="shared" si="46"/>
        <v>#REF!</v>
      </c>
      <c r="Q43" s="56"/>
      <c r="R43" s="138" t="e">
        <f t="shared" si="47"/>
        <v>#REF!</v>
      </c>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row>
    <row r="44" spans="1:58" ht="12" customHeight="1" x14ac:dyDescent="0.15">
      <c r="A44" s="56" t="s">
        <v>258</v>
      </c>
      <c r="B44" s="134" t="s">
        <v>202</v>
      </c>
      <c r="C44" s="134" t="s">
        <v>203</v>
      </c>
      <c r="D44" s="134" t="s">
        <v>204</v>
      </c>
      <c r="E44" s="134" t="s">
        <v>259</v>
      </c>
      <c r="F44" s="135" t="s">
        <v>260</v>
      </c>
      <c r="G44" s="135"/>
      <c r="H44" s="134" t="s">
        <v>233</v>
      </c>
      <c r="I44" s="134"/>
      <c r="J44" s="56"/>
      <c r="K44" s="138"/>
      <c r="L44" s="138"/>
      <c r="M44" s="56"/>
      <c r="N44" s="138"/>
      <c r="O44" s="56"/>
      <c r="P44" s="138"/>
      <c r="Q44" s="56"/>
      <c r="R44" s="138"/>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row>
    <row r="45" spans="1:58" ht="12" customHeight="1" x14ac:dyDescent="0.15">
      <c r="A45" s="56" t="s">
        <v>95</v>
      </c>
      <c r="B45" s="134" t="s">
        <v>202</v>
      </c>
      <c r="C45" s="134" t="s">
        <v>203</v>
      </c>
      <c r="D45" s="134" t="s">
        <v>204</v>
      </c>
      <c r="E45" s="134" t="s">
        <v>262</v>
      </c>
      <c r="F45" s="135" t="s">
        <v>265</v>
      </c>
      <c r="G45" s="135"/>
      <c r="H45" s="134" t="s">
        <v>233</v>
      </c>
      <c r="I45" s="134"/>
      <c r="J45" s="56"/>
      <c r="K45" s="138" t="e">
        <f t="shared" ref="K45:L45" si="49">#REF!</f>
        <v>#REF!</v>
      </c>
      <c r="L45" s="138" t="e">
        <f t="shared" si="49"/>
        <v>#REF!</v>
      </c>
      <c r="M45" s="56"/>
      <c r="N45" s="138" t="e">
        <f t="shared" ref="N45:N46" si="50">#REF!</f>
        <v>#REF!</v>
      </c>
      <c r="O45" s="56"/>
      <c r="P45" s="138" t="e">
        <f t="shared" ref="P45:P46" si="51">#REF!</f>
        <v>#REF!</v>
      </c>
      <c r="Q45" s="56"/>
      <c r="R45" s="138" t="e">
        <f t="shared" ref="R45:R46" si="52">#REF!</f>
        <v>#REF!</v>
      </c>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row>
    <row r="46" spans="1:58" ht="12" customHeight="1" x14ac:dyDescent="0.15">
      <c r="A46" s="134" t="s">
        <v>267</v>
      </c>
      <c r="B46" s="134" t="s">
        <v>226</v>
      </c>
      <c r="C46" s="134" t="s">
        <v>203</v>
      </c>
      <c r="D46" s="134" t="s">
        <v>204</v>
      </c>
      <c r="E46" s="134" t="s">
        <v>268</v>
      </c>
      <c r="F46" s="134" t="s">
        <v>122</v>
      </c>
      <c r="G46" s="134"/>
      <c r="H46" s="134" t="s">
        <v>61</v>
      </c>
      <c r="I46" s="56"/>
      <c r="J46" s="129"/>
      <c r="K46" s="141" t="e">
        <f t="shared" ref="K46:L46" si="53">#REF!</f>
        <v>#REF!</v>
      </c>
      <c r="L46" s="141" t="e">
        <f t="shared" si="53"/>
        <v>#REF!</v>
      </c>
      <c r="M46" s="129"/>
      <c r="N46" s="129" t="e">
        <f t="shared" si="50"/>
        <v>#REF!</v>
      </c>
      <c r="O46" s="129"/>
      <c r="P46" s="129" t="e">
        <f t="shared" si="51"/>
        <v>#REF!</v>
      </c>
      <c r="Q46" s="129"/>
      <c r="R46" s="129" t="e">
        <f t="shared" si="52"/>
        <v>#REF!</v>
      </c>
      <c r="S46" s="129"/>
      <c r="T46" s="129"/>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row>
    <row r="47" spans="1:58" ht="12" customHeight="1" x14ac:dyDescent="0.15">
      <c r="A47" s="134"/>
      <c r="B47" s="134"/>
      <c r="C47" s="134"/>
      <c r="D47" s="134"/>
      <c r="E47" s="134"/>
      <c r="F47" s="134"/>
      <c r="G47" s="134"/>
      <c r="H47" s="134"/>
      <c r="I47" s="56"/>
      <c r="J47" s="129"/>
      <c r="K47" s="56"/>
      <c r="L47" s="56"/>
      <c r="M47" s="129"/>
      <c r="N47" s="129"/>
      <c r="O47" s="129"/>
      <c r="P47" s="129"/>
      <c r="Q47" s="129"/>
      <c r="R47" s="129"/>
      <c r="S47" s="129"/>
      <c r="T47" s="129"/>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row>
    <row r="48" spans="1:58" ht="12" customHeight="1" x14ac:dyDescent="0.2">
      <c r="A48" s="56"/>
      <c r="B48" s="56"/>
      <c r="C48" s="56"/>
      <c r="D48" s="56"/>
      <c r="E48" s="56"/>
      <c r="F48" s="56"/>
      <c r="G48" s="56"/>
      <c r="H48" s="56"/>
      <c r="I48" s="56"/>
      <c r="J48" s="41" t="s">
        <v>270</v>
      </c>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t="s">
        <v>271</v>
      </c>
      <c r="BF48" s="56"/>
    </row>
    <row r="49" spans="1:58" ht="12" customHeight="1" x14ac:dyDescent="0.2">
      <c r="A49" s="127" t="s">
        <v>148</v>
      </c>
      <c r="B49" s="127" t="s">
        <v>149</v>
      </c>
      <c r="C49" s="127" t="s">
        <v>150</v>
      </c>
      <c r="D49" s="127" t="s">
        <v>151</v>
      </c>
      <c r="E49" s="127" t="s">
        <v>152</v>
      </c>
      <c r="F49" s="127" t="s">
        <v>92</v>
      </c>
      <c r="G49" s="127" t="s">
        <v>153</v>
      </c>
      <c r="H49" s="127" t="s">
        <v>154</v>
      </c>
      <c r="I49" s="142">
        <v>2010</v>
      </c>
      <c r="J49" s="142">
        <v>2014</v>
      </c>
      <c r="K49" s="142">
        <v>2015</v>
      </c>
      <c r="L49" s="142">
        <v>2016</v>
      </c>
      <c r="M49" s="142">
        <v>2017</v>
      </c>
      <c r="N49" s="142">
        <v>2018</v>
      </c>
      <c r="O49" s="142">
        <v>2019</v>
      </c>
      <c r="P49" s="142">
        <v>2020</v>
      </c>
      <c r="Q49" s="142">
        <v>2021</v>
      </c>
      <c r="R49" s="142">
        <v>2022</v>
      </c>
      <c r="S49" s="142">
        <v>2023</v>
      </c>
      <c r="T49" s="142">
        <v>2024</v>
      </c>
      <c r="U49" s="142">
        <v>2025</v>
      </c>
      <c r="V49" s="142">
        <v>2026</v>
      </c>
      <c r="W49" s="142">
        <v>2027</v>
      </c>
      <c r="X49" s="142">
        <v>2028</v>
      </c>
      <c r="Y49" s="142">
        <v>2029</v>
      </c>
      <c r="Z49" s="142">
        <v>2030</v>
      </c>
      <c r="AA49" s="142">
        <v>2031</v>
      </c>
      <c r="AB49" s="142">
        <v>2032</v>
      </c>
      <c r="AC49" s="142">
        <v>2033</v>
      </c>
      <c r="AD49" s="142">
        <v>2034</v>
      </c>
      <c r="AE49" s="142">
        <v>2035</v>
      </c>
      <c r="AF49" s="142">
        <v>2036</v>
      </c>
      <c r="AG49" s="142">
        <v>2037</v>
      </c>
      <c r="AH49" s="142">
        <v>2038</v>
      </c>
      <c r="AI49" s="142">
        <v>2039</v>
      </c>
      <c r="AJ49" s="142">
        <v>2040</v>
      </c>
      <c r="AK49" s="142">
        <v>2041</v>
      </c>
      <c r="AL49" s="142">
        <v>2042</v>
      </c>
      <c r="AM49" s="142">
        <v>2043</v>
      </c>
      <c r="AN49" s="142">
        <v>2044</v>
      </c>
      <c r="AO49" s="142">
        <v>2045</v>
      </c>
      <c r="AP49" s="142">
        <v>2046</v>
      </c>
      <c r="AQ49" s="142">
        <v>2047</v>
      </c>
      <c r="AR49" s="142">
        <v>2048</v>
      </c>
      <c r="AS49" s="142">
        <v>2049</v>
      </c>
      <c r="AT49" s="142">
        <v>2050</v>
      </c>
      <c r="AU49" s="142">
        <v>2051</v>
      </c>
      <c r="AV49" s="142">
        <v>2052</v>
      </c>
      <c r="AW49" s="142">
        <v>2053</v>
      </c>
      <c r="AX49" s="142">
        <v>2054</v>
      </c>
      <c r="AY49" s="142">
        <v>2055</v>
      </c>
      <c r="AZ49" s="142">
        <v>2056</v>
      </c>
      <c r="BA49" s="142">
        <v>2057</v>
      </c>
      <c r="BB49" s="142">
        <v>2058</v>
      </c>
      <c r="BC49" s="142">
        <v>2059</v>
      </c>
      <c r="BD49" s="142">
        <v>2060</v>
      </c>
      <c r="BE49" s="128" t="s">
        <v>272</v>
      </c>
      <c r="BF49" s="128" t="s">
        <v>273</v>
      </c>
    </row>
    <row r="50" spans="1:58" ht="12" customHeight="1" x14ac:dyDescent="0.15">
      <c r="A50" s="56" t="s">
        <v>97</v>
      </c>
      <c r="B50" s="56" t="s">
        <v>226</v>
      </c>
      <c r="C50" s="56" t="s">
        <v>203</v>
      </c>
      <c r="D50" s="56" t="s">
        <v>204</v>
      </c>
      <c r="E50" s="56" t="s">
        <v>250</v>
      </c>
      <c r="F50" s="114" t="str">
        <f t="shared" ref="F50:F78" si="54">+F2</f>
        <v>MtCO2</v>
      </c>
      <c r="G50" s="114" t="s">
        <v>251</v>
      </c>
      <c r="H50" s="114" t="s">
        <v>252</v>
      </c>
      <c r="I50" s="114"/>
      <c r="J50" s="143" t="e">
        <f t="shared" ref="J50:J75" si="55">+J2</f>
        <v>#REF!</v>
      </c>
      <c r="K50" s="144" t="e">
        <f t="shared" ref="K50:T50" si="56">$J50-(($J50-$U50)/(11)*(K$49-$J$49))</f>
        <v>#REF!</v>
      </c>
      <c r="L50" s="144" t="e">
        <f t="shared" si="56"/>
        <v>#REF!</v>
      </c>
      <c r="M50" s="144" t="e">
        <f t="shared" si="56"/>
        <v>#REF!</v>
      </c>
      <c r="N50" s="144" t="e">
        <f t="shared" si="56"/>
        <v>#REF!</v>
      </c>
      <c r="O50" s="144" t="e">
        <f t="shared" si="56"/>
        <v>#REF!</v>
      </c>
      <c r="P50" s="144" t="e">
        <f t="shared" si="56"/>
        <v>#REF!</v>
      </c>
      <c r="Q50" s="144" t="e">
        <f t="shared" si="56"/>
        <v>#REF!</v>
      </c>
      <c r="R50" s="144" t="e">
        <f t="shared" si="56"/>
        <v>#REF!</v>
      </c>
      <c r="S50" s="144" t="e">
        <f t="shared" si="56"/>
        <v>#REF!</v>
      </c>
      <c r="T50" s="144" t="e">
        <f t="shared" si="56"/>
        <v>#REF!</v>
      </c>
      <c r="U50" s="143" t="e">
        <f t="shared" ref="U50:U75" si="57">+M2</f>
        <v>#REF!</v>
      </c>
      <c r="V50" s="144" t="e">
        <f t="shared" ref="V50:Y50" si="58">$U50-(($U50-$Z50)/(5)*(V$49-$U$49))</f>
        <v>#REF!</v>
      </c>
      <c r="W50" s="144" t="e">
        <f t="shared" si="58"/>
        <v>#REF!</v>
      </c>
      <c r="X50" s="144" t="e">
        <f t="shared" si="58"/>
        <v>#REF!</v>
      </c>
      <c r="Y50" s="144" t="e">
        <f t="shared" si="58"/>
        <v>#REF!</v>
      </c>
      <c r="Z50" s="143" t="e">
        <f t="shared" ref="Z50:Z75" si="59">+N2</f>
        <v>#REF!</v>
      </c>
      <c r="AA50" s="144" t="e">
        <f t="shared" ref="AA50:AD50" si="60">$Z50-(($Z50-$AE50)/(5)*(AA$49-$Z$49))</f>
        <v>#REF!</v>
      </c>
      <c r="AB50" s="144" t="e">
        <f t="shared" si="60"/>
        <v>#REF!</v>
      </c>
      <c r="AC50" s="144" t="e">
        <f t="shared" si="60"/>
        <v>#REF!</v>
      </c>
      <c r="AD50" s="144" t="e">
        <f t="shared" si="60"/>
        <v>#REF!</v>
      </c>
      <c r="AE50" s="143" t="e">
        <f t="shared" ref="AE50:AE75" si="61">+O2</f>
        <v>#REF!</v>
      </c>
      <c r="AF50" s="144" t="e">
        <f t="shared" ref="AF50:AI50" si="62">$AE50-(($AE50-$AJ50)/(5)*(AF$49-$AE$49))</f>
        <v>#REF!</v>
      </c>
      <c r="AG50" s="144" t="e">
        <f t="shared" si="62"/>
        <v>#REF!</v>
      </c>
      <c r="AH50" s="144" t="e">
        <f t="shared" si="62"/>
        <v>#REF!</v>
      </c>
      <c r="AI50" s="144" t="e">
        <f t="shared" si="62"/>
        <v>#REF!</v>
      </c>
      <c r="AJ50" s="143" t="e">
        <f t="shared" ref="AJ50:AJ75" si="63">+P2</f>
        <v>#REF!</v>
      </c>
      <c r="AK50" s="144" t="e">
        <f t="shared" ref="AK50:AN50" si="64">$AJ50-(($AJ50-$AO50)/(5)*(AK$49-$AJ$49))</f>
        <v>#REF!</v>
      </c>
      <c r="AL50" s="144" t="e">
        <f t="shared" si="64"/>
        <v>#REF!</v>
      </c>
      <c r="AM50" s="144" t="e">
        <f t="shared" si="64"/>
        <v>#REF!</v>
      </c>
      <c r="AN50" s="144" t="e">
        <f t="shared" si="64"/>
        <v>#REF!</v>
      </c>
      <c r="AO50" s="143" t="e">
        <f t="shared" ref="AO50:AO75" si="65">+Q2</f>
        <v>#REF!</v>
      </c>
      <c r="AP50" s="144" t="e">
        <f t="shared" ref="AP50:AS50" si="66">$AO50-(($AO50-$AT50)/(5)*(AP$49-$AO$49))</f>
        <v>#REF!</v>
      </c>
      <c r="AQ50" s="144" t="e">
        <f t="shared" si="66"/>
        <v>#REF!</v>
      </c>
      <c r="AR50" s="144" t="e">
        <f t="shared" si="66"/>
        <v>#REF!</v>
      </c>
      <c r="AS50" s="144" t="e">
        <f t="shared" si="66"/>
        <v>#REF!</v>
      </c>
      <c r="AT50" s="143" t="e">
        <f t="shared" ref="AT50:AT75" si="67">+R2</f>
        <v>#REF!</v>
      </c>
      <c r="AU50" s="144" t="e">
        <f t="shared" ref="AU50:AX50" si="68">$AT50-(($AT50-$AY50)/(5)*(AU$49-$AT$49))</f>
        <v>#REF!</v>
      </c>
      <c r="AV50" s="144" t="e">
        <f t="shared" si="68"/>
        <v>#REF!</v>
      </c>
      <c r="AW50" s="144" t="e">
        <f t="shared" si="68"/>
        <v>#REF!</v>
      </c>
      <c r="AX50" s="144" t="e">
        <f t="shared" si="68"/>
        <v>#REF!</v>
      </c>
      <c r="AY50" s="143" t="e">
        <f t="shared" ref="AY50:AY71" si="69">+S2</f>
        <v>#REF!</v>
      </c>
      <c r="AZ50" s="144" t="e">
        <f t="shared" ref="AZ50:BC50" si="70">$AY50-(($AY50-$BD50)/(5)*(AZ$49-$AY$49))</f>
        <v>#REF!</v>
      </c>
      <c r="BA50" s="144" t="e">
        <f t="shared" si="70"/>
        <v>#REF!</v>
      </c>
      <c r="BB50" s="144" t="e">
        <f t="shared" si="70"/>
        <v>#REF!</v>
      </c>
      <c r="BC50" s="144" t="e">
        <f t="shared" si="70"/>
        <v>#REF!</v>
      </c>
      <c r="BD50" s="143" t="e">
        <f t="shared" ref="BD50:BD71" si="71">+T2</f>
        <v>#REF!</v>
      </c>
      <c r="BE50" s="56"/>
      <c r="BF50" s="140" t="e">
        <f t="shared" ref="BF50:BF59" si="72">($U$49-$P$49)*(0.5*(P50-U50)+U50)+($Z$49-$U$49)*(0.5*(U50-Z50)+Z50)+($AE$49-$Z$49)*(0.5*(Z50-AE50)+AE50)+($AJ$49-$AE$49)*(0.5*(AE50-AJ50)+AJ50)+($AO$49-$AJ$49)*(0.5*(AJ50-AO50)+AO50)+($AT$49-$AO$49)*(0.5*(AO50-AT50)+AT50)</f>
        <v>#REF!</v>
      </c>
    </row>
    <row r="51" spans="1:58" ht="12" customHeight="1" x14ac:dyDescent="0.15">
      <c r="A51" s="56" t="s">
        <v>97</v>
      </c>
      <c r="B51" s="56" t="s">
        <v>226</v>
      </c>
      <c r="C51" s="56" t="s">
        <v>203</v>
      </c>
      <c r="D51" s="56" t="s">
        <v>204</v>
      </c>
      <c r="E51" s="56" t="s">
        <v>250</v>
      </c>
      <c r="F51" s="114" t="str">
        <f t="shared" si="54"/>
        <v>MtCO2</v>
      </c>
      <c r="G51" s="114" t="s">
        <v>254</v>
      </c>
      <c r="H51" s="56" t="s">
        <v>247</v>
      </c>
      <c r="I51" s="56"/>
      <c r="J51" s="143" t="e">
        <f t="shared" si="55"/>
        <v>#REF!</v>
      </c>
      <c r="K51" s="144" t="e">
        <f t="shared" ref="K51:T51" si="73">$J51-(($J51-$U51)/(11)*(K$49-$J$49))</f>
        <v>#REF!</v>
      </c>
      <c r="L51" s="144" t="e">
        <f t="shared" si="73"/>
        <v>#REF!</v>
      </c>
      <c r="M51" s="144" t="e">
        <f t="shared" si="73"/>
        <v>#REF!</v>
      </c>
      <c r="N51" s="144" t="e">
        <f t="shared" si="73"/>
        <v>#REF!</v>
      </c>
      <c r="O51" s="144" t="e">
        <f t="shared" si="73"/>
        <v>#REF!</v>
      </c>
      <c r="P51" s="144" t="e">
        <f t="shared" si="73"/>
        <v>#REF!</v>
      </c>
      <c r="Q51" s="144" t="e">
        <f t="shared" si="73"/>
        <v>#REF!</v>
      </c>
      <c r="R51" s="144" t="e">
        <f t="shared" si="73"/>
        <v>#REF!</v>
      </c>
      <c r="S51" s="144" t="e">
        <f t="shared" si="73"/>
        <v>#REF!</v>
      </c>
      <c r="T51" s="144" t="e">
        <f t="shared" si="73"/>
        <v>#REF!</v>
      </c>
      <c r="U51" s="143" t="e">
        <f t="shared" si="57"/>
        <v>#REF!</v>
      </c>
      <c r="V51" s="144" t="e">
        <f t="shared" ref="V51:Y51" si="74">$U51-(($U51-$Z51)/(5)*(V$49-$U$49))</f>
        <v>#REF!</v>
      </c>
      <c r="W51" s="144" t="e">
        <f t="shared" si="74"/>
        <v>#REF!</v>
      </c>
      <c r="X51" s="144" t="e">
        <f t="shared" si="74"/>
        <v>#REF!</v>
      </c>
      <c r="Y51" s="144" t="e">
        <f t="shared" si="74"/>
        <v>#REF!</v>
      </c>
      <c r="Z51" s="143" t="e">
        <f t="shared" si="59"/>
        <v>#REF!</v>
      </c>
      <c r="AA51" s="144" t="e">
        <f t="shared" ref="AA51:AD51" si="75">$Z51-(($Z51-$AE51)/(5)*(AA$49-$Z$49))</f>
        <v>#REF!</v>
      </c>
      <c r="AB51" s="144" t="e">
        <f t="shared" si="75"/>
        <v>#REF!</v>
      </c>
      <c r="AC51" s="144" t="e">
        <f t="shared" si="75"/>
        <v>#REF!</v>
      </c>
      <c r="AD51" s="144" t="e">
        <f t="shared" si="75"/>
        <v>#REF!</v>
      </c>
      <c r="AE51" s="143" t="e">
        <f t="shared" si="61"/>
        <v>#REF!</v>
      </c>
      <c r="AF51" s="144" t="e">
        <f t="shared" ref="AF51:AI51" si="76">$AE51-(($AE51-$AJ51)/(5)*(AF$49-$AE$49))</f>
        <v>#REF!</v>
      </c>
      <c r="AG51" s="144" t="e">
        <f t="shared" si="76"/>
        <v>#REF!</v>
      </c>
      <c r="AH51" s="144" t="e">
        <f t="shared" si="76"/>
        <v>#REF!</v>
      </c>
      <c r="AI51" s="144" t="e">
        <f t="shared" si="76"/>
        <v>#REF!</v>
      </c>
      <c r="AJ51" s="143" t="e">
        <f t="shared" si="63"/>
        <v>#REF!</v>
      </c>
      <c r="AK51" s="144" t="e">
        <f t="shared" ref="AK51:AN51" si="77">$AJ51-(($AJ51-$AO51)/(5)*(AK$49-$AJ$49))</f>
        <v>#REF!</v>
      </c>
      <c r="AL51" s="144" t="e">
        <f t="shared" si="77"/>
        <v>#REF!</v>
      </c>
      <c r="AM51" s="144" t="e">
        <f t="shared" si="77"/>
        <v>#REF!</v>
      </c>
      <c r="AN51" s="144" t="e">
        <f t="shared" si="77"/>
        <v>#REF!</v>
      </c>
      <c r="AO51" s="143" t="e">
        <f t="shared" si="65"/>
        <v>#REF!</v>
      </c>
      <c r="AP51" s="144" t="e">
        <f t="shared" ref="AP51:AS51" si="78">$AO51-(($AO51-$AT51)/(5)*(AP$49-$AO$49))</f>
        <v>#REF!</v>
      </c>
      <c r="AQ51" s="144" t="e">
        <f t="shared" si="78"/>
        <v>#REF!</v>
      </c>
      <c r="AR51" s="144" t="e">
        <f t="shared" si="78"/>
        <v>#REF!</v>
      </c>
      <c r="AS51" s="144" t="e">
        <f t="shared" si="78"/>
        <v>#REF!</v>
      </c>
      <c r="AT51" s="143" t="e">
        <f t="shared" si="67"/>
        <v>#REF!</v>
      </c>
      <c r="AU51" s="144" t="e">
        <f t="shared" ref="AU51:AX51" si="79">$AT51-(($AT51-$AY51)/(5)*(AU$49-$AT$49))</f>
        <v>#REF!</v>
      </c>
      <c r="AV51" s="144" t="e">
        <f t="shared" si="79"/>
        <v>#REF!</v>
      </c>
      <c r="AW51" s="144" t="e">
        <f t="shared" si="79"/>
        <v>#REF!</v>
      </c>
      <c r="AX51" s="144" t="e">
        <f t="shared" si="79"/>
        <v>#REF!</v>
      </c>
      <c r="AY51" s="143" t="e">
        <f t="shared" si="69"/>
        <v>#REF!</v>
      </c>
      <c r="AZ51" s="144" t="e">
        <f t="shared" ref="AZ51:BC51" si="80">$AY51-(($AY51-$BD51)/(5)*(AZ$49-$AY$49))</f>
        <v>#REF!</v>
      </c>
      <c r="BA51" s="144" t="e">
        <f t="shared" si="80"/>
        <v>#REF!</v>
      </c>
      <c r="BB51" s="144" t="e">
        <f t="shared" si="80"/>
        <v>#REF!</v>
      </c>
      <c r="BC51" s="144" t="e">
        <f t="shared" si="80"/>
        <v>#REF!</v>
      </c>
      <c r="BD51" s="143" t="e">
        <f t="shared" si="71"/>
        <v>#REF!</v>
      </c>
      <c r="BE51" s="56"/>
      <c r="BF51" s="140" t="e">
        <f t="shared" si="72"/>
        <v>#REF!</v>
      </c>
    </row>
    <row r="52" spans="1:58" ht="12" customHeight="1" x14ac:dyDescent="0.15">
      <c r="A52" s="56" t="s">
        <v>97</v>
      </c>
      <c r="B52" s="56" t="s">
        <v>226</v>
      </c>
      <c r="C52" s="56" t="s">
        <v>203</v>
      </c>
      <c r="D52" s="56" t="s">
        <v>204</v>
      </c>
      <c r="E52" s="56" t="s">
        <v>250</v>
      </c>
      <c r="F52" s="114" t="str">
        <f t="shared" si="54"/>
        <v>MtCO2</v>
      </c>
      <c r="G52" s="114" t="s">
        <v>254</v>
      </c>
      <c r="H52" s="56" t="s">
        <v>237</v>
      </c>
      <c r="I52" s="56"/>
      <c r="J52" s="143" t="e">
        <f t="shared" si="55"/>
        <v>#REF!</v>
      </c>
      <c r="K52" s="144" t="e">
        <f t="shared" ref="K52:T52" si="81">$J52-(($J52-$U52)/(11)*(K$49-$J$49))</f>
        <v>#REF!</v>
      </c>
      <c r="L52" s="144" t="e">
        <f t="shared" si="81"/>
        <v>#REF!</v>
      </c>
      <c r="M52" s="144" t="e">
        <f t="shared" si="81"/>
        <v>#REF!</v>
      </c>
      <c r="N52" s="144" t="e">
        <f t="shared" si="81"/>
        <v>#REF!</v>
      </c>
      <c r="O52" s="144" t="e">
        <f t="shared" si="81"/>
        <v>#REF!</v>
      </c>
      <c r="P52" s="144" t="e">
        <f t="shared" si="81"/>
        <v>#REF!</v>
      </c>
      <c r="Q52" s="144" t="e">
        <f t="shared" si="81"/>
        <v>#REF!</v>
      </c>
      <c r="R52" s="144" t="e">
        <f t="shared" si="81"/>
        <v>#REF!</v>
      </c>
      <c r="S52" s="144" t="e">
        <f t="shared" si="81"/>
        <v>#REF!</v>
      </c>
      <c r="T52" s="144" t="e">
        <f t="shared" si="81"/>
        <v>#REF!</v>
      </c>
      <c r="U52" s="143" t="e">
        <f t="shared" si="57"/>
        <v>#REF!</v>
      </c>
      <c r="V52" s="144" t="e">
        <f t="shared" ref="V52:Y52" si="82">$U52-(($U52-$Z52)/(5)*(V$49-$U$49))</f>
        <v>#REF!</v>
      </c>
      <c r="W52" s="144" t="e">
        <f t="shared" si="82"/>
        <v>#REF!</v>
      </c>
      <c r="X52" s="144" t="e">
        <f t="shared" si="82"/>
        <v>#REF!</v>
      </c>
      <c r="Y52" s="144" t="e">
        <f t="shared" si="82"/>
        <v>#REF!</v>
      </c>
      <c r="Z52" s="143" t="e">
        <f t="shared" si="59"/>
        <v>#REF!</v>
      </c>
      <c r="AA52" s="144" t="e">
        <f t="shared" ref="AA52:AD52" si="83">$Z52-(($Z52-$AE52)/(5)*(AA$49-$Z$49))</f>
        <v>#REF!</v>
      </c>
      <c r="AB52" s="144" t="e">
        <f t="shared" si="83"/>
        <v>#REF!</v>
      </c>
      <c r="AC52" s="144" t="e">
        <f t="shared" si="83"/>
        <v>#REF!</v>
      </c>
      <c r="AD52" s="144" t="e">
        <f t="shared" si="83"/>
        <v>#REF!</v>
      </c>
      <c r="AE52" s="143" t="e">
        <f t="shared" si="61"/>
        <v>#REF!</v>
      </c>
      <c r="AF52" s="144" t="e">
        <f t="shared" ref="AF52:AI52" si="84">$AE52-(($AE52-$AJ52)/(5)*(AF$49-$AE$49))</f>
        <v>#REF!</v>
      </c>
      <c r="AG52" s="144" t="e">
        <f t="shared" si="84"/>
        <v>#REF!</v>
      </c>
      <c r="AH52" s="144" t="e">
        <f t="shared" si="84"/>
        <v>#REF!</v>
      </c>
      <c r="AI52" s="144" t="e">
        <f t="shared" si="84"/>
        <v>#REF!</v>
      </c>
      <c r="AJ52" s="143" t="e">
        <f t="shared" si="63"/>
        <v>#REF!</v>
      </c>
      <c r="AK52" s="144" t="e">
        <f t="shared" ref="AK52:AN52" si="85">$AJ52-(($AJ52-$AO52)/(5)*(AK$49-$AJ$49))</f>
        <v>#REF!</v>
      </c>
      <c r="AL52" s="144" t="e">
        <f t="shared" si="85"/>
        <v>#REF!</v>
      </c>
      <c r="AM52" s="144" t="e">
        <f t="shared" si="85"/>
        <v>#REF!</v>
      </c>
      <c r="AN52" s="144" t="e">
        <f t="shared" si="85"/>
        <v>#REF!</v>
      </c>
      <c r="AO52" s="143" t="e">
        <f t="shared" si="65"/>
        <v>#REF!</v>
      </c>
      <c r="AP52" s="144" t="e">
        <f t="shared" ref="AP52:AS52" si="86">$AO52-(($AO52-$AT52)/(5)*(AP$49-$AO$49))</f>
        <v>#REF!</v>
      </c>
      <c r="AQ52" s="144" t="e">
        <f t="shared" si="86"/>
        <v>#REF!</v>
      </c>
      <c r="AR52" s="144" t="e">
        <f t="shared" si="86"/>
        <v>#REF!</v>
      </c>
      <c r="AS52" s="144" t="e">
        <f t="shared" si="86"/>
        <v>#REF!</v>
      </c>
      <c r="AT52" s="143" t="e">
        <f t="shared" si="67"/>
        <v>#REF!</v>
      </c>
      <c r="AU52" s="144" t="e">
        <f t="shared" ref="AU52:AX52" si="87">$AT52-(($AT52-$AY52)/(5)*(AU$49-$AT$49))</f>
        <v>#REF!</v>
      </c>
      <c r="AV52" s="144" t="e">
        <f t="shared" si="87"/>
        <v>#REF!</v>
      </c>
      <c r="AW52" s="144" t="e">
        <f t="shared" si="87"/>
        <v>#REF!</v>
      </c>
      <c r="AX52" s="144" t="e">
        <f t="shared" si="87"/>
        <v>#REF!</v>
      </c>
      <c r="AY52" s="143" t="e">
        <f t="shared" si="69"/>
        <v>#REF!</v>
      </c>
      <c r="AZ52" s="144" t="e">
        <f t="shared" ref="AZ52:BC52" si="88">$AY52-(($AY52-$BD52)/(5)*(AZ$49-$AY$49))</f>
        <v>#REF!</v>
      </c>
      <c r="BA52" s="144" t="e">
        <f t="shared" si="88"/>
        <v>#REF!</v>
      </c>
      <c r="BB52" s="144" t="e">
        <f t="shared" si="88"/>
        <v>#REF!</v>
      </c>
      <c r="BC52" s="144" t="e">
        <f t="shared" si="88"/>
        <v>#REF!</v>
      </c>
      <c r="BD52" s="143" t="e">
        <f t="shared" si="71"/>
        <v>#REF!</v>
      </c>
      <c r="BE52" s="56"/>
      <c r="BF52" s="140" t="e">
        <f t="shared" si="72"/>
        <v>#REF!</v>
      </c>
    </row>
    <row r="53" spans="1:58" ht="12" customHeight="1" x14ac:dyDescent="0.15">
      <c r="A53" s="56" t="s">
        <v>97</v>
      </c>
      <c r="B53" s="56" t="s">
        <v>226</v>
      </c>
      <c r="C53" s="56" t="s">
        <v>203</v>
      </c>
      <c r="D53" s="56" t="s">
        <v>204</v>
      </c>
      <c r="E53" s="56" t="s">
        <v>250</v>
      </c>
      <c r="F53" s="114" t="str">
        <f t="shared" si="54"/>
        <v>MtCO2</v>
      </c>
      <c r="G53" s="114" t="s">
        <v>254</v>
      </c>
      <c r="H53" s="56" t="s">
        <v>242</v>
      </c>
      <c r="I53" s="56"/>
      <c r="J53" s="143" t="e">
        <f t="shared" si="55"/>
        <v>#REF!</v>
      </c>
      <c r="K53" s="144" t="e">
        <f t="shared" ref="K53:T53" si="89">$J53-(($J53-$U53)/(11)*(K$49-$J$49))</f>
        <v>#REF!</v>
      </c>
      <c r="L53" s="144" t="e">
        <f t="shared" si="89"/>
        <v>#REF!</v>
      </c>
      <c r="M53" s="144" t="e">
        <f t="shared" si="89"/>
        <v>#REF!</v>
      </c>
      <c r="N53" s="144" t="e">
        <f t="shared" si="89"/>
        <v>#REF!</v>
      </c>
      <c r="O53" s="144" t="e">
        <f t="shared" si="89"/>
        <v>#REF!</v>
      </c>
      <c r="P53" s="144" t="e">
        <f t="shared" si="89"/>
        <v>#REF!</v>
      </c>
      <c r="Q53" s="144" t="e">
        <f t="shared" si="89"/>
        <v>#REF!</v>
      </c>
      <c r="R53" s="144" t="e">
        <f t="shared" si="89"/>
        <v>#REF!</v>
      </c>
      <c r="S53" s="144" t="e">
        <f t="shared" si="89"/>
        <v>#REF!</v>
      </c>
      <c r="T53" s="144" t="e">
        <f t="shared" si="89"/>
        <v>#REF!</v>
      </c>
      <c r="U53" s="143" t="e">
        <f t="shared" si="57"/>
        <v>#REF!</v>
      </c>
      <c r="V53" s="144" t="e">
        <f t="shared" ref="V53:Y53" si="90">$U53-(($U53-$Z53)/(5)*(V$49-$U$49))</f>
        <v>#REF!</v>
      </c>
      <c r="W53" s="144" t="e">
        <f t="shared" si="90"/>
        <v>#REF!</v>
      </c>
      <c r="X53" s="144" t="e">
        <f t="shared" si="90"/>
        <v>#REF!</v>
      </c>
      <c r="Y53" s="144" t="e">
        <f t="shared" si="90"/>
        <v>#REF!</v>
      </c>
      <c r="Z53" s="143" t="e">
        <f t="shared" si="59"/>
        <v>#REF!</v>
      </c>
      <c r="AA53" s="144" t="e">
        <f t="shared" ref="AA53:AD53" si="91">$Z53-(($Z53-$AE53)/(5)*(AA$49-$Z$49))</f>
        <v>#REF!</v>
      </c>
      <c r="AB53" s="144" t="e">
        <f t="shared" si="91"/>
        <v>#REF!</v>
      </c>
      <c r="AC53" s="144" t="e">
        <f t="shared" si="91"/>
        <v>#REF!</v>
      </c>
      <c r="AD53" s="144" t="e">
        <f t="shared" si="91"/>
        <v>#REF!</v>
      </c>
      <c r="AE53" s="143" t="e">
        <f t="shared" si="61"/>
        <v>#REF!</v>
      </c>
      <c r="AF53" s="144" t="e">
        <f t="shared" ref="AF53:AI53" si="92">$AE53-(($AE53-$AJ53)/(5)*(AF$49-$AE$49))</f>
        <v>#REF!</v>
      </c>
      <c r="AG53" s="144" t="e">
        <f t="shared" si="92"/>
        <v>#REF!</v>
      </c>
      <c r="AH53" s="144" t="e">
        <f t="shared" si="92"/>
        <v>#REF!</v>
      </c>
      <c r="AI53" s="144" t="e">
        <f t="shared" si="92"/>
        <v>#REF!</v>
      </c>
      <c r="AJ53" s="143" t="e">
        <f t="shared" si="63"/>
        <v>#REF!</v>
      </c>
      <c r="AK53" s="144" t="e">
        <f t="shared" ref="AK53:AN53" si="93">$AJ53-(($AJ53-$AO53)/(5)*(AK$49-$AJ$49))</f>
        <v>#REF!</v>
      </c>
      <c r="AL53" s="144" t="e">
        <f t="shared" si="93"/>
        <v>#REF!</v>
      </c>
      <c r="AM53" s="144" t="e">
        <f t="shared" si="93"/>
        <v>#REF!</v>
      </c>
      <c r="AN53" s="144" t="e">
        <f t="shared" si="93"/>
        <v>#REF!</v>
      </c>
      <c r="AO53" s="143" t="e">
        <f t="shared" si="65"/>
        <v>#REF!</v>
      </c>
      <c r="AP53" s="144" t="e">
        <f t="shared" ref="AP53:AS53" si="94">$AO53-(($AO53-$AT53)/(5)*(AP$49-$AO$49))</f>
        <v>#REF!</v>
      </c>
      <c r="AQ53" s="144" t="e">
        <f t="shared" si="94"/>
        <v>#REF!</v>
      </c>
      <c r="AR53" s="144" t="e">
        <f t="shared" si="94"/>
        <v>#REF!</v>
      </c>
      <c r="AS53" s="144" t="e">
        <f t="shared" si="94"/>
        <v>#REF!</v>
      </c>
      <c r="AT53" s="143" t="e">
        <f t="shared" si="67"/>
        <v>#REF!</v>
      </c>
      <c r="AU53" s="144" t="e">
        <f t="shared" ref="AU53:AX53" si="95">$AT53-(($AT53-$AY53)/(5)*(AU$49-$AT$49))</f>
        <v>#REF!</v>
      </c>
      <c r="AV53" s="144" t="e">
        <f t="shared" si="95"/>
        <v>#REF!</v>
      </c>
      <c r="AW53" s="144" t="e">
        <f t="shared" si="95"/>
        <v>#REF!</v>
      </c>
      <c r="AX53" s="144" t="e">
        <f t="shared" si="95"/>
        <v>#REF!</v>
      </c>
      <c r="AY53" s="143" t="e">
        <f t="shared" si="69"/>
        <v>#REF!</v>
      </c>
      <c r="AZ53" s="144" t="e">
        <f t="shared" ref="AZ53:BC53" si="96">$AY53-(($AY53-$BD53)/(5)*(AZ$49-$AY$49))</f>
        <v>#REF!</v>
      </c>
      <c r="BA53" s="144" t="e">
        <f t="shared" si="96"/>
        <v>#REF!</v>
      </c>
      <c r="BB53" s="144" t="e">
        <f t="shared" si="96"/>
        <v>#REF!</v>
      </c>
      <c r="BC53" s="144" t="e">
        <f t="shared" si="96"/>
        <v>#REF!</v>
      </c>
      <c r="BD53" s="143" t="e">
        <f t="shared" si="71"/>
        <v>#REF!</v>
      </c>
      <c r="BE53" s="56"/>
      <c r="BF53" s="140" t="e">
        <f t="shared" si="72"/>
        <v>#REF!</v>
      </c>
    </row>
    <row r="54" spans="1:58" ht="12" customHeight="1" x14ac:dyDescent="0.15">
      <c r="A54" s="56" t="s">
        <v>97</v>
      </c>
      <c r="B54" s="56" t="s">
        <v>226</v>
      </c>
      <c r="C54" s="56" t="s">
        <v>203</v>
      </c>
      <c r="D54" s="56" t="s">
        <v>204</v>
      </c>
      <c r="E54" s="56" t="s">
        <v>250</v>
      </c>
      <c r="F54" s="114" t="str">
        <f t="shared" si="54"/>
        <v>MtCO2</v>
      </c>
      <c r="G54" s="114" t="s">
        <v>254</v>
      </c>
      <c r="H54" s="56" t="s">
        <v>245</v>
      </c>
      <c r="I54" s="56"/>
      <c r="J54" s="143" t="e">
        <f t="shared" si="55"/>
        <v>#REF!</v>
      </c>
      <c r="K54" s="144" t="e">
        <f t="shared" ref="K54:T54" si="97">$J54-(($J54-$U54)/(11)*(K$49-$J$49))</f>
        <v>#REF!</v>
      </c>
      <c r="L54" s="144" t="e">
        <f t="shared" si="97"/>
        <v>#REF!</v>
      </c>
      <c r="M54" s="144" t="e">
        <f t="shared" si="97"/>
        <v>#REF!</v>
      </c>
      <c r="N54" s="144" t="e">
        <f t="shared" si="97"/>
        <v>#REF!</v>
      </c>
      <c r="O54" s="144" t="e">
        <f t="shared" si="97"/>
        <v>#REF!</v>
      </c>
      <c r="P54" s="144" t="e">
        <f t="shared" si="97"/>
        <v>#REF!</v>
      </c>
      <c r="Q54" s="144" t="e">
        <f t="shared" si="97"/>
        <v>#REF!</v>
      </c>
      <c r="R54" s="144" t="e">
        <f t="shared" si="97"/>
        <v>#REF!</v>
      </c>
      <c r="S54" s="144" t="e">
        <f t="shared" si="97"/>
        <v>#REF!</v>
      </c>
      <c r="T54" s="144" t="e">
        <f t="shared" si="97"/>
        <v>#REF!</v>
      </c>
      <c r="U54" s="143" t="e">
        <f t="shared" si="57"/>
        <v>#REF!</v>
      </c>
      <c r="V54" s="144" t="e">
        <f t="shared" ref="V54:Y54" si="98">$U54-(($U54-$Z54)/(5)*(V$49-$U$49))</f>
        <v>#REF!</v>
      </c>
      <c r="W54" s="144" t="e">
        <f t="shared" si="98"/>
        <v>#REF!</v>
      </c>
      <c r="X54" s="144" t="e">
        <f t="shared" si="98"/>
        <v>#REF!</v>
      </c>
      <c r="Y54" s="144" t="e">
        <f t="shared" si="98"/>
        <v>#REF!</v>
      </c>
      <c r="Z54" s="143" t="e">
        <f t="shared" si="59"/>
        <v>#REF!</v>
      </c>
      <c r="AA54" s="144" t="e">
        <f t="shared" ref="AA54:AD54" si="99">$Z54-(($Z54-$AE54)/(5)*(AA$49-$Z$49))</f>
        <v>#REF!</v>
      </c>
      <c r="AB54" s="144" t="e">
        <f t="shared" si="99"/>
        <v>#REF!</v>
      </c>
      <c r="AC54" s="144" t="e">
        <f t="shared" si="99"/>
        <v>#REF!</v>
      </c>
      <c r="AD54" s="144" t="e">
        <f t="shared" si="99"/>
        <v>#REF!</v>
      </c>
      <c r="AE54" s="143" t="e">
        <f t="shared" si="61"/>
        <v>#REF!</v>
      </c>
      <c r="AF54" s="144" t="e">
        <f t="shared" ref="AF54:AI54" si="100">$AE54-(($AE54-$AJ54)/(5)*(AF$49-$AE$49))</f>
        <v>#REF!</v>
      </c>
      <c r="AG54" s="144" t="e">
        <f t="shared" si="100"/>
        <v>#REF!</v>
      </c>
      <c r="AH54" s="144" t="e">
        <f t="shared" si="100"/>
        <v>#REF!</v>
      </c>
      <c r="AI54" s="144" t="e">
        <f t="shared" si="100"/>
        <v>#REF!</v>
      </c>
      <c r="AJ54" s="143" t="e">
        <f t="shared" si="63"/>
        <v>#REF!</v>
      </c>
      <c r="AK54" s="144" t="e">
        <f t="shared" ref="AK54:AN54" si="101">$AJ54-(($AJ54-$AO54)/(5)*(AK$49-$AJ$49))</f>
        <v>#REF!</v>
      </c>
      <c r="AL54" s="144" t="e">
        <f t="shared" si="101"/>
        <v>#REF!</v>
      </c>
      <c r="AM54" s="144" t="e">
        <f t="shared" si="101"/>
        <v>#REF!</v>
      </c>
      <c r="AN54" s="144" t="e">
        <f t="shared" si="101"/>
        <v>#REF!</v>
      </c>
      <c r="AO54" s="143" t="e">
        <f t="shared" si="65"/>
        <v>#REF!</v>
      </c>
      <c r="AP54" s="144" t="e">
        <f t="shared" ref="AP54:AS54" si="102">$AO54-(($AO54-$AT54)/(5)*(AP$49-$AO$49))</f>
        <v>#REF!</v>
      </c>
      <c r="AQ54" s="144" t="e">
        <f t="shared" si="102"/>
        <v>#REF!</v>
      </c>
      <c r="AR54" s="144" t="e">
        <f t="shared" si="102"/>
        <v>#REF!</v>
      </c>
      <c r="AS54" s="144" t="e">
        <f t="shared" si="102"/>
        <v>#REF!</v>
      </c>
      <c r="AT54" s="143" t="e">
        <f t="shared" si="67"/>
        <v>#REF!</v>
      </c>
      <c r="AU54" s="144" t="e">
        <f t="shared" ref="AU54:AX54" si="103">$AT54-(($AT54-$AY54)/(5)*(AU$49-$AT$49))</f>
        <v>#REF!</v>
      </c>
      <c r="AV54" s="144" t="e">
        <f t="shared" si="103"/>
        <v>#REF!</v>
      </c>
      <c r="AW54" s="144" t="e">
        <f t="shared" si="103"/>
        <v>#REF!</v>
      </c>
      <c r="AX54" s="144" t="e">
        <f t="shared" si="103"/>
        <v>#REF!</v>
      </c>
      <c r="AY54" s="143" t="e">
        <f t="shared" si="69"/>
        <v>#REF!</v>
      </c>
      <c r="AZ54" s="144" t="e">
        <f t="shared" ref="AZ54:BC54" si="104">$AY54-(($AY54-$BD54)/(5)*(AZ$49-$AY$49))</f>
        <v>#REF!</v>
      </c>
      <c r="BA54" s="144" t="e">
        <f t="shared" si="104"/>
        <v>#REF!</v>
      </c>
      <c r="BB54" s="144" t="e">
        <f t="shared" si="104"/>
        <v>#REF!</v>
      </c>
      <c r="BC54" s="144" t="e">
        <f t="shared" si="104"/>
        <v>#REF!</v>
      </c>
      <c r="BD54" s="143" t="e">
        <f t="shared" si="71"/>
        <v>#REF!</v>
      </c>
      <c r="BE54" s="56"/>
      <c r="BF54" s="140" t="e">
        <f t="shared" si="72"/>
        <v>#REF!</v>
      </c>
    </row>
    <row r="55" spans="1:58" ht="12" customHeight="1" x14ac:dyDescent="0.15">
      <c r="A55" s="56" t="s">
        <v>97</v>
      </c>
      <c r="B55" s="56" t="s">
        <v>226</v>
      </c>
      <c r="C55" s="56" t="s">
        <v>203</v>
      </c>
      <c r="D55" s="56" t="s">
        <v>204</v>
      </c>
      <c r="E55" s="56" t="s">
        <v>250</v>
      </c>
      <c r="F55" s="114" t="str">
        <f t="shared" si="54"/>
        <v>MtCO2</v>
      </c>
      <c r="G55" s="114" t="s">
        <v>254</v>
      </c>
      <c r="H55" s="56" t="s">
        <v>256</v>
      </c>
      <c r="I55" s="56"/>
      <c r="J55" s="143" t="e">
        <f t="shared" si="55"/>
        <v>#REF!</v>
      </c>
      <c r="K55" s="144" t="e">
        <f t="shared" ref="K55:T55" si="105">$J55-(($J55-$U55)/(11)*(K$49-$J$49))</f>
        <v>#REF!</v>
      </c>
      <c r="L55" s="144" t="e">
        <f t="shared" si="105"/>
        <v>#REF!</v>
      </c>
      <c r="M55" s="144" t="e">
        <f t="shared" si="105"/>
        <v>#REF!</v>
      </c>
      <c r="N55" s="144" t="e">
        <f t="shared" si="105"/>
        <v>#REF!</v>
      </c>
      <c r="O55" s="144" t="e">
        <f t="shared" si="105"/>
        <v>#REF!</v>
      </c>
      <c r="P55" s="144" t="e">
        <f t="shared" si="105"/>
        <v>#REF!</v>
      </c>
      <c r="Q55" s="144" t="e">
        <f t="shared" si="105"/>
        <v>#REF!</v>
      </c>
      <c r="R55" s="144" t="e">
        <f t="shared" si="105"/>
        <v>#REF!</v>
      </c>
      <c r="S55" s="144" t="e">
        <f t="shared" si="105"/>
        <v>#REF!</v>
      </c>
      <c r="T55" s="144" t="e">
        <f t="shared" si="105"/>
        <v>#REF!</v>
      </c>
      <c r="U55" s="143" t="e">
        <f t="shared" si="57"/>
        <v>#REF!</v>
      </c>
      <c r="V55" s="144" t="e">
        <f t="shared" ref="V55:Y55" si="106">$U55-(($U55-$Z55)/(5)*(V$49-$U$49))</f>
        <v>#REF!</v>
      </c>
      <c r="W55" s="144" t="e">
        <f t="shared" si="106"/>
        <v>#REF!</v>
      </c>
      <c r="X55" s="144" t="e">
        <f t="shared" si="106"/>
        <v>#REF!</v>
      </c>
      <c r="Y55" s="144" t="e">
        <f t="shared" si="106"/>
        <v>#REF!</v>
      </c>
      <c r="Z55" s="143" t="e">
        <f t="shared" si="59"/>
        <v>#REF!</v>
      </c>
      <c r="AA55" s="144" t="e">
        <f t="shared" ref="AA55:AD55" si="107">$Z55-(($Z55-$AE55)/(5)*(AA$49-$Z$49))</f>
        <v>#REF!</v>
      </c>
      <c r="AB55" s="144" t="e">
        <f t="shared" si="107"/>
        <v>#REF!</v>
      </c>
      <c r="AC55" s="144" t="e">
        <f t="shared" si="107"/>
        <v>#REF!</v>
      </c>
      <c r="AD55" s="144" t="e">
        <f t="shared" si="107"/>
        <v>#REF!</v>
      </c>
      <c r="AE55" s="143" t="e">
        <f t="shared" si="61"/>
        <v>#REF!</v>
      </c>
      <c r="AF55" s="144" t="e">
        <f t="shared" ref="AF55:AI55" si="108">$AE55-(($AE55-$AJ55)/(5)*(AF$49-$AE$49))</f>
        <v>#REF!</v>
      </c>
      <c r="AG55" s="144" t="e">
        <f t="shared" si="108"/>
        <v>#REF!</v>
      </c>
      <c r="AH55" s="144" t="e">
        <f t="shared" si="108"/>
        <v>#REF!</v>
      </c>
      <c r="AI55" s="144" t="e">
        <f t="shared" si="108"/>
        <v>#REF!</v>
      </c>
      <c r="AJ55" s="143" t="e">
        <f t="shared" si="63"/>
        <v>#REF!</v>
      </c>
      <c r="AK55" s="144" t="e">
        <f t="shared" ref="AK55:AN55" si="109">$AJ55-(($AJ55-$AO55)/(5)*(AK$49-$AJ$49))</f>
        <v>#REF!</v>
      </c>
      <c r="AL55" s="144" t="e">
        <f t="shared" si="109"/>
        <v>#REF!</v>
      </c>
      <c r="AM55" s="144" t="e">
        <f t="shared" si="109"/>
        <v>#REF!</v>
      </c>
      <c r="AN55" s="144" t="e">
        <f t="shared" si="109"/>
        <v>#REF!</v>
      </c>
      <c r="AO55" s="143" t="e">
        <f t="shared" si="65"/>
        <v>#REF!</v>
      </c>
      <c r="AP55" s="144" t="e">
        <f t="shared" ref="AP55:AS55" si="110">$AO55-(($AO55-$AT55)/(5)*(AP$49-$AO$49))</f>
        <v>#REF!</v>
      </c>
      <c r="AQ55" s="144" t="e">
        <f t="shared" si="110"/>
        <v>#REF!</v>
      </c>
      <c r="AR55" s="144" t="e">
        <f t="shared" si="110"/>
        <v>#REF!</v>
      </c>
      <c r="AS55" s="144" t="e">
        <f t="shared" si="110"/>
        <v>#REF!</v>
      </c>
      <c r="AT55" s="143" t="e">
        <f t="shared" si="67"/>
        <v>#REF!</v>
      </c>
      <c r="AU55" s="144" t="e">
        <f t="shared" ref="AU55:AX55" si="111">$AT55-(($AT55-$AY55)/(5)*(AU$49-$AT$49))</f>
        <v>#REF!</v>
      </c>
      <c r="AV55" s="144" t="e">
        <f t="shared" si="111"/>
        <v>#REF!</v>
      </c>
      <c r="AW55" s="144" t="e">
        <f t="shared" si="111"/>
        <v>#REF!</v>
      </c>
      <c r="AX55" s="144" t="e">
        <f t="shared" si="111"/>
        <v>#REF!</v>
      </c>
      <c r="AY55" s="143" t="e">
        <f t="shared" si="69"/>
        <v>#REF!</v>
      </c>
      <c r="AZ55" s="144" t="e">
        <f t="shared" ref="AZ55:BC55" si="112">$AY55-(($AY55-$BD55)/(5)*(AZ$49-$AY$49))</f>
        <v>#REF!</v>
      </c>
      <c r="BA55" s="144" t="e">
        <f t="shared" si="112"/>
        <v>#REF!</v>
      </c>
      <c r="BB55" s="144" t="e">
        <f t="shared" si="112"/>
        <v>#REF!</v>
      </c>
      <c r="BC55" s="144" t="e">
        <f t="shared" si="112"/>
        <v>#REF!</v>
      </c>
      <c r="BD55" s="143" t="e">
        <f t="shared" si="71"/>
        <v>#REF!</v>
      </c>
      <c r="BE55" s="56"/>
      <c r="BF55" s="140" t="e">
        <f t="shared" si="72"/>
        <v>#REF!</v>
      </c>
    </row>
    <row r="56" spans="1:58" ht="12" customHeight="1" x14ac:dyDescent="0.15">
      <c r="A56" s="56" t="s">
        <v>97</v>
      </c>
      <c r="B56" s="56" t="s">
        <v>226</v>
      </c>
      <c r="C56" s="56" t="s">
        <v>203</v>
      </c>
      <c r="D56" s="56" t="s">
        <v>204</v>
      </c>
      <c r="E56" s="56" t="s">
        <v>250</v>
      </c>
      <c r="F56" s="114" t="str">
        <f t="shared" si="54"/>
        <v>MtCO2</v>
      </c>
      <c r="G56" s="114" t="s">
        <v>254</v>
      </c>
      <c r="H56" s="56" t="s">
        <v>227</v>
      </c>
      <c r="I56" s="56"/>
      <c r="J56" s="143" t="e">
        <f t="shared" si="55"/>
        <v>#REF!</v>
      </c>
      <c r="K56" s="144" t="e">
        <f t="shared" ref="K56:T56" si="113">$J56-(($J56-$U56)/(11)*(K$49-$J$49))</f>
        <v>#REF!</v>
      </c>
      <c r="L56" s="144" t="e">
        <f t="shared" si="113"/>
        <v>#REF!</v>
      </c>
      <c r="M56" s="144" t="e">
        <f t="shared" si="113"/>
        <v>#REF!</v>
      </c>
      <c r="N56" s="144" t="e">
        <f t="shared" si="113"/>
        <v>#REF!</v>
      </c>
      <c r="O56" s="144" t="e">
        <f t="shared" si="113"/>
        <v>#REF!</v>
      </c>
      <c r="P56" s="144" t="e">
        <f t="shared" si="113"/>
        <v>#REF!</v>
      </c>
      <c r="Q56" s="144" t="e">
        <f t="shared" si="113"/>
        <v>#REF!</v>
      </c>
      <c r="R56" s="144" t="e">
        <f t="shared" si="113"/>
        <v>#REF!</v>
      </c>
      <c r="S56" s="144" t="e">
        <f t="shared" si="113"/>
        <v>#REF!</v>
      </c>
      <c r="T56" s="144" t="e">
        <f t="shared" si="113"/>
        <v>#REF!</v>
      </c>
      <c r="U56" s="143" t="e">
        <f t="shared" si="57"/>
        <v>#REF!</v>
      </c>
      <c r="V56" s="144" t="e">
        <f t="shared" ref="V56:Y56" si="114">$U56-(($U56-$Z56)/(5)*(V$49-$U$49))</f>
        <v>#REF!</v>
      </c>
      <c r="W56" s="144" t="e">
        <f t="shared" si="114"/>
        <v>#REF!</v>
      </c>
      <c r="X56" s="144" t="e">
        <f t="shared" si="114"/>
        <v>#REF!</v>
      </c>
      <c r="Y56" s="144" t="e">
        <f t="shared" si="114"/>
        <v>#REF!</v>
      </c>
      <c r="Z56" s="143" t="e">
        <f t="shared" si="59"/>
        <v>#REF!</v>
      </c>
      <c r="AA56" s="144" t="e">
        <f t="shared" ref="AA56:AD56" si="115">$Z56-(($Z56-$AE56)/(5)*(AA$49-$Z$49))</f>
        <v>#REF!</v>
      </c>
      <c r="AB56" s="144" t="e">
        <f t="shared" si="115"/>
        <v>#REF!</v>
      </c>
      <c r="AC56" s="144" t="e">
        <f t="shared" si="115"/>
        <v>#REF!</v>
      </c>
      <c r="AD56" s="144" t="e">
        <f t="shared" si="115"/>
        <v>#REF!</v>
      </c>
      <c r="AE56" s="143" t="e">
        <f t="shared" si="61"/>
        <v>#REF!</v>
      </c>
      <c r="AF56" s="144" t="e">
        <f t="shared" ref="AF56:AI56" si="116">$AE56-(($AE56-$AJ56)/(5)*(AF$49-$AE$49))</f>
        <v>#REF!</v>
      </c>
      <c r="AG56" s="144" t="e">
        <f t="shared" si="116"/>
        <v>#REF!</v>
      </c>
      <c r="AH56" s="144" t="e">
        <f t="shared" si="116"/>
        <v>#REF!</v>
      </c>
      <c r="AI56" s="144" t="e">
        <f t="shared" si="116"/>
        <v>#REF!</v>
      </c>
      <c r="AJ56" s="143" t="e">
        <f t="shared" si="63"/>
        <v>#REF!</v>
      </c>
      <c r="AK56" s="144" t="e">
        <f t="shared" ref="AK56:AN56" si="117">$AJ56-(($AJ56-$AO56)/(5)*(AK$49-$AJ$49))</f>
        <v>#REF!</v>
      </c>
      <c r="AL56" s="144" t="e">
        <f t="shared" si="117"/>
        <v>#REF!</v>
      </c>
      <c r="AM56" s="144" t="e">
        <f t="shared" si="117"/>
        <v>#REF!</v>
      </c>
      <c r="AN56" s="144" t="e">
        <f t="shared" si="117"/>
        <v>#REF!</v>
      </c>
      <c r="AO56" s="143" t="e">
        <f t="shared" si="65"/>
        <v>#REF!</v>
      </c>
      <c r="AP56" s="144" t="e">
        <f t="shared" ref="AP56:AS56" si="118">$AO56-(($AO56-$AT56)/(5)*(AP$49-$AO$49))</f>
        <v>#REF!</v>
      </c>
      <c r="AQ56" s="144" t="e">
        <f t="shared" si="118"/>
        <v>#REF!</v>
      </c>
      <c r="AR56" s="144" t="e">
        <f t="shared" si="118"/>
        <v>#REF!</v>
      </c>
      <c r="AS56" s="144" t="e">
        <f t="shared" si="118"/>
        <v>#REF!</v>
      </c>
      <c r="AT56" s="143" t="e">
        <f t="shared" si="67"/>
        <v>#REF!</v>
      </c>
      <c r="AU56" s="144" t="e">
        <f t="shared" ref="AU56:AX56" si="119">$AT56-(($AT56-$AY56)/(5)*(AU$49-$AT$49))</f>
        <v>#REF!</v>
      </c>
      <c r="AV56" s="144" t="e">
        <f t="shared" si="119"/>
        <v>#REF!</v>
      </c>
      <c r="AW56" s="144" t="e">
        <f t="shared" si="119"/>
        <v>#REF!</v>
      </c>
      <c r="AX56" s="144" t="e">
        <f t="shared" si="119"/>
        <v>#REF!</v>
      </c>
      <c r="AY56" s="143" t="e">
        <f t="shared" si="69"/>
        <v>#REF!</v>
      </c>
      <c r="AZ56" s="144" t="e">
        <f t="shared" ref="AZ56:BC56" si="120">$AY56-(($AY56-$BD56)/(5)*(AZ$49-$AY$49))</f>
        <v>#REF!</v>
      </c>
      <c r="BA56" s="144" t="e">
        <f t="shared" si="120"/>
        <v>#REF!</v>
      </c>
      <c r="BB56" s="144" t="e">
        <f t="shared" si="120"/>
        <v>#REF!</v>
      </c>
      <c r="BC56" s="144" t="e">
        <f t="shared" si="120"/>
        <v>#REF!</v>
      </c>
      <c r="BD56" s="143" t="e">
        <f t="shared" si="71"/>
        <v>#REF!</v>
      </c>
      <c r="BE56" s="56"/>
      <c r="BF56" s="140" t="e">
        <f t="shared" si="72"/>
        <v>#REF!</v>
      </c>
    </row>
    <row r="57" spans="1:58" ht="12" customHeight="1" x14ac:dyDescent="0.15">
      <c r="A57" s="56" t="s">
        <v>97</v>
      </c>
      <c r="B57" s="56" t="s">
        <v>226</v>
      </c>
      <c r="C57" s="56" t="s">
        <v>231</v>
      </c>
      <c r="D57" s="56" t="s">
        <v>204</v>
      </c>
      <c r="E57" s="56" t="s">
        <v>250</v>
      </c>
      <c r="F57" s="114" t="str">
        <f t="shared" si="54"/>
        <v>MtCO2</v>
      </c>
      <c r="G57" s="114" t="s">
        <v>257</v>
      </c>
      <c r="H57" s="114" t="s">
        <v>61</v>
      </c>
      <c r="I57" s="114"/>
      <c r="J57" s="143" t="e">
        <f t="shared" si="55"/>
        <v>#REF!</v>
      </c>
      <c r="K57" s="144" t="e">
        <f t="shared" ref="K57:T57" si="121">$J57-(($J57-$U57)/(11)*(K$49-$J$49))</f>
        <v>#REF!</v>
      </c>
      <c r="L57" s="144" t="e">
        <f t="shared" si="121"/>
        <v>#REF!</v>
      </c>
      <c r="M57" s="144" t="e">
        <f t="shared" si="121"/>
        <v>#REF!</v>
      </c>
      <c r="N57" s="144" t="e">
        <f t="shared" si="121"/>
        <v>#REF!</v>
      </c>
      <c r="O57" s="144" t="e">
        <f t="shared" si="121"/>
        <v>#REF!</v>
      </c>
      <c r="P57" s="144" t="e">
        <f t="shared" si="121"/>
        <v>#REF!</v>
      </c>
      <c r="Q57" s="144" t="e">
        <f t="shared" si="121"/>
        <v>#REF!</v>
      </c>
      <c r="R57" s="144" t="e">
        <f t="shared" si="121"/>
        <v>#REF!</v>
      </c>
      <c r="S57" s="144" t="e">
        <f t="shared" si="121"/>
        <v>#REF!</v>
      </c>
      <c r="T57" s="144" t="e">
        <f t="shared" si="121"/>
        <v>#REF!</v>
      </c>
      <c r="U57" s="143" t="e">
        <f t="shared" si="57"/>
        <v>#REF!</v>
      </c>
      <c r="V57" s="144" t="e">
        <f t="shared" ref="V57:Y57" si="122">$U57-(($U57-$Z57)/(5)*(V$49-$U$49))</f>
        <v>#REF!</v>
      </c>
      <c r="W57" s="144" t="e">
        <f t="shared" si="122"/>
        <v>#REF!</v>
      </c>
      <c r="X57" s="144" t="e">
        <f t="shared" si="122"/>
        <v>#REF!</v>
      </c>
      <c r="Y57" s="144" t="e">
        <f t="shared" si="122"/>
        <v>#REF!</v>
      </c>
      <c r="Z57" s="143" t="e">
        <f t="shared" si="59"/>
        <v>#REF!</v>
      </c>
      <c r="AA57" s="144" t="e">
        <f t="shared" ref="AA57:AD57" si="123">$Z57-(($Z57-$AE57)/(5)*(AA$49-$Z$49))</f>
        <v>#REF!</v>
      </c>
      <c r="AB57" s="144" t="e">
        <f t="shared" si="123"/>
        <v>#REF!</v>
      </c>
      <c r="AC57" s="144" t="e">
        <f t="shared" si="123"/>
        <v>#REF!</v>
      </c>
      <c r="AD57" s="144" t="e">
        <f t="shared" si="123"/>
        <v>#REF!</v>
      </c>
      <c r="AE57" s="143" t="e">
        <f t="shared" si="61"/>
        <v>#REF!</v>
      </c>
      <c r="AF57" s="144" t="e">
        <f t="shared" ref="AF57:AI57" si="124">$AE57-(($AE57-$AJ57)/(5)*(AF$49-$AE$49))</f>
        <v>#REF!</v>
      </c>
      <c r="AG57" s="144" t="e">
        <f t="shared" si="124"/>
        <v>#REF!</v>
      </c>
      <c r="AH57" s="144" t="e">
        <f t="shared" si="124"/>
        <v>#REF!</v>
      </c>
      <c r="AI57" s="144" t="e">
        <f t="shared" si="124"/>
        <v>#REF!</v>
      </c>
      <c r="AJ57" s="143" t="e">
        <f t="shared" si="63"/>
        <v>#REF!</v>
      </c>
      <c r="AK57" s="144" t="e">
        <f t="shared" ref="AK57:AN57" si="125">$AJ57-(($AJ57-$AO57)/(5)*(AK$49-$AJ$49))</f>
        <v>#REF!</v>
      </c>
      <c r="AL57" s="144" t="e">
        <f t="shared" si="125"/>
        <v>#REF!</v>
      </c>
      <c r="AM57" s="144" t="e">
        <f t="shared" si="125"/>
        <v>#REF!</v>
      </c>
      <c r="AN57" s="144" t="e">
        <f t="shared" si="125"/>
        <v>#REF!</v>
      </c>
      <c r="AO57" s="143" t="e">
        <f t="shared" si="65"/>
        <v>#REF!</v>
      </c>
      <c r="AP57" s="144" t="e">
        <f t="shared" ref="AP57:AS57" si="126">$AO57-(($AO57-$AT57)/(5)*(AP$49-$AO$49))</f>
        <v>#REF!</v>
      </c>
      <c r="AQ57" s="144" t="e">
        <f t="shared" si="126"/>
        <v>#REF!</v>
      </c>
      <c r="AR57" s="144" t="e">
        <f t="shared" si="126"/>
        <v>#REF!</v>
      </c>
      <c r="AS57" s="144" t="e">
        <f t="shared" si="126"/>
        <v>#REF!</v>
      </c>
      <c r="AT57" s="143" t="e">
        <f t="shared" si="67"/>
        <v>#REF!</v>
      </c>
      <c r="AU57" s="144" t="e">
        <f t="shared" ref="AU57:AX57" si="127">$AT57-(($AT57-$AY57)/(5)*(AU$49-$AT$49))</f>
        <v>#REF!</v>
      </c>
      <c r="AV57" s="144" t="e">
        <f t="shared" si="127"/>
        <v>#REF!</v>
      </c>
      <c r="AW57" s="144" t="e">
        <f t="shared" si="127"/>
        <v>#REF!</v>
      </c>
      <c r="AX57" s="144" t="e">
        <f t="shared" si="127"/>
        <v>#REF!</v>
      </c>
      <c r="AY57" s="143" t="e">
        <f t="shared" si="69"/>
        <v>#REF!</v>
      </c>
      <c r="AZ57" s="144" t="e">
        <f t="shared" ref="AZ57:BC57" si="128">$AY57-(($AY57-$BD57)/(5)*(AZ$49-$AY$49))</f>
        <v>#REF!</v>
      </c>
      <c r="BA57" s="144" t="e">
        <f t="shared" si="128"/>
        <v>#REF!</v>
      </c>
      <c r="BB57" s="144" t="e">
        <f t="shared" si="128"/>
        <v>#REF!</v>
      </c>
      <c r="BC57" s="144" t="e">
        <f t="shared" si="128"/>
        <v>#REF!</v>
      </c>
      <c r="BD57" s="143" t="e">
        <f t="shared" si="71"/>
        <v>#REF!</v>
      </c>
      <c r="BE57" s="56"/>
      <c r="BF57" s="140" t="e">
        <f t="shared" si="72"/>
        <v>#REF!</v>
      </c>
    </row>
    <row r="58" spans="1:58" ht="12" customHeight="1" x14ac:dyDescent="0.15">
      <c r="A58" s="56" t="s">
        <v>97</v>
      </c>
      <c r="B58" s="56" t="s">
        <v>226</v>
      </c>
      <c r="C58" s="56" t="s">
        <v>203</v>
      </c>
      <c r="D58" s="56" t="s">
        <v>231</v>
      </c>
      <c r="E58" s="56" t="s">
        <v>250</v>
      </c>
      <c r="F58" s="114" t="str">
        <f t="shared" si="54"/>
        <v>MtCO2</v>
      </c>
      <c r="G58" s="114" t="s">
        <v>257</v>
      </c>
      <c r="H58" s="56" t="s">
        <v>61</v>
      </c>
      <c r="I58" s="56"/>
      <c r="J58" s="143" t="e">
        <f t="shared" si="55"/>
        <v>#REF!</v>
      </c>
      <c r="K58" s="144" t="e">
        <f t="shared" ref="K58:T58" si="129">$J58-(($J58-$U58)/(11)*(K$49-$J$49))</f>
        <v>#REF!</v>
      </c>
      <c r="L58" s="144" t="e">
        <f t="shared" si="129"/>
        <v>#REF!</v>
      </c>
      <c r="M58" s="144" t="e">
        <f t="shared" si="129"/>
        <v>#REF!</v>
      </c>
      <c r="N58" s="144" t="e">
        <f t="shared" si="129"/>
        <v>#REF!</v>
      </c>
      <c r="O58" s="144" t="e">
        <f t="shared" si="129"/>
        <v>#REF!</v>
      </c>
      <c r="P58" s="144" t="e">
        <f t="shared" si="129"/>
        <v>#REF!</v>
      </c>
      <c r="Q58" s="144" t="e">
        <f t="shared" si="129"/>
        <v>#REF!</v>
      </c>
      <c r="R58" s="144" t="e">
        <f t="shared" si="129"/>
        <v>#REF!</v>
      </c>
      <c r="S58" s="144" t="e">
        <f t="shared" si="129"/>
        <v>#REF!</v>
      </c>
      <c r="T58" s="144" t="e">
        <f t="shared" si="129"/>
        <v>#REF!</v>
      </c>
      <c r="U58" s="143" t="e">
        <f t="shared" si="57"/>
        <v>#REF!</v>
      </c>
      <c r="V58" s="144" t="e">
        <f t="shared" ref="V58:Y58" si="130">$U58-(($U58-$Z58)/(5)*(V$49-$U$49))</f>
        <v>#REF!</v>
      </c>
      <c r="W58" s="144" t="e">
        <f t="shared" si="130"/>
        <v>#REF!</v>
      </c>
      <c r="X58" s="144" t="e">
        <f t="shared" si="130"/>
        <v>#REF!</v>
      </c>
      <c r="Y58" s="144" t="e">
        <f t="shared" si="130"/>
        <v>#REF!</v>
      </c>
      <c r="Z58" s="143" t="e">
        <f t="shared" si="59"/>
        <v>#REF!</v>
      </c>
      <c r="AA58" s="144" t="e">
        <f t="shared" ref="AA58:AD58" si="131">$Z58-(($Z58-$AE58)/(5)*(AA$49-$Z$49))</f>
        <v>#REF!</v>
      </c>
      <c r="AB58" s="144" t="e">
        <f t="shared" si="131"/>
        <v>#REF!</v>
      </c>
      <c r="AC58" s="144" t="e">
        <f t="shared" si="131"/>
        <v>#REF!</v>
      </c>
      <c r="AD58" s="144" t="e">
        <f t="shared" si="131"/>
        <v>#REF!</v>
      </c>
      <c r="AE58" s="143" t="e">
        <f t="shared" si="61"/>
        <v>#REF!</v>
      </c>
      <c r="AF58" s="144" t="e">
        <f t="shared" ref="AF58:AI58" si="132">$AE58-(($AE58-$AJ58)/(5)*(AF$49-$AE$49))</f>
        <v>#REF!</v>
      </c>
      <c r="AG58" s="144" t="e">
        <f t="shared" si="132"/>
        <v>#REF!</v>
      </c>
      <c r="AH58" s="144" t="e">
        <f t="shared" si="132"/>
        <v>#REF!</v>
      </c>
      <c r="AI58" s="144" t="e">
        <f t="shared" si="132"/>
        <v>#REF!</v>
      </c>
      <c r="AJ58" s="143" t="e">
        <f t="shared" si="63"/>
        <v>#REF!</v>
      </c>
      <c r="AK58" s="144" t="e">
        <f t="shared" ref="AK58:AN58" si="133">$AJ58-(($AJ58-$AO58)/(5)*(AK$49-$AJ$49))</f>
        <v>#REF!</v>
      </c>
      <c r="AL58" s="144" t="e">
        <f t="shared" si="133"/>
        <v>#REF!</v>
      </c>
      <c r="AM58" s="144" t="e">
        <f t="shared" si="133"/>
        <v>#REF!</v>
      </c>
      <c r="AN58" s="144" t="e">
        <f t="shared" si="133"/>
        <v>#REF!</v>
      </c>
      <c r="AO58" s="143" t="e">
        <f t="shared" si="65"/>
        <v>#REF!</v>
      </c>
      <c r="AP58" s="144" t="e">
        <f t="shared" ref="AP58:AS58" si="134">$AO58-(($AO58-$AT58)/(5)*(AP$49-$AO$49))</f>
        <v>#REF!</v>
      </c>
      <c r="AQ58" s="144" t="e">
        <f t="shared" si="134"/>
        <v>#REF!</v>
      </c>
      <c r="AR58" s="144" t="e">
        <f t="shared" si="134"/>
        <v>#REF!</v>
      </c>
      <c r="AS58" s="144" t="e">
        <f t="shared" si="134"/>
        <v>#REF!</v>
      </c>
      <c r="AT58" s="143" t="e">
        <f t="shared" si="67"/>
        <v>#REF!</v>
      </c>
      <c r="AU58" s="144" t="e">
        <f t="shared" ref="AU58:AX58" si="135">$AT58-(($AT58-$AY58)/(5)*(AU$49-$AT$49))</f>
        <v>#REF!</v>
      </c>
      <c r="AV58" s="144" t="e">
        <f t="shared" si="135"/>
        <v>#REF!</v>
      </c>
      <c r="AW58" s="144" t="e">
        <f t="shared" si="135"/>
        <v>#REF!</v>
      </c>
      <c r="AX58" s="144" t="e">
        <f t="shared" si="135"/>
        <v>#REF!</v>
      </c>
      <c r="AY58" s="143" t="e">
        <f t="shared" si="69"/>
        <v>#REF!</v>
      </c>
      <c r="AZ58" s="144" t="e">
        <f t="shared" ref="AZ58:BC58" si="136">$AY58-(($AY58-$BD58)/(5)*(AZ$49-$AY$49))</f>
        <v>#REF!</v>
      </c>
      <c r="BA58" s="144" t="e">
        <f t="shared" si="136"/>
        <v>#REF!</v>
      </c>
      <c r="BB58" s="144" t="e">
        <f t="shared" si="136"/>
        <v>#REF!</v>
      </c>
      <c r="BC58" s="144" t="e">
        <f t="shared" si="136"/>
        <v>#REF!</v>
      </c>
      <c r="BD58" s="143" t="e">
        <f t="shared" si="71"/>
        <v>#REF!</v>
      </c>
      <c r="BE58" s="56"/>
      <c r="BF58" s="140" t="e">
        <f t="shared" si="72"/>
        <v>#REF!</v>
      </c>
    </row>
    <row r="59" spans="1:58" ht="12" customHeight="1" x14ac:dyDescent="0.15">
      <c r="A59" s="56" t="s">
        <v>97</v>
      </c>
      <c r="B59" s="56" t="s">
        <v>226</v>
      </c>
      <c r="C59" s="56" t="s">
        <v>234</v>
      </c>
      <c r="D59" s="56" t="s">
        <v>234</v>
      </c>
      <c r="E59" s="56" t="s">
        <v>250</v>
      </c>
      <c r="F59" s="114" t="str">
        <f t="shared" si="54"/>
        <v>MtCO2</v>
      </c>
      <c r="G59" s="114" t="s">
        <v>257</v>
      </c>
      <c r="H59" s="114" t="s">
        <v>61</v>
      </c>
      <c r="I59" s="114"/>
      <c r="J59" s="143" t="e">
        <f t="shared" si="55"/>
        <v>#REF!</v>
      </c>
      <c r="K59" s="144" t="e">
        <f t="shared" ref="K59:T59" si="137">$J59-(($J59-$U59)/(11)*(K$49-$J$49))</f>
        <v>#REF!</v>
      </c>
      <c r="L59" s="144" t="e">
        <f t="shared" si="137"/>
        <v>#REF!</v>
      </c>
      <c r="M59" s="144" t="e">
        <f t="shared" si="137"/>
        <v>#REF!</v>
      </c>
      <c r="N59" s="144" t="e">
        <f t="shared" si="137"/>
        <v>#REF!</v>
      </c>
      <c r="O59" s="144" t="e">
        <f t="shared" si="137"/>
        <v>#REF!</v>
      </c>
      <c r="P59" s="144" t="e">
        <f t="shared" si="137"/>
        <v>#REF!</v>
      </c>
      <c r="Q59" s="144" t="e">
        <f t="shared" si="137"/>
        <v>#REF!</v>
      </c>
      <c r="R59" s="144" t="e">
        <f t="shared" si="137"/>
        <v>#REF!</v>
      </c>
      <c r="S59" s="144" t="e">
        <f t="shared" si="137"/>
        <v>#REF!</v>
      </c>
      <c r="T59" s="144" t="e">
        <f t="shared" si="137"/>
        <v>#REF!</v>
      </c>
      <c r="U59" s="143" t="e">
        <f t="shared" si="57"/>
        <v>#REF!</v>
      </c>
      <c r="V59" s="144" t="e">
        <f t="shared" ref="V59:Y59" si="138">$U59-(($U59-$Z59)/(5)*(V$49-$U$49))</f>
        <v>#REF!</v>
      </c>
      <c r="W59" s="144" t="e">
        <f t="shared" si="138"/>
        <v>#REF!</v>
      </c>
      <c r="X59" s="144" t="e">
        <f t="shared" si="138"/>
        <v>#REF!</v>
      </c>
      <c r="Y59" s="144" t="e">
        <f t="shared" si="138"/>
        <v>#REF!</v>
      </c>
      <c r="Z59" s="143" t="e">
        <f t="shared" si="59"/>
        <v>#REF!</v>
      </c>
      <c r="AA59" s="144" t="e">
        <f t="shared" ref="AA59:AD59" si="139">$Z59-(($Z59-$AE59)/(5)*(AA$49-$Z$49))</f>
        <v>#REF!</v>
      </c>
      <c r="AB59" s="144" t="e">
        <f t="shared" si="139"/>
        <v>#REF!</v>
      </c>
      <c r="AC59" s="144" t="e">
        <f t="shared" si="139"/>
        <v>#REF!</v>
      </c>
      <c r="AD59" s="144" t="e">
        <f t="shared" si="139"/>
        <v>#REF!</v>
      </c>
      <c r="AE59" s="143" t="e">
        <f t="shared" si="61"/>
        <v>#REF!</v>
      </c>
      <c r="AF59" s="144" t="e">
        <f t="shared" ref="AF59:AI59" si="140">$AE59-(($AE59-$AJ59)/(5)*(AF$49-$AE$49))</f>
        <v>#REF!</v>
      </c>
      <c r="AG59" s="144" t="e">
        <f t="shared" si="140"/>
        <v>#REF!</v>
      </c>
      <c r="AH59" s="144" t="e">
        <f t="shared" si="140"/>
        <v>#REF!</v>
      </c>
      <c r="AI59" s="144" t="e">
        <f t="shared" si="140"/>
        <v>#REF!</v>
      </c>
      <c r="AJ59" s="143" t="e">
        <f t="shared" si="63"/>
        <v>#REF!</v>
      </c>
      <c r="AK59" s="144" t="e">
        <f t="shared" ref="AK59:AN59" si="141">$AJ59-(($AJ59-$AO59)/(5)*(AK$49-$AJ$49))</f>
        <v>#REF!</v>
      </c>
      <c r="AL59" s="144" t="e">
        <f t="shared" si="141"/>
        <v>#REF!</v>
      </c>
      <c r="AM59" s="144" t="e">
        <f t="shared" si="141"/>
        <v>#REF!</v>
      </c>
      <c r="AN59" s="144" t="e">
        <f t="shared" si="141"/>
        <v>#REF!</v>
      </c>
      <c r="AO59" s="143" t="e">
        <f t="shared" si="65"/>
        <v>#REF!</v>
      </c>
      <c r="AP59" s="144" t="e">
        <f t="shared" ref="AP59:AS59" si="142">$AO59-(($AO59-$AT59)/(5)*(AP$49-$AO$49))</f>
        <v>#REF!</v>
      </c>
      <c r="AQ59" s="144" t="e">
        <f t="shared" si="142"/>
        <v>#REF!</v>
      </c>
      <c r="AR59" s="144" t="e">
        <f t="shared" si="142"/>
        <v>#REF!</v>
      </c>
      <c r="AS59" s="144" t="e">
        <f t="shared" si="142"/>
        <v>#REF!</v>
      </c>
      <c r="AT59" s="143" t="e">
        <f t="shared" si="67"/>
        <v>#REF!</v>
      </c>
      <c r="AU59" s="144" t="e">
        <f t="shared" ref="AU59:AX59" si="143">$AT59-(($AT59-$AY59)/(5)*(AU$49-$AT$49))</f>
        <v>#REF!</v>
      </c>
      <c r="AV59" s="144" t="e">
        <f t="shared" si="143"/>
        <v>#REF!</v>
      </c>
      <c r="AW59" s="144" t="e">
        <f t="shared" si="143"/>
        <v>#REF!</v>
      </c>
      <c r="AX59" s="144" t="e">
        <f t="shared" si="143"/>
        <v>#REF!</v>
      </c>
      <c r="AY59" s="143" t="e">
        <f t="shared" si="69"/>
        <v>#REF!</v>
      </c>
      <c r="AZ59" s="144" t="e">
        <f t="shared" ref="AZ59:BC59" si="144">$AY59-(($AY59-$BD59)/(5)*(AZ$49-$AY$49))</f>
        <v>#REF!</v>
      </c>
      <c r="BA59" s="144" t="e">
        <f t="shared" si="144"/>
        <v>#REF!</v>
      </c>
      <c r="BB59" s="144" t="e">
        <f t="shared" si="144"/>
        <v>#REF!</v>
      </c>
      <c r="BC59" s="144" t="e">
        <f t="shared" si="144"/>
        <v>#REF!</v>
      </c>
      <c r="BD59" s="143" t="e">
        <f t="shared" si="71"/>
        <v>#REF!</v>
      </c>
      <c r="BE59" s="56"/>
      <c r="BF59" s="140" t="e">
        <f t="shared" si="72"/>
        <v>#REF!</v>
      </c>
    </row>
    <row r="60" spans="1:58" ht="12" customHeight="1" x14ac:dyDescent="0.15">
      <c r="A60" s="56" t="s">
        <v>258</v>
      </c>
      <c r="B60" s="56" t="s">
        <v>226</v>
      </c>
      <c r="C60" s="56" t="s">
        <v>203</v>
      </c>
      <c r="D60" s="56" t="s">
        <v>204</v>
      </c>
      <c r="E60" s="56" t="s">
        <v>259</v>
      </c>
      <c r="F60" s="114" t="str">
        <f t="shared" si="54"/>
        <v>PJ</v>
      </c>
      <c r="G60" s="114" t="s">
        <v>261</v>
      </c>
      <c r="H60" s="56" t="s">
        <v>247</v>
      </c>
      <c r="I60" s="56"/>
      <c r="J60" s="143" t="e">
        <f t="shared" si="55"/>
        <v>#REF!</v>
      </c>
      <c r="K60" s="144" t="e">
        <f t="shared" ref="K60:T60" si="145">$J60-(($J60-$U60)/(11)*(K$49-$J$49))</f>
        <v>#REF!</v>
      </c>
      <c r="L60" s="144" t="e">
        <f t="shared" si="145"/>
        <v>#REF!</v>
      </c>
      <c r="M60" s="144" t="e">
        <f t="shared" si="145"/>
        <v>#REF!</v>
      </c>
      <c r="N60" s="144" t="e">
        <f t="shared" si="145"/>
        <v>#REF!</v>
      </c>
      <c r="O60" s="144" t="e">
        <f t="shared" si="145"/>
        <v>#REF!</v>
      </c>
      <c r="P60" s="144" t="e">
        <f t="shared" si="145"/>
        <v>#REF!</v>
      </c>
      <c r="Q60" s="144" t="e">
        <f t="shared" si="145"/>
        <v>#REF!</v>
      </c>
      <c r="R60" s="144" t="e">
        <f t="shared" si="145"/>
        <v>#REF!</v>
      </c>
      <c r="S60" s="144" t="e">
        <f t="shared" si="145"/>
        <v>#REF!</v>
      </c>
      <c r="T60" s="144" t="e">
        <f t="shared" si="145"/>
        <v>#REF!</v>
      </c>
      <c r="U60" s="143" t="e">
        <f t="shared" si="57"/>
        <v>#REF!</v>
      </c>
      <c r="V60" s="144" t="e">
        <f t="shared" ref="V60:Y60" si="146">$U60-(($U60-$Z60)/(5)*(V$49-$U$49))</f>
        <v>#REF!</v>
      </c>
      <c r="W60" s="144" t="e">
        <f t="shared" si="146"/>
        <v>#REF!</v>
      </c>
      <c r="X60" s="144" t="e">
        <f t="shared" si="146"/>
        <v>#REF!</v>
      </c>
      <c r="Y60" s="144" t="e">
        <f t="shared" si="146"/>
        <v>#REF!</v>
      </c>
      <c r="Z60" s="143" t="e">
        <f t="shared" si="59"/>
        <v>#REF!</v>
      </c>
      <c r="AA60" s="144" t="e">
        <f t="shared" ref="AA60:AD60" si="147">$Z60-(($Z60-$AE60)/(5)*(AA$49-$Z$49))</f>
        <v>#REF!</v>
      </c>
      <c r="AB60" s="144" t="e">
        <f t="shared" si="147"/>
        <v>#REF!</v>
      </c>
      <c r="AC60" s="144" t="e">
        <f t="shared" si="147"/>
        <v>#REF!</v>
      </c>
      <c r="AD60" s="144" t="e">
        <f t="shared" si="147"/>
        <v>#REF!</v>
      </c>
      <c r="AE60" s="143" t="e">
        <f t="shared" si="61"/>
        <v>#REF!</v>
      </c>
      <c r="AF60" s="144" t="e">
        <f t="shared" ref="AF60:AI60" si="148">$AE60-(($AE60-$AJ60)/(5)*(AF$49-$AE$49))</f>
        <v>#REF!</v>
      </c>
      <c r="AG60" s="144" t="e">
        <f t="shared" si="148"/>
        <v>#REF!</v>
      </c>
      <c r="AH60" s="144" t="e">
        <f t="shared" si="148"/>
        <v>#REF!</v>
      </c>
      <c r="AI60" s="144" t="e">
        <f t="shared" si="148"/>
        <v>#REF!</v>
      </c>
      <c r="AJ60" s="143" t="e">
        <f t="shared" si="63"/>
        <v>#REF!</v>
      </c>
      <c r="AK60" s="144" t="e">
        <f t="shared" ref="AK60:AN60" si="149">$AJ60-(($AJ60-$AO60)/(5)*(AK$49-$AJ$49))</f>
        <v>#REF!</v>
      </c>
      <c r="AL60" s="144" t="e">
        <f t="shared" si="149"/>
        <v>#REF!</v>
      </c>
      <c r="AM60" s="144" t="e">
        <f t="shared" si="149"/>
        <v>#REF!</v>
      </c>
      <c r="AN60" s="144" t="e">
        <f t="shared" si="149"/>
        <v>#REF!</v>
      </c>
      <c r="AO60" s="143" t="e">
        <f t="shared" si="65"/>
        <v>#REF!</v>
      </c>
      <c r="AP60" s="144" t="e">
        <f t="shared" ref="AP60:AS60" si="150">$AO60-(($AO60-$AT60)/(5)*(AP$49-$AO$49))</f>
        <v>#REF!</v>
      </c>
      <c r="AQ60" s="144" t="e">
        <f t="shared" si="150"/>
        <v>#REF!</v>
      </c>
      <c r="AR60" s="144" t="e">
        <f t="shared" si="150"/>
        <v>#REF!</v>
      </c>
      <c r="AS60" s="144" t="e">
        <f t="shared" si="150"/>
        <v>#REF!</v>
      </c>
      <c r="AT60" s="143" t="e">
        <f t="shared" si="67"/>
        <v>#REF!</v>
      </c>
      <c r="AU60" s="144" t="e">
        <f t="shared" ref="AU60:AX60" si="151">$AT60-(($AT60-$AY60)/(5)*(AU$49-$AT$49))</f>
        <v>#REF!</v>
      </c>
      <c r="AV60" s="144" t="e">
        <f t="shared" si="151"/>
        <v>#REF!</v>
      </c>
      <c r="AW60" s="144" t="e">
        <f t="shared" si="151"/>
        <v>#REF!</v>
      </c>
      <c r="AX60" s="144" t="e">
        <f t="shared" si="151"/>
        <v>#REF!</v>
      </c>
      <c r="AY60" s="143" t="e">
        <f t="shared" si="69"/>
        <v>#REF!</v>
      </c>
      <c r="AZ60" s="144" t="e">
        <f t="shared" ref="AZ60:BC60" si="152">$AY60-(($AY60-$BD60)/(5)*(AZ$49-$AY$49))</f>
        <v>#REF!</v>
      </c>
      <c r="BA60" s="144" t="e">
        <f t="shared" si="152"/>
        <v>#REF!</v>
      </c>
      <c r="BB60" s="144" t="e">
        <f t="shared" si="152"/>
        <v>#REF!</v>
      </c>
      <c r="BC60" s="144" t="e">
        <f t="shared" si="152"/>
        <v>#REF!</v>
      </c>
      <c r="BD60" s="143" t="e">
        <f t="shared" si="71"/>
        <v>#REF!</v>
      </c>
      <c r="BE60" s="56"/>
      <c r="BF60" s="140"/>
    </row>
    <row r="61" spans="1:58" ht="12" customHeight="1" x14ac:dyDescent="0.15">
      <c r="A61" s="56" t="s">
        <v>258</v>
      </c>
      <c r="B61" s="56" t="s">
        <v>226</v>
      </c>
      <c r="C61" s="56" t="s">
        <v>203</v>
      </c>
      <c r="D61" s="56" t="s">
        <v>204</v>
      </c>
      <c r="E61" s="56" t="s">
        <v>259</v>
      </c>
      <c r="F61" s="114" t="str">
        <f t="shared" si="54"/>
        <v>PJ</v>
      </c>
      <c r="G61" s="114" t="s">
        <v>261</v>
      </c>
      <c r="H61" s="56" t="s">
        <v>237</v>
      </c>
      <c r="I61" s="56"/>
      <c r="J61" s="143" t="e">
        <f t="shared" si="55"/>
        <v>#REF!</v>
      </c>
      <c r="K61" s="144" t="e">
        <f t="shared" ref="K61:T61" si="153">$J61-(($J61-$U61)/(11)*(K$49-$J$49))</f>
        <v>#REF!</v>
      </c>
      <c r="L61" s="144" t="e">
        <f t="shared" si="153"/>
        <v>#REF!</v>
      </c>
      <c r="M61" s="144" t="e">
        <f t="shared" si="153"/>
        <v>#REF!</v>
      </c>
      <c r="N61" s="144" t="e">
        <f t="shared" si="153"/>
        <v>#REF!</v>
      </c>
      <c r="O61" s="144" t="e">
        <f t="shared" si="153"/>
        <v>#REF!</v>
      </c>
      <c r="P61" s="144" t="e">
        <f t="shared" si="153"/>
        <v>#REF!</v>
      </c>
      <c r="Q61" s="144" t="e">
        <f t="shared" si="153"/>
        <v>#REF!</v>
      </c>
      <c r="R61" s="144" t="e">
        <f t="shared" si="153"/>
        <v>#REF!</v>
      </c>
      <c r="S61" s="144" t="e">
        <f t="shared" si="153"/>
        <v>#REF!</v>
      </c>
      <c r="T61" s="144" t="e">
        <f t="shared" si="153"/>
        <v>#REF!</v>
      </c>
      <c r="U61" s="143" t="e">
        <f t="shared" si="57"/>
        <v>#REF!</v>
      </c>
      <c r="V61" s="144" t="e">
        <f t="shared" ref="V61:Y61" si="154">$U61-(($U61-$Z61)/(5)*(V$49-$U$49))</f>
        <v>#REF!</v>
      </c>
      <c r="W61" s="144" t="e">
        <f t="shared" si="154"/>
        <v>#REF!</v>
      </c>
      <c r="X61" s="144" t="e">
        <f t="shared" si="154"/>
        <v>#REF!</v>
      </c>
      <c r="Y61" s="144" t="e">
        <f t="shared" si="154"/>
        <v>#REF!</v>
      </c>
      <c r="Z61" s="143" t="e">
        <f t="shared" si="59"/>
        <v>#REF!</v>
      </c>
      <c r="AA61" s="144" t="e">
        <f t="shared" ref="AA61:AD61" si="155">$Z61-(($Z61-$AE61)/(5)*(AA$49-$Z$49))</f>
        <v>#REF!</v>
      </c>
      <c r="AB61" s="144" t="e">
        <f t="shared" si="155"/>
        <v>#REF!</v>
      </c>
      <c r="AC61" s="144" t="e">
        <f t="shared" si="155"/>
        <v>#REF!</v>
      </c>
      <c r="AD61" s="144" t="e">
        <f t="shared" si="155"/>
        <v>#REF!</v>
      </c>
      <c r="AE61" s="143" t="e">
        <f t="shared" si="61"/>
        <v>#REF!</v>
      </c>
      <c r="AF61" s="144" t="e">
        <f t="shared" ref="AF61:AI61" si="156">$AE61-(($AE61-$AJ61)/(5)*(AF$49-$AE$49))</f>
        <v>#REF!</v>
      </c>
      <c r="AG61" s="144" t="e">
        <f t="shared" si="156"/>
        <v>#REF!</v>
      </c>
      <c r="AH61" s="144" t="e">
        <f t="shared" si="156"/>
        <v>#REF!</v>
      </c>
      <c r="AI61" s="144" t="e">
        <f t="shared" si="156"/>
        <v>#REF!</v>
      </c>
      <c r="AJ61" s="143" t="e">
        <f t="shared" si="63"/>
        <v>#REF!</v>
      </c>
      <c r="AK61" s="144" t="e">
        <f t="shared" ref="AK61:AN61" si="157">$AJ61-(($AJ61-$AO61)/(5)*(AK$49-$AJ$49))</f>
        <v>#REF!</v>
      </c>
      <c r="AL61" s="144" t="e">
        <f t="shared" si="157"/>
        <v>#REF!</v>
      </c>
      <c r="AM61" s="144" t="e">
        <f t="shared" si="157"/>
        <v>#REF!</v>
      </c>
      <c r="AN61" s="144" t="e">
        <f t="shared" si="157"/>
        <v>#REF!</v>
      </c>
      <c r="AO61" s="143" t="e">
        <f t="shared" si="65"/>
        <v>#REF!</v>
      </c>
      <c r="AP61" s="144" t="e">
        <f t="shared" ref="AP61:AS61" si="158">$AO61-(($AO61-$AT61)/(5)*(AP$49-$AO$49))</f>
        <v>#REF!</v>
      </c>
      <c r="AQ61" s="144" t="e">
        <f t="shared" si="158"/>
        <v>#REF!</v>
      </c>
      <c r="AR61" s="144" t="e">
        <f t="shared" si="158"/>
        <v>#REF!</v>
      </c>
      <c r="AS61" s="144" t="e">
        <f t="shared" si="158"/>
        <v>#REF!</v>
      </c>
      <c r="AT61" s="143" t="e">
        <f t="shared" si="67"/>
        <v>#REF!</v>
      </c>
      <c r="AU61" s="144" t="e">
        <f t="shared" ref="AU61:AX61" si="159">$AT61-(($AT61-$AY61)/(5)*(AU$49-$AT$49))</f>
        <v>#REF!</v>
      </c>
      <c r="AV61" s="144" t="e">
        <f t="shared" si="159"/>
        <v>#REF!</v>
      </c>
      <c r="AW61" s="144" t="e">
        <f t="shared" si="159"/>
        <v>#REF!</v>
      </c>
      <c r="AX61" s="144" t="e">
        <f t="shared" si="159"/>
        <v>#REF!</v>
      </c>
      <c r="AY61" s="143" t="e">
        <f t="shared" si="69"/>
        <v>#REF!</v>
      </c>
      <c r="AZ61" s="144" t="e">
        <f t="shared" ref="AZ61:BC61" si="160">$AY61-(($AY61-$BD61)/(5)*(AZ$49-$AY$49))</f>
        <v>#REF!</v>
      </c>
      <c r="BA61" s="144" t="e">
        <f t="shared" si="160"/>
        <v>#REF!</v>
      </c>
      <c r="BB61" s="144" t="e">
        <f t="shared" si="160"/>
        <v>#REF!</v>
      </c>
      <c r="BC61" s="144" t="e">
        <f t="shared" si="160"/>
        <v>#REF!</v>
      </c>
      <c r="BD61" s="143" t="e">
        <f t="shared" si="71"/>
        <v>#REF!</v>
      </c>
      <c r="BE61" s="56"/>
      <c r="BF61" s="140"/>
    </row>
    <row r="62" spans="1:58" ht="12" customHeight="1" x14ac:dyDescent="0.15">
      <c r="A62" s="56" t="s">
        <v>258</v>
      </c>
      <c r="B62" s="56" t="s">
        <v>226</v>
      </c>
      <c r="C62" s="56" t="s">
        <v>203</v>
      </c>
      <c r="D62" s="56" t="s">
        <v>204</v>
      </c>
      <c r="E62" s="56" t="s">
        <v>259</v>
      </c>
      <c r="F62" s="114" t="str">
        <f t="shared" si="54"/>
        <v>PJ</v>
      </c>
      <c r="G62" s="114" t="s">
        <v>261</v>
      </c>
      <c r="H62" s="56" t="s">
        <v>242</v>
      </c>
      <c r="I62" s="56"/>
      <c r="J62" s="143" t="e">
        <f t="shared" si="55"/>
        <v>#REF!</v>
      </c>
      <c r="K62" s="144" t="e">
        <f t="shared" ref="K62:T62" si="161">$J62-(($J62-$U62)/(11)*(K$49-$J$49))</f>
        <v>#REF!</v>
      </c>
      <c r="L62" s="144" t="e">
        <f t="shared" si="161"/>
        <v>#REF!</v>
      </c>
      <c r="M62" s="144" t="e">
        <f t="shared" si="161"/>
        <v>#REF!</v>
      </c>
      <c r="N62" s="144" t="e">
        <f t="shared" si="161"/>
        <v>#REF!</v>
      </c>
      <c r="O62" s="144" t="e">
        <f t="shared" si="161"/>
        <v>#REF!</v>
      </c>
      <c r="P62" s="144" t="e">
        <f t="shared" si="161"/>
        <v>#REF!</v>
      </c>
      <c r="Q62" s="144" t="e">
        <f t="shared" si="161"/>
        <v>#REF!</v>
      </c>
      <c r="R62" s="144" t="e">
        <f t="shared" si="161"/>
        <v>#REF!</v>
      </c>
      <c r="S62" s="144" t="e">
        <f t="shared" si="161"/>
        <v>#REF!</v>
      </c>
      <c r="T62" s="144" t="e">
        <f t="shared" si="161"/>
        <v>#REF!</v>
      </c>
      <c r="U62" s="143" t="e">
        <f t="shared" si="57"/>
        <v>#REF!</v>
      </c>
      <c r="V62" s="144" t="e">
        <f t="shared" ref="V62:Y62" si="162">$U62-(($U62-$Z62)/(5)*(V$49-$U$49))</f>
        <v>#REF!</v>
      </c>
      <c r="W62" s="144" t="e">
        <f t="shared" si="162"/>
        <v>#REF!</v>
      </c>
      <c r="X62" s="144" t="e">
        <f t="shared" si="162"/>
        <v>#REF!</v>
      </c>
      <c r="Y62" s="144" t="e">
        <f t="shared" si="162"/>
        <v>#REF!</v>
      </c>
      <c r="Z62" s="143" t="e">
        <f t="shared" si="59"/>
        <v>#REF!</v>
      </c>
      <c r="AA62" s="144" t="e">
        <f t="shared" ref="AA62:AD62" si="163">$Z62-(($Z62-$AE62)/(5)*(AA$49-$Z$49))</f>
        <v>#REF!</v>
      </c>
      <c r="AB62" s="144" t="e">
        <f t="shared" si="163"/>
        <v>#REF!</v>
      </c>
      <c r="AC62" s="144" t="e">
        <f t="shared" si="163"/>
        <v>#REF!</v>
      </c>
      <c r="AD62" s="144" t="e">
        <f t="shared" si="163"/>
        <v>#REF!</v>
      </c>
      <c r="AE62" s="143" t="e">
        <f t="shared" si="61"/>
        <v>#REF!</v>
      </c>
      <c r="AF62" s="144" t="e">
        <f t="shared" ref="AF62:AI62" si="164">$AE62-(($AE62-$AJ62)/(5)*(AF$49-$AE$49))</f>
        <v>#REF!</v>
      </c>
      <c r="AG62" s="144" t="e">
        <f t="shared" si="164"/>
        <v>#REF!</v>
      </c>
      <c r="AH62" s="144" t="e">
        <f t="shared" si="164"/>
        <v>#REF!</v>
      </c>
      <c r="AI62" s="144" t="e">
        <f t="shared" si="164"/>
        <v>#REF!</v>
      </c>
      <c r="AJ62" s="143" t="e">
        <f t="shared" si="63"/>
        <v>#REF!</v>
      </c>
      <c r="AK62" s="144" t="e">
        <f t="shared" ref="AK62:AN62" si="165">$AJ62-(($AJ62-$AO62)/(5)*(AK$49-$AJ$49))</f>
        <v>#REF!</v>
      </c>
      <c r="AL62" s="144" t="e">
        <f t="shared" si="165"/>
        <v>#REF!</v>
      </c>
      <c r="AM62" s="144" t="e">
        <f t="shared" si="165"/>
        <v>#REF!</v>
      </c>
      <c r="AN62" s="144" t="e">
        <f t="shared" si="165"/>
        <v>#REF!</v>
      </c>
      <c r="AO62" s="143" t="e">
        <f t="shared" si="65"/>
        <v>#REF!</v>
      </c>
      <c r="AP62" s="144" t="e">
        <f t="shared" ref="AP62:AS62" si="166">$AO62-(($AO62-$AT62)/(5)*(AP$49-$AO$49))</f>
        <v>#REF!</v>
      </c>
      <c r="AQ62" s="144" t="e">
        <f t="shared" si="166"/>
        <v>#REF!</v>
      </c>
      <c r="AR62" s="144" t="e">
        <f t="shared" si="166"/>
        <v>#REF!</v>
      </c>
      <c r="AS62" s="144" t="e">
        <f t="shared" si="166"/>
        <v>#REF!</v>
      </c>
      <c r="AT62" s="143" t="e">
        <f t="shared" si="67"/>
        <v>#REF!</v>
      </c>
      <c r="AU62" s="144" t="e">
        <f t="shared" ref="AU62:AX62" si="167">$AT62-(($AT62-$AY62)/(5)*(AU$49-$AT$49))</f>
        <v>#REF!</v>
      </c>
      <c r="AV62" s="144" t="e">
        <f t="shared" si="167"/>
        <v>#REF!</v>
      </c>
      <c r="AW62" s="144" t="e">
        <f t="shared" si="167"/>
        <v>#REF!</v>
      </c>
      <c r="AX62" s="144" t="e">
        <f t="shared" si="167"/>
        <v>#REF!</v>
      </c>
      <c r="AY62" s="143" t="e">
        <f t="shared" si="69"/>
        <v>#REF!</v>
      </c>
      <c r="AZ62" s="144" t="e">
        <f t="shared" ref="AZ62:BC62" si="168">$AY62-(($AY62-$BD62)/(5)*(AZ$49-$AY$49))</f>
        <v>#REF!</v>
      </c>
      <c r="BA62" s="144" t="e">
        <f t="shared" si="168"/>
        <v>#REF!</v>
      </c>
      <c r="BB62" s="144" t="e">
        <f t="shared" si="168"/>
        <v>#REF!</v>
      </c>
      <c r="BC62" s="144" t="e">
        <f t="shared" si="168"/>
        <v>#REF!</v>
      </c>
      <c r="BD62" s="143" t="e">
        <f t="shared" si="71"/>
        <v>#REF!</v>
      </c>
      <c r="BE62" s="56"/>
      <c r="BF62" s="140"/>
    </row>
    <row r="63" spans="1:58" ht="12" customHeight="1" x14ac:dyDescent="0.15">
      <c r="A63" s="56" t="s">
        <v>258</v>
      </c>
      <c r="B63" s="56" t="s">
        <v>226</v>
      </c>
      <c r="C63" s="56" t="s">
        <v>203</v>
      </c>
      <c r="D63" s="56" t="s">
        <v>204</v>
      </c>
      <c r="E63" s="56" t="s">
        <v>259</v>
      </c>
      <c r="F63" s="114" t="str">
        <f t="shared" si="54"/>
        <v>PJ</v>
      </c>
      <c r="G63" s="114" t="s">
        <v>261</v>
      </c>
      <c r="H63" s="56" t="s">
        <v>245</v>
      </c>
      <c r="I63" s="56"/>
      <c r="J63" s="143" t="e">
        <f t="shared" si="55"/>
        <v>#REF!</v>
      </c>
      <c r="K63" s="144" t="e">
        <f t="shared" ref="K63:T63" si="169">$J63-(($J63-$U63)/(11)*(K$49-$J$49))</f>
        <v>#REF!</v>
      </c>
      <c r="L63" s="144" t="e">
        <f t="shared" si="169"/>
        <v>#REF!</v>
      </c>
      <c r="M63" s="144" t="e">
        <f t="shared" si="169"/>
        <v>#REF!</v>
      </c>
      <c r="N63" s="144" t="e">
        <f t="shared" si="169"/>
        <v>#REF!</v>
      </c>
      <c r="O63" s="144" t="e">
        <f t="shared" si="169"/>
        <v>#REF!</v>
      </c>
      <c r="P63" s="144" t="e">
        <f t="shared" si="169"/>
        <v>#REF!</v>
      </c>
      <c r="Q63" s="144" t="e">
        <f t="shared" si="169"/>
        <v>#REF!</v>
      </c>
      <c r="R63" s="144" t="e">
        <f t="shared" si="169"/>
        <v>#REF!</v>
      </c>
      <c r="S63" s="144" t="e">
        <f t="shared" si="169"/>
        <v>#REF!</v>
      </c>
      <c r="T63" s="144" t="e">
        <f t="shared" si="169"/>
        <v>#REF!</v>
      </c>
      <c r="U63" s="143" t="e">
        <f t="shared" si="57"/>
        <v>#REF!</v>
      </c>
      <c r="V63" s="144" t="e">
        <f t="shared" ref="V63:Y63" si="170">$U63-(($U63-$Z63)/(5)*(V$49-$U$49))</f>
        <v>#REF!</v>
      </c>
      <c r="W63" s="144" t="e">
        <f t="shared" si="170"/>
        <v>#REF!</v>
      </c>
      <c r="X63" s="144" t="e">
        <f t="shared" si="170"/>
        <v>#REF!</v>
      </c>
      <c r="Y63" s="144" t="e">
        <f t="shared" si="170"/>
        <v>#REF!</v>
      </c>
      <c r="Z63" s="143" t="e">
        <f t="shared" si="59"/>
        <v>#REF!</v>
      </c>
      <c r="AA63" s="144" t="e">
        <f t="shared" ref="AA63:AD63" si="171">$Z63-(($Z63-$AE63)/(5)*(AA$49-$Z$49))</f>
        <v>#REF!</v>
      </c>
      <c r="AB63" s="144" t="e">
        <f t="shared" si="171"/>
        <v>#REF!</v>
      </c>
      <c r="AC63" s="144" t="e">
        <f t="shared" si="171"/>
        <v>#REF!</v>
      </c>
      <c r="AD63" s="144" t="e">
        <f t="shared" si="171"/>
        <v>#REF!</v>
      </c>
      <c r="AE63" s="143" t="e">
        <f t="shared" si="61"/>
        <v>#REF!</v>
      </c>
      <c r="AF63" s="144" t="e">
        <f t="shared" ref="AF63:AI63" si="172">$AE63-(($AE63-$AJ63)/(5)*(AF$49-$AE$49))</f>
        <v>#REF!</v>
      </c>
      <c r="AG63" s="144" t="e">
        <f t="shared" si="172"/>
        <v>#REF!</v>
      </c>
      <c r="AH63" s="144" t="e">
        <f t="shared" si="172"/>
        <v>#REF!</v>
      </c>
      <c r="AI63" s="144" t="e">
        <f t="shared" si="172"/>
        <v>#REF!</v>
      </c>
      <c r="AJ63" s="143" t="e">
        <f t="shared" si="63"/>
        <v>#REF!</v>
      </c>
      <c r="AK63" s="144" t="e">
        <f t="shared" ref="AK63:AN63" si="173">$AJ63-(($AJ63-$AO63)/(5)*(AK$49-$AJ$49))</f>
        <v>#REF!</v>
      </c>
      <c r="AL63" s="144" t="e">
        <f t="shared" si="173"/>
        <v>#REF!</v>
      </c>
      <c r="AM63" s="144" t="e">
        <f t="shared" si="173"/>
        <v>#REF!</v>
      </c>
      <c r="AN63" s="144" t="e">
        <f t="shared" si="173"/>
        <v>#REF!</v>
      </c>
      <c r="AO63" s="143" t="e">
        <f t="shared" si="65"/>
        <v>#REF!</v>
      </c>
      <c r="AP63" s="144" t="e">
        <f t="shared" ref="AP63:AS63" si="174">$AO63-(($AO63-$AT63)/(5)*(AP$49-$AO$49))</f>
        <v>#REF!</v>
      </c>
      <c r="AQ63" s="144" t="e">
        <f t="shared" si="174"/>
        <v>#REF!</v>
      </c>
      <c r="AR63" s="144" t="e">
        <f t="shared" si="174"/>
        <v>#REF!</v>
      </c>
      <c r="AS63" s="144" t="e">
        <f t="shared" si="174"/>
        <v>#REF!</v>
      </c>
      <c r="AT63" s="143" t="e">
        <f t="shared" si="67"/>
        <v>#REF!</v>
      </c>
      <c r="AU63" s="144" t="e">
        <f t="shared" ref="AU63:AX63" si="175">$AT63-(($AT63-$AY63)/(5)*(AU$49-$AT$49))</f>
        <v>#REF!</v>
      </c>
      <c r="AV63" s="144" t="e">
        <f t="shared" si="175"/>
        <v>#REF!</v>
      </c>
      <c r="AW63" s="144" t="e">
        <f t="shared" si="175"/>
        <v>#REF!</v>
      </c>
      <c r="AX63" s="144" t="e">
        <f t="shared" si="175"/>
        <v>#REF!</v>
      </c>
      <c r="AY63" s="143" t="e">
        <f t="shared" si="69"/>
        <v>#REF!</v>
      </c>
      <c r="AZ63" s="144" t="e">
        <f t="shared" ref="AZ63:BC63" si="176">$AY63-(($AY63-$BD63)/(5)*(AZ$49-$AY$49))</f>
        <v>#REF!</v>
      </c>
      <c r="BA63" s="144" t="e">
        <f t="shared" si="176"/>
        <v>#REF!</v>
      </c>
      <c r="BB63" s="144" t="e">
        <f t="shared" si="176"/>
        <v>#REF!</v>
      </c>
      <c r="BC63" s="144" t="e">
        <f t="shared" si="176"/>
        <v>#REF!</v>
      </c>
      <c r="BD63" s="143" t="e">
        <f t="shared" si="71"/>
        <v>#REF!</v>
      </c>
      <c r="BE63" s="56"/>
      <c r="BF63" s="140"/>
    </row>
    <row r="64" spans="1:58" ht="12" customHeight="1" x14ac:dyDescent="0.15">
      <c r="A64" s="56" t="s">
        <v>258</v>
      </c>
      <c r="B64" s="56" t="s">
        <v>226</v>
      </c>
      <c r="C64" s="56" t="s">
        <v>203</v>
      </c>
      <c r="D64" s="56" t="s">
        <v>204</v>
      </c>
      <c r="E64" s="56" t="s">
        <v>259</v>
      </c>
      <c r="F64" s="114" t="str">
        <f t="shared" si="54"/>
        <v>PJ</v>
      </c>
      <c r="G64" s="114" t="s">
        <v>261</v>
      </c>
      <c r="H64" s="56" t="s">
        <v>256</v>
      </c>
      <c r="I64" s="56"/>
      <c r="J64" s="143" t="e">
        <f t="shared" si="55"/>
        <v>#REF!</v>
      </c>
      <c r="K64" s="144" t="e">
        <f t="shared" ref="K64:T64" si="177">$J64-(($J64-$U64)/(11)*(K$49-$J$49))</f>
        <v>#REF!</v>
      </c>
      <c r="L64" s="144" t="e">
        <f t="shared" si="177"/>
        <v>#REF!</v>
      </c>
      <c r="M64" s="144" t="e">
        <f t="shared" si="177"/>
        <v>#REF!</v>
      </c>
      <c r="N64" s="144" t="e">
        <f t="shared" si="177"/>
        <v>#REF!</v>
      </c>
      <c r="O64" s="144" t="e">
        <f t="shared" si="177"/>
        <v>#REF!</v>
      </c>
      <c r="P64" s="144" t="e">
        <f t="shared" si="177"/>
        <v>#REF!</v>
      </c>
      <c r="Q64" s="144" t="e">
        <f t="shared" si="177"/>
        <v>#REF!</v>
      </c>
      <c r="R64" s="144" t="e">
        <f t="shared" si="177"/>
        <v>#REF!</v>
      </c>
      <c r="S64" s="144" t="e">
        <f t="shared" si="177"/>
        <v>#REF!</v>
      </c>
      <c r="T64" s="144" t="e">
        <f t="shared" si="177"/>
        <v>#REF!</v>
      </c>
      <c r="U64" s="143" t="e">
        <f t="shared" si="57"/>
        <v>#REF!</v>
      </c>
      <c r="V64" s="144" t="e">
        <f t="shared" ref="V64:Y64" si="178">$U64-(($U64-$Z64)/(5)*(V$49-$U$49))</f>
        <v>#REF!</v>
      </c>
      <c r="W64" s="144" t="e">
        <f t="shared" si="178"/>
        <v>#REF!</v>
      </c>
      <c r="X64" s="144" t="e">
        <f t="shared" si="178"/>
        <v>#REF!</v>
      </c>
      <c r="Y64" s="144" t="e">
        <f t="shared" si="178"/>
        <v>#REF!</v>
      </c>
      <c r="Z64" s="143" t="e">
        <f t="shared" si="59"/>
        <v>#REF!</v>
      </c>
      <c r="AA64" s="144" t="e">
        <f t="shared" ref="AA64:AD64" si="179">$Z64-(($Z64-$AE64)/(5)*(AA$49-$Z$49))</f>
        <v>#REF!</v>
      </c>
      <c r="AB64" s="144" t="e">
        <f t="shared" si="179"/>
        <v>#REF!</v>
      </c>
      <c r="AC64" s="144" t="e">
        <f t="shared" si="179"/>
        <v>#REF!</v>
      </c>
      <c r="AD64" s="144" t="e">
        <f t="shared" si="179"/>
        <v>#REF!</v>
      </c>
      <c r="AE64" s="143" t="e">
        <f t="shared" si="61"/>
        <v>#REF!</v>
      </c>
      <c r="AF64" s="144" t="e">
        <f t="shared" ref="AF64:AI64" si="180">$AE64-(($AE64-$AJ64)/(5)*(AF$49-$AE$49))</f>
        <v>#REF!</v>
      </c>
      <c r="AG64" s="144" t="e">
        <f t="shared" si="180"/>
        <v>#REF!</v>
      </c>
      <c r="AH64" s="144" t="e">
        <f t="shared" si="180"/>
        <v>#REF!</v>
      </c>
      <c r="AI64" s="144" t="e">
        <f t="shared" si="180"/>
        <v>#REF!</v>
      </c>
      <c r="AJ64" s="143" t="e">
        <f t="shared" si="63"/>
        <v>#REF!</v>
      </c>
      <c r="AK64" s="144" t="e">
        <f t="shared" ref="AK64:AN64" si="181">$AJ64-(($AJ64-$AO64)/(5)*(AK$49-$AJ$49))</f>
        <v>#REF!</v>
      </c>
      <c r="AL64" s="144" t="e">
        <f t="shared" si="181"/>
        <v>#REF!</v>
      </c>
      <c r="AM64" s="144" t="e">
        <f t="shared" si="181"/>
        <v>#REF!</v>
      </c>
      <c r="AN64" s="144" t="e">
        <f t="shared" si="181"/>
        <v>#REF!</v>
      </c>
      <c r="AO64" s="143" t="e">
        <f t="shared" si="65"/>
        <v>#REF!</v>
      </c>
      <c r="AP64" s="144" t="e">
        <f t="shared" ref="AP64:AS64" si="182">$AO64-(($AO64-$AT64)/(5)*(AP$49-$AO$49))</f>
        <v>#REF!</v>
      </c>
      <c r="AQ64" s="144" t="e">
        <f t="shared" si="182"/>
        <v>#REF!</v>
      </c>
      <c r="AR64" s="144" t="e">
        <f t="shared" si="182"/>
        <v>#REF!</v>
      </c>
      <c r="AS64" s="144" t="e">
        <f t="shared" si="182"/>
        <v>#REF!</v>
      </c>
      <c r="AT64" s="143" t="e">
        <f t="shared" si="67"/>
        <v>#REF!</v>
      </c>
      <c r="AU64" s="144" t="e">
        <f t="shared" ref="AU64:AX64" si="183">$AT64-(($AT64-$AY64)/(5)*(AU$49-$AT$49))</f>
        <v>#REF!</v>
      </c>
      <c r="AV64" s="144" t="e">
        <f t="shared" si="183"/>
        <v>#REF!</v>
      </c>
      <c r="AW64" s="144" t="e">
        <f t="shared" si="183"/>
        <v>#REF!</v>
      </c>
      <c r="AX64" s="144" t="e">
        <f t="shared" si="183"/>
        <v>#REF!</v>
      </c>
      <c r="AY64" s="143" t="e">
        <f t="shared" si="69"/>
        <v>#REF!</v>
      </c>
      <c r="AZ64" s="144" t="e">
        <f t="shared" ref="AZ64:BC64" si="184">$AY64-(($AY64-$BD64)/(5)*(AZ$49-$AY$49))</f>
        <v>#REF!</v>
      </c>
      <c r="BA64" s="144" t="e">
        <f t="shared" si="184"/>
        <v>#REF!</v>
      </c>
      <c r="BB64" s="144" t="e">
        <f t="shared" si="184"/>
        <v>#REF!</v>
      </c>
      <c r="BC64" s="144" t="e">
        <f t="shared" si="184"/>
        <v>#REF!</v>
      </c>
      <c r="BD64" s="143" t="e">
        <f t="shared" si="71"/>
        <v>#REF!</v>
      </c>
      <c r="BE64" s="56"/>
      <c r="BF64" s="140"/>
    </row>
    <row r="65" spans="1:58" ht="12" customHeight="1" x14ac:dyDescent="0.15">
      <c r="A65" s="56" t="s">
        <v>258</v>
      </c>
      <c r="B65" s="56" t="s">
        <v>226</v>
      </c>
      <c r="C65" s="56" t="s">
        <v>203</v>
      </c>
      <c r="D65" s="56" t="s">
        <v>204</v>
      </c>
      <c r="E65" s="56" t="s">
        <v>259</v>
      </c>
      <c r="F65" s="114" t="str">
        <f t="shared" si="54"/>
        <v>PJ</v>
      </c>
      <c r="G65" s="114" t="s">
        <v>261</v>
      </c>
      <c r="H65" s="56" t="s">
        <v>227</v>
      </c>
      <c r="I65" s="56"/>
      <c r="J65" s="143" t="e">
        <f t="shared" si="55"/>
        <v>#REF!</v>
      </c>
      <c r="K65" s="144" t="e">
        <f t="shared" ref="K65:T65" si="185">$J65-(($J65-$U65)/(11)*(K$49-$J$49))</f>
        <v>#REF!</v>
      </c>
      <c r="L65" s="144" t="e">
        <f t="shared" si="185"/>
        <v>#REF!</v>
      </c>
      <c r="M65" s="144" t="e">
        <f t="shared" si="185"/>
        <v>#REF!</v>
      </c>
      <c r="N65" s="144" t="e">
        <f t="shared" si="185"/>
        <v>#REF!</v>
      </c>
      <c r="O65" s="144" t="e">
        <f t="shared" si="185"/>
        <v>#REF!</v>
      </c>
      <c r="P65" s="144" t="e">
        <f t="shared" si="185"/>
        <v>#REF!</v>
      </c>
      <c r="Q65" s="144" t="e">
        <f t="shared" si="185"/>
        <v>#REF!</v>
      </c>
      <c r="R65" s="144" t="e">
        <f t="shared" si="185"/>
        <v>#REF!</v>
      </c>
      <c r="S65" s="144" t="e">
        <f t="shared" si="185"/>
        <v>#REF!</v>
      </c>
      <c r="T65" s="144" t="e">
        <f t="shared" si="185"/>
        <v>#REF!</v>
      </c>
      <c r="U65" s="143" t="e">
        <f t="shared" si="57"/>
        <v>#REF!</v>
      </c>
      <c r="V65" s="144" t="e">
        <f t="shared" ref="V65:Y65" si="186">$U65-(($U65-$Z65)/(5)*(V$49-$U$49))</f>
        <v>#REF!</v>
      </c>
      <c r="W65" s="144" t="e">
        <f t="shared" si="186"/>
        <v>#REF!</v>
      </c>
      <c r="X65" s="144" t="e">
        <f t="shared" si="186"/>
        <v>#REF!</v>
      </c>
      <c r="Y65" s="144" t="e">
        <f t="shared" si="186"/>
        <v>#REF!</v>
      </c>
      <c r="Z65" s="143" t="e">
        <f t="shared" si="59"/>
        <v>#REF!</v>
      </c>
      <c r="AA65" s="144" t="e">
        <f t="shared" ref="AA65:AD65" si="187">$Z65-(($Z65-$AE65)/(5)*(AA$49-$Z$49))</f>
        <v>#REF!</v>
      </c>
      <c r="AB65" s="144" t="e">
        <f t="shared" si="187"/>
        <v>#REF!</v>
      </c>
      <c r="AC65" s="144" t="e">
        <f t="shared" si="187"/>
        <v>#REF!</v>
      </c>
      <c r="AD65" s="144" t="e">
        <f t="shared" si="187"/>
        <v>#REF!</v>
      </c>
      <c r="AE65" s="143" t="e">
        <f t="shared" si="61"/>
        <v>#REF!</v>
      </c>
      <c r="AF65" s="144" t="e">
        <f t="shared" ref="AF65:AI65" si="188">$AE65-(($AE65-$AJ65)/(5)*(AF$49-$AE$49))</f>
        <v>#REF!</v>
      </c>
      <c r="AG65" s="144" t="e">
        <f t="shared" si="188"/>
        <v>#REF!</v>
      </c>
      <c r="AH65" s="144" t="e">
        <f t="shared" si="188"/>
        <v>#REF!</v>
      </c>
      <c r="AI65" s="144" t="e">
        <f t="shared" si="188"/>
        <v>#REF!</v>
      </c>
      <c r="AJ65" s="143" t="e">
        <f t="shared" si="63"/>
        <v>#REF!</v>
      </c>
      <c r="AK65" s="144" t="e">
        <f t="shared" ref="AK65:AN65" si="189">$AJ65-(($AJ65-$AO65)/(5)*(AK$49-$AJ$49))</f>
        <v>#REF!</v>
      </c>
      <c r="AL65" s="144" t="e">
        <f t="shared" si="189"/>
        <v>#REF!</v>
      </c>
      <c r="AM65" s="144" t="e">
        <f t="shared" si="189"/>
        <v>#REF!</v>
      </c>
      <c r="AN65" s="144" t="e">
        <f t="shared" si="189"/>
        <v>#REF!</v>
      </c>
      <c r="AO65" s="143" t="e">
        <f t="shared" si="65"/>
        <v>#REF!</v>
      </c>
      <c r="AP65" s="144" t="e">
        <f t="shared" ref="AP65:AS65" si="190">$AO65-(($AO65-$AT65)/(5)*(AP$49-$AO$49))</f>
        <v>#REF!</v>
      </c>
      <c r="AQ65" s="144" t="e">
        <f t="shared" si="190"/>
        <v>#REF!</v>
      </c>
      <c r="AR65" s="144" t="e">
        <f t="shared" si="190"/>
        <v>#REF!</v>
      </c>
      <c r="AS65" s="144" t="e">
        <f t="shared" si="190"/>
        <v>#REF!</v>
      </c>
      <c r="AT65" s="143" t="e">
        <f t="shared" si="67"/>
        <v>#REF!</v>
      </c>
      <c r="AU65" s="144" t="e">
        <f t="shared" ref="AU65:AX65" si="191">$AT65-(($AT65-$AY65)/(5)*(AU$49-$AT$49))</f>
        <v>#REF!</v>
      </c>
      <c r="AV65" s="144" t="e">
        <f t="shared" si="191"/>
        <v>#REF!</v>
      </c>
      <c r="AW65" s="144" t="e">
        <f t="shared" si="191"/>
        <v>#REF!</v>
      </c>
      <c r="AX65" s="144" t="e">
        <f t="shared" si="191"/>
        <v>#REF!</v>
      </c>
      <c r="AY65" s="143" t="e">
        <f t="shared" si="69"/>
        <v>#REF!</v>
      </c>
      <c r="AZ65" s="144" t="e">
        <f t="shared" ref="AZ65:BC65" si="192">$AY65-(($AY65-$BD65)/(5)*(AZ$49-$AY$49))</f>
        <v>#REF!</v>
      </c>
      <c r="BA65" s="144" t="e">
        <f t="shared" si="192"/>
        <v>#REF!</v>
      </c>
      <c r="BB65" s="144" t="e">
        <f t="shared" si="192"/>
        <v>#REF!</v>
      </c>
      <c r="BC65" s="144" t="e">
        <f t="shared" si="192"/>
        <v>#REF!</v>
      </c>
      <c r="BD65" s="143" t="e">
        <f t="shared" si="71"/>
        <v>#REF!</v>
      </c>
      <c r="BE65" s="56"/>
      <c r="BF65" s="140"/>
    </row>
    <row r="66" spans="1:58" ht="12" customHeight="1" x14ac:dyDescent="0.15">
      <c r="A66" s="56" t="s">
        <v>258</v>
      </c>
      <c r="B66" s="56" t="s">
        <v>226</v>
      </c>
      <c r="C66" s="56" t="s">
        <v>203</v>
      </c>
      <c r="D66" s="56" t="s">
        <v>204</v>
      </c>
      <c r="E66" s="56" t="s">
        <v>259</v>
      </c>
      <c r="F66" s="114" t="str">
        <f t="shared" si="54"/>
        <v>PJ</v>
      </c>
      <c r="G66" s="114" t="s">
        <v>261</v>
      </c>
      <c r="H66" s="114" t="s">
        <v>61</v>
      </c>
      <c r="I66" s="114"/>
      <c r="J66" s="143">
        <f t="shared" si="55"/>
        <v>0</v>
      </c>
      <c r="K66" s="144">
        <f t="shared" ref="K66:T66" si="193">$J66-(($J66-$U66)/(11)*(K$49-$J$49))</f>
        <v>0</v>
      </c>
      <c r="L66" s="144">
        <f t="shared" si="193"/>
        <v>0</v>
      </c>
      <c r="M66" s="144">
        <f t="shared" si="193"/>
        <v>0</v>
      </c>
      <c r="N66" s="144">
        <f t="shared" si="193"/>
        <v>0</v>
      </c>
      <c r="O66" s="144">
        <f t="shared" si="193"/>
        <v>0</v>
      </c>
      <c r="P66" s="144">
        <f t="shared" si="193"/>
        <v>0</v>
      </c>
      <c r="Q66" s="144">
        <f t="shared" si="193"/>
        <v>0</v>
      </c>
      <c r="R66" s="144">
        <f t="shared" si="193"/>
        <v>0</v>
      </c>
      <c r="S66" s="144">
        <f t="shared" si="193"/>
        <v>0</v>
      </c>
      <c r="T66" s="144">
        <f t="shared" si="193"/>
        <v>0</v>
      </c>
      <c r="U66" s="143">
        <f t="shared" si="57"/>
        <v>0</v>
      </c>
      <c r="V66" s="144">
        <f t="shared" ref="V66:Y66" si="194">$U66-(($U66-$Z66)/(5)*(V$49-$U$49))</f>
        <v>0</v>
      </c>
      <c r="W66" s="144">
        <f t="shared" si="194"/>
        <v>0</v>
      </c>
      <c r="X66" s="144">
        <f t="shared" si="194"/>
        <v>0</v>
      </c>
      <c r="Y66" s="144">
        <f t="shared" si="194"/>
        <v>0</v>
      </c>
      <c r="Z66" s="143">
        <f t="shared" si="59"/>
        <v>0</v>
      </c>
      <c r="AA66" s="144">
        <f t="shared" ref="AA66:AD66" si="195">$Z66-(($Z66-$AE66)/(5)*(AA$49-$Z$49))</f>
        <v>0</v>
      </c>
      <c r="AB66" s="144">
        <f t="shared" si="195"/>
        <v>0</v>
      </c>
      <c r="AC66" s="144">
        <f t="shared" si="195"/>
        <v>0</v>
      </c>
      <c r="AD66" s="144">
        <f t="shared" si="195"/>
        <v>0</v>
      </c>
      <c r="AE66" s="143">
        <f t="shared" si="61"/>
        <v>0</v>
      </c>
      <c r="AF66" s="144">
        <f t="shared" ref="AF66:AI66" si="196">$AE66-(($AE66-$AJ66)/(5)*(AF$49-$AE$49))</f>
        <v>0</v>
      </c>
      <c r="AG66" s="144">
        <f t="shared" si="196"/>
        <v>0</v>
      </c>
      <c r="AH66" s="144">
        <f t="shared" si="196"/>
        <v>0</v>
      </c>
      <c r="AI66" s="144">
        <f t="shared" si="196"/>
        <v>0</v>
      </c>
      <c r="AJ66" s="143">
        <f t="shared" si="63"/>
        <v>0</v>
      </c>
      <c r="AK66" s="144">
        <f t="shared" ref="AK66:AN66" si="197">$AJ66-(($AJ66-$AO66)/(5)*(AK$49-$AJ$49))</f>
        <v>0</v>
      </c>
      <c r="AL66" s="144">
        <f t="shared" si="197"/>
        <v>0</v>
      </c>
      <c r="AM66" s="144">
        <f t="shared" si="197"/>
        <v>0</v>
      </c>
      <c r="AN66" s="144">
        <f t="shared" si="197"/>
        <v>0</v>
      </c>
      <c r="AO66" s="143">
        <f t="shared" si="65"/>
        <v>0</v>
      </c>
      <c r="AP66" s="144">
        <f t="shared" ref="AP66:AS66" si="198">$AO66-(($AO66-$AT66)/(5)*(AP$49-$AO$49))</f>
        <v>0</v>
      </c>
      <c r="AQ66" s="144">
        <f t="shared" si="198"/>
        <v>0</v>
      </c>
      <c r="AR66" s="144">
        <f t="shared" si="198"/>
        <v>0</v>
      </c>
      <c r="AS66" s="144">
        <f t="shared" si="198"/>
        <v>0</v>
      </c>
      <c r="AT66" s="143">
        <f t="shared" si="67"/>
        <v>0</v>
      </c>
      <c r="AU66" s="144">
        <f t="shared" ref="AU66:AX66" si="199">$AT66-(($AT66-$AY66)/(5)*(AU$49-$AT$49))</f>
        <v>0</v>
      </c>
      <c r="AV66" s="144">
        <f t="shared" si="199"/>
        <v>0</v>
      </c>
      <c r="AW66" s="144">
        <f t="shared" si="199"/>
        <v>0</v>
      </c>
      <c r="AX66" s="144">
        <f t="shared" si="199"/>
        <v>0</v>
      </c>
      <c r="AY66" s="143">
        <f t="shared" si="69"/>
        <v>0</v>
      </c>
      <c r="AZ66" s="144">
        <f t="shared" ref="AZ66:BC66" si="200">$AY66-(($AY66-$BD66)/(5)*(AZ$49-$AY$49))</f>
        <v>0</v>
      </c>
      <c r="BA66" s="144">
        <f t="shared" si="200"/>
        <v>0</v>
      </c>
      <c r="BB66" s="144">
        <f t="shared" si="200"/>
        <v>0</v>
      </c>
      <c r="BC66" s="144">
        <f t="shared" si="200"/>
        <v>0</v>
      </c>
      <c r="BD66" s="143">
        <f t="shared" si="71"/>
        <v>0</v>
      </c>
      <c r="BE66" s="56"/>
      <c r="BF66" s="140"/>
    </row>
    <row r="67" spans="1:58" ht="12" customHeight="1" x14ac:dyDescent="0.15">
      <c r="A67" s="56" t="s">
        <v>95</v>
      </c>
      <c r="B67" s="56" t="s">
        <v>226</v>
      </c>
      <c r="C67" s="56" t="s">
        <v>203</v>
      </c>
      <c r="D67" s="56" t="s">
        <v>204</v>
      </c>
      <c r="E67" s="56" t="s">
        <v>262</v>
      </c>
      <c r="F67" s="114" t="str">
        <f t="shared" si="54"/>
        <v>Mt</v>
      </c>
      <c r="G67" s="114" t="s">
        <v>264</v>
      </c>
      <c r="H67" s="56" t="s">
        <v>247</v>
      </c>
      <c r="I67" s="56"/>
      <c r="J67" s="143" t="e">
        <f t="shared" si="55"/>
        <v>#REF!</v>
      </c>
      <c r="K67" s="144" t="e">
        <f t="shared" ref="K67:T67" si="201">$J67-(($J67-$U67)/(11)*(K$49-$J$49))</f>
        <v>#REF!</v>
      </c>
      <c r="L67" s="144" t="e">
        <f t="shared" si="201"/>
        <v>#REF!</v>
      </c>
      <c r="M67" s="144" t="e">
        <f t="shared" si="201"/>
        <v>#REF!</v>
      </c>
      <c r="N67" s="144" t="e">
        <f t="shared" si="201"/>
        <v>#REF!</v>
      </c>
      <c r="O67" s="144" t="e">
        <f t="shared" si="201"/>
        <v>#REF!</v>
      </c>
      <c r="P67" s="144" t="e">
        <f t="shared" si="201"/>
        <v>#REF!</v>
      </c>
      <c r="Q67" s="144" t="e">
        <f t="shared" si="201"/>
        <v>#REF!</v>
      </c>
      <c r="R67" s="144" t="e">
        <f t="shared" si="201"/>
        <v>#REF!</v>
      </c>
      <c r="S67" s="144" t="e">
        <f t="shared" si="201"/>
        <v>#REF!</v>
      </c>
      <c r="T67" s="144" t="e">
        <f t="shared" si="201"/>
        <v>#REF!</v>
      </c>
      <c r="U67" s="143" t="e">
        <f t="shared" si="57"/>
        <v>#REF!</v>
      </c>
      <c r="V67" s="144" t="e">
        <f t="shared" ref="V67:Y67" si="202">$U67-(($U67-$Z67)/(5)*(V$49-$U$49))</f>
        <v>#REF!</v>
      </c>
      <c r="W67" s="144" t="e">
        <f t="shared" si="202"/>
        <v>#REF!</v>
      </c>
      <c r="X67" s="144" t="e">
        <f t="shared" si="202"/>
        <v>#REF!</v>
      </c>
      <c r="Y67" s="144" t="e">
        <f t="shared" si="202"/>
        <v>#REF!</v>
      </c>
      <c r="Z67" s="143" t="e">
        <f t="shared" si="59"/>
        <v>#REF!</v>
      </c>
      <c r="AA67" s="144" t="e">
        <f t="shared" ref="AA67:AD67" si="203">$Z67-(($Z67-$AE67)/(5)*(AA$49-$Z$49))</f>
        <v>#REF!</v>
      </c>
      <c r="AB67" s="144" t="e">
        <f t="shared" si="203"/>
        <v>#REF!</v>
      </c>
      <c r="AC67" s="144" t="e">
        <f t="shared" si="203"/>
        <v>#REF!</v>
      </c>
      <c r="AD67" s="144" t="e">
        <f t="shared" si="203"/>
        <v>#REF!</v>
      </c>
      <c r="AE67" s="143" t="e">
        <f t="shared" si="61"/>
        <v>#REF!</v>
      </c>
      <c r="AF67" s="144" t="e">
        <f t="shared" ref="AF67:AI67" si="204">$AE67-(($AE67-$AJ67)/(5)*(AF$49-$AE$49))</f>
        <v>#REF!</v>
      </c>
      <c r="AG67" s="144" t="e">
        <f t="shared" si="204"/>
        <v>#REF!</v>
      </c>
      <c r="AH67" s="144" t="e">
        <f t="shared" si="204"/>
        <v>#REF!</v>
      </c>
      <c r="AI67" s="144" t="e">
        <f t="shared" si="204"/>
        <v>#REF!</v>
      </c>
      <c r="AJ67" s="143" t="e">
        <f t="shared" si="63"/>
        <v>#REF!</v>
      </c>
      <c r="AK67" s="144" t="e">
        <f t="shared" ref="AK67:AN67" si="205">$AJ67-(($AJ67-$AO67)/(5)*(AK$49-$AJ$49))</f>
        <v>#REF!</v>
      </c>
      <c r="AL67" s="144" t="e">
        <f t="shared" si="205"/>
        <v>#REF!</v>
      </c>
      <c r="AM67" s="144" t="e">
        <f t="shared" si="205"/>
        <v>#REF!</v>
      </c>
      <c r="AN67" s="144" t="e">
        <f t="shared" si="205"/>
        <v>#REF!</v>
      </c>
      <c r="AO67" s="143" t="e">
        <f t="shared" si="65"/>
        <v>#REF!</v>
      </c>
      <c r="AP67" s="144" t="e">
        <f t="shared" ref="AP67:AS67" si="206">$AO67-(($AO67-$AT67)/(5)*(AP$49-$AO$49))</f>
        <v>#REF!</v>
      </c>
      <c r="AQ67" s="144" t="e">
        <f t="shared" si="206"/>
        <v>#REF!</v>
      </c>
      <c r="AR67" s="144" t="e">
        <f t="shared" si="206"/>
        <v>#REF!</v>
      </c>
      <c r="AS67" s="144" t="e">
        <f t="shared" si="206"/>
        <v>#REF!</v>
      </c>
      <c r="AT67" s="143" t="e">
        <f t="shared" si="67"/>
        <v>#REF!</v>
      </c>
      <c r="AU67" s="144" t="e">
        <f t="shared" ref="AU67:AX67" si="207">$AT67-(($AT67-$AY67)/(5)*(AU$49-$AT$49))</f>
        <v>#REF!</v>
      </c>
      <c r="AV67" s="144" t="e">
        <f t="shared" si="207"/>
        <v>#REF!</v>
      </c>
      <c r="AW67" s="144" t="e">
        <f t="shared" si="207"/>
        <v>#REF!</v>
      </c>
      <c r="AX67" s="144" t="e">
        <f t="shared" si="207"/>
        <v>#REF!</v>
      </c>
      <c r="AY67" s="143" t="e">
        <f t="shared" si="69"/>
        <v>#REF!</v>
      </c>
      <c r="AZ67" s="144" t="e">
        <f t="shared" ref="AZ67:BC67" si="208">$AY67-(($AY67-$BD67)/(5)*(AZ$49-$AY$49))</f>
        <v>#REF!</v>
      </c>
      <c r="BA67" s="144" t="e">
        <f t="shared" si="208"/>
        <v>#REF!</v>
      </c>
      <c r="BB67" s="144" t="e">
        <f t="shared" si="208"/>
        <v>#REF!</v>
      </c>
      <c r="BC67" s="144" t="e">
        <f t="shared" si="208"/>
        <v>#REF!</v>
      </c>
      <c r="BD67" s="143" t="e">
        <f t="shared" si="71"/>
        <v>#REF!</v>
      </c>
      <c r="BE67" s="56"/>
      <c r="BF67" s="140" t="e">
        <f t="shared" ref="BF67:BF68" si="209">($U$49-$P$49)*(0.5*(P67-U67)+U67)+($Z$49-$U$49)*(0.5*(U67-Z67)+Z67)+($AE$49-$Z$49)*(0.5*(Z67-AE67)+AE67)+($AJ$49-$AE$49)*(0.5*(AE67-AJ67)+AJ67)+($AO$49-$AJ$49)*(0.5*(AJ67-AO67)+AO67)+($AT$49-$AO$49)*(0.5*(AO67-AT67)+AT67)</f>
        <v>#REF!</v>
      </c>
    </row>
    <row r="68" spans="1:58" ht="12" customHeight="1" x14ac:dyDescent="0.15">
      <c r="A68" s="56" t="s">
        <v>95</v>
      </c>
      <c r="B68" s="56" t="s">
        <v>226</v>
      </c>
      <c r="C68" s="56" t="s">
        <v>203</v>
      </c>
      <c r="D68" s="56" t="s">
        <v>204</v>
      </c>
      <c r="E68" s="56" t="s">
        <v>262</v>
      </c>
      <c r="F68" s="114" t="str">
        <f t="shared" si="54"/>
        <v>Mt</v>
      </c>
      <c r="G68" s="114" t="s">
        <v>264</v>
      </c>
      <c r="H68" s="56" t="s">
        <v>237</v>
      </c>
      <c r="I68" s="56"/>
      <c r="J68" s="143" t="e">
        <f t="shared" si="55"/>
        <v>#REF!</v>
      </c>
      <c r="K68" s="144" t="e">
        <f t="shared" ref="K68:T68" si="210">$J68-(($J68-$U68)/(11)*(K$49-$J$49))</f>
        <v>#REF!</v>
      </c>
      <c r="L68" s="144" t="e">
        <f t="shared" si="210"/>
        <v>#REF!</v>
      </c>
      <c r="M68" s="144" t="e">
        <f t="shared" si="210"/>
        <v>#REF!</v>
      </c>
      <c r="N68" s="144" t="e">
        <f t="shared" si="210"/>
        <v>#REF!</v>
      </c>
      <c r="O68" s="144" t="e">
        <f t="shared" si="210"/>
        <v>#REF!</v>
      </c>
      <c r="P68" s="144" t="e">
        <f t="shared" si="210"/>
        <v>#REF!</v>
      </c>
      <c r="Q68" s="144" t="e">
        <f t="shared" si="210"/>
        <v>#REF!</v>
      </c>
      <c r="R68" s="144" t="e">
        <f t="shared" si="210"/>
        <v>#REF!</v>
      </c>
      <c r="S68" s="144" t="e">
        <f t="shared" si="210"/>
        <v>#REF!</v>
      </c>
      <c r="T68" s="144" t="e">
        <f t="shared" si="210"/>
        <v>#REF!</v>
      </c>
      <c r="U68" s="143" t="e">
        <f t="shared" si="57"/>
        <v>#REF!</v>
      </c>
      <c r="V68" s="144" t="e">
        <f t="shared" ref="V68:Y68" si="211">$U68-(($U68-$Z68)/(5)*(V$49-$U$49))</f>
        <v>#REF!</v>
      </c>
      <c r="W68" s="144" t="e">
        <f t="shared" si="211"/>
        <v>#REF!</v>
      </c>
      <c r="X68" s="144" t="e">
        <f t="shared" si="211"/>
        <v>#REF!</v>
      </c>
      <c r="Y68" s="144" t="e">
        <f t="shared" si="211"/>
        <v>#REF!</v>
      </c>
      <c r="Z68" s="143" t="e">
        <f t="shared" si="59"/>
        <v>#REF!</v>
      </c>
      <c r="AA68" s="144" t="e">
        <f t="shared" ref="AA68:AD68" si="212">$Z68-(($Z68-$AE68)/(5)*(AA$49-$Z$49))</f>
        <v>#REF!</v>
      </c>
      <c r="AB68" s="144" t="e">
        <f t="shared" si="212"/>
        <v>#REF!</v>
      </c>
      <c r="AC68" s="144" t="e">
        <f t="shared" si="212"/>
        <v>#REF!</v>
      </c>
      <c r="AD68" s="144" t="e">
        <f t="shared" si="212"/>
        <v>#REF!</v>
      </c>
      <c r="AE68" s="143" t="e">
        <f t="shared" si="61"/>
        <v>#REF!</v>
      </c>
      <c r="AF68" s="144" t="e">
        <f t="shared" ref="AF68:AI68" si="213">$AE68-(($AE68-$AJ68)/(5)*(AF$49-$AE$49))</f>
        <v>#REF!</v>
      </c>
      <c r="AG68" s="144" t="e">
        <f t="shared" si="213"/>
        <v>#REF!</v>
      </c>
      <c r="AH68" s="144" t="e">
        <f t="shared" si="213"/>
        <v>#REF!</v>
      </c>
      <c r="AI68" s="144" t="e">
        <f t="shared" si="213"/>
        <v>#REF!</v>
      </c>
      <c r="AJ68" s="143" t="e">
        <f t="shared" si="63"/>
        <v>#REF!</v>
      </c>
      <c r="AK68" s="144" t="e">
        <f t="shared" ref="AK68:AN68" si="214">$AJ68-(($AJ68-$AO68)/(5)*(AK$49-$AJ$49))</f>
        <v>#REF!</v>
      </c>
      <c r="AL68" s="144" t="e">
        <f t="shared" si="214"/>
        <v>#REF!</v>
      </c>
      <c r="AM68" s="144" t="e">
        <f t="shared" si="214"/>
        <v>#REF!</v>
      </c>
      <c r="AN68" s="144" t="e">
        <f t="shared" si="214"/>
        <v>#REF!</v>
      </c>
      <c r="AO68" s="143" t="e">
        <f t="shared" si="65"/>
        <v>#REF!</v>
      </c>
      <c r="AP68" s="144" t="e">
        <f t="shared" ref="AP68:AS68" si="215">$AO68-(($AO68-$AT68)/(5)*(AP$49-$AO$49))</f>
        <v>#REF!</v>
      </c>
      <c r="AQ68" s="144" t="e">
        <f t="shared" si="215"/>
        <v>#REF!</v>
      </c>
      <c r="AR68" s="144" t="e">
        <f t="shared" si="215"/>
        <v>#REF!</v>
      </c>
      <c r="AS68" s="144" t="e">
        <f t="shared" si="215"/>
        <v>#REF!</v>
      </c>
      <c r="AT68" s="143" t="e">
        <f t="shared" si="67"/>
        <v>#REF!</v>
      </c>
      <c r="AU68" s="144" t="e">
        <f t="shared" ref="AU68:AX68" si="216">$AT68-(($AT68-$AY68)/(5)*(AU$49-$AT$49))</f>
        <v>#REF!</v>
      </c>
      <c r="AV68" s="144" t="e">
        <f t="shared" si="216"/>
        <v>#REF!</v>
      </c>
      <c r="AW68" s="144" t="e">
        <f t="shared" si="216"/>
        <v>#REF!</v>
      </c>
      <c r="AX68" s="144" t="e">
        <f t="shared" si="216"/>
        <v>#REF!</v>
      </c>
      <c r="AY68" s="143" t="e">
        <f t="shared" si="69"/>
        <v>#REF!</v>
      </c>
      <c r="AZ68" s="144" t="e">
        <f t="shared" ref="AZ68:BC68" si="217">$AY68-(($AY68-$BD68)/(5)*(AZ$49-$AY$49))</f>
        <v>#REF!</v>
      </c>
      <c r="BA68" s="144" t="e">
        <f t="shared" si="217"/>
        <v>#REF!</v>
      </c>
      <c r="BB68" s="144" t="e">
        <f t="shared" si="217"/>
        <v>#REF!</v>
      </c>
      <c r="BC68" s="144" t="e">
        <f t="shared" si="217"/>
        <v>#REF!</v>
      </c>
      <c r="BD68" s="143" t="e">
        <f t="shared" si="71"/>
        <v>#REF!</v>
      </c>
      <c r="BE68" s="56"/>
      <c r="BF68" s="140" t="e">
        <f t="shared" si="209"/>
        <v>#REF!</v>
      </c>
    </row>
    <row r="69" spans="1:58" ht="12" customHeight="1" x14ac:dyDescent="0.15">
      <c r="A69" s="56" t="s">
        <v>95</v>
      </c>
      <c r="B69" s="56" t="s">
        <v>226</v>
      </c>
      <c r="C69" s="56" t="s">
        <v>203</v>
      </c>
      <c r="D69" s="56" t="s">
        <v>204</v>
      </c>
      <c r="E69" s="56" t="s">
        <v>262</v>
      </c>
      <c r="F69" s="114" t="str">
        <f t="shared" si="54"/>
        <v>Mt</v>
      </c>
      <c r="G69" s="114" t="s">
        <v>264</v>
      </c>
      <c r="H69" s="56" t="s">
        <v>242</v>
      </c>
      <c r="I69" s="56"/>
      <c r="J69" s="143" t="e">
        <f t="shared" si="55"/>
        <v>#REF!</v>
      </c>
      <c r="K69" s="144" t="e">
        <f t="shared" ref="K69:T69" si="218">$J69-(($J69-$U69)/(11)*(K$49-$J$49))</f>
        <v>#REF!</v>
      </c>
      <c r="L69" s="144" t="e">
        <f t="shared" si="218"/>
        <v>#REF!</v>
      </c>
      <c r="M69" s="144" t="e">
        <f t="shared" si="218"/>
        <v>#REF!</v>
      </c>
      <c r="N69" s="144" t="e">
        <f t="shared" si="218"/>
        <v>#REF!</v>
      </c>
      <c r="O69" s="144" t="e">
        <f t="shared" si="218"/>
        <v>#REF!</v>
      </c>
      <c r="P69" s="144" t="e">
        <f t="shared" si="218"/>
        <v>#REF!</v>
      </c>
      <c r="Q69" s="144" t="e">
        <f t="shared" si="218"/>
        <v>#REF!</v>
      </c>
      <c r="R69" s="144" t="e">
        <f t="shared" si="218"/>
        <v>#REF!</v>
      </c>
      <c r="S69" s="144" t="e">
        <f t="shared" si="218"/>
        <v>#REF!</v>
      </c>
      <c r="T69" s="144" t="e">
        <f t="shared" si="218"/>
        <v>#REF!</v>
      </c>
      <c r="U69" s="143" t="e">
        <f t="shared" si="57"/>
        <v>#REF!</v>
      </c>
      <c r="V69" s="144" t="e">
        <f t="shared" ref="V69:Y69" si="219">$U69-(($U69-$Z69)/(5)*(V$49-$U$49))</f>
        <v>#REF!</v>
      </c>
      <c r="W69" s="144" t="e">
        <f t="shared" si="219"/>
        <v>#REF!</v>
      </c>
      <c r="X69" s="144" t="e">
        <f t="shared" si="219"/>
        <v>#REF!</v>
      </c>
      <c r="Y69" s="144" t="e">
        <f t="shared" si="219"/>
        <v>#REF!</v>
      </c>
      <c r="Z69" s="143" t="e">
        <f t="shared" si="59"/>
        <v>#REF!</v>
      </c>
      <c r="AA69" s="144" t="e">
        <f t="shared" ref="AA69:AD69" si="220">$Z69-(($Z69-$AE69)/(5)*(AA$49-$Z$49))</f>
        <v>#REF!</v>
      </c>
      <c r="AB69" s="144" t="e">
        <f t="shared" si="220"/>
        <v>#REF!</v>
      </c>
      <c r="AC69" s="144" t="e">
        <f t="shared" si="220"/>
        <v>#REF!</v>
      </c>
      <c r="AD69" s="144" t="e">
        <f t="shared" si="220"/>
        <v>#REF!</v>
      </c>
      <c r="AE69" s="143" t="e">
        <f t="shared" si="61"/>
        <v>#REF!</v>
      </c>
      <c r="AF69" s="144" t="e">
        <f t="shared" ref="AF69:AI69" si="221">$AE69-(($AE69-$AJ69)/(5)*(AF$49-$AE$49))</f>
        <v>#REF!</v>
      </c>
      <c r="AG69" s="144" t="e">
        <f t="shared" si="221"/>
        <v>#REF!</v>
      </c>
      <c r="AH69" s="144" t="e">
        <f t="shared" si="221"/>
        <v>#REF!</v>
      </c>
      <c r="AI69" s="144" t="e">
        <f t="shared" si="221"/>
        <v>#REF!</v>
      </c>
      <c r="AJ69" s="143" t="e">
        <f t="shared" si="63"/>
        <v>#REF!</v>
      </c>
      <c r="AK69" s="144" t="e">
        <f t="shared" ref="AK69:AN69" si="222">$AJ69-(($AJ69-$AO69)/(5)*(AK$49-$AJ$49))</f>
        <v>#REF!</v>
      </c>
      <c r="AL69" s="144" t="e">
        <f t="shared" si="222"/>
        <v>#REF!</v>
      </c>
      <c r="AM69" s="144" t="e">
        <f t="shared" si="222"/>
        <v>#REF!</v>
      </c>
      <c r="AN69" s="144" t="e">
        <f t="shared" si="222"/>
        <v>#REF!</v>
      </c>
      <c r="AO69" s="143" t="e">
        <f t="shared" si="65"/>
        <v>#REF!</v>
      </c>
      <c r="AP69" s="144" t="e">
        <f t="shared" ref="AP69:AS69" si="223">$AO69-(($AO69-$AT69)/(5)*(AP$49-$AO$49))</f>
        <v>#REF!</v>
      </c>
      <c r="AQ69" s="144" t="e">
        <f t="shared" si="223"/>
        <v>#REF!</v>
      </c>
      <c r="AR69" s="144" t="e">
        <f t="shared" si="223"/>
        <v>#REF!</v>
      </c>
      <c r="AS69" s="144" t="e">
        <f t="shared" si="223"/>
        <v>#REF!</v>
      </c>
      <c r="AT69" s="143" t="e">
        <f t="shared" si="67"/>
        <v>#REF!</v>
      </c>
      <c r="AU69" s="144" t="e">
        <f t="shared" ref="AU69:AX69" si="224">$AT69-(($AT69-$AY69)/(5)*(AU$49-$AT$49))</f>
        <v>#REF!</v>
      </c>
      <c r="AV69" s="144" t="e">
        <f t="shared" si="224"/>
        <v>#REF!</v>
      </c>
      <c r="AW69" s="144" t="e">
        <f t="shared" si="224"/>
        <v>#REF!</v>
      </c>
      <c r="AX69" s="144" t="e">
        <f t="shared" si="224"/>
        <v>#REF!</v>
      </c>
      <c r="AY69" s="143" t="e">
        <f t="shared" si="69"/>
        <v>#REF!</v>
      </c>
      <c r="AZ69" s="144" t="e">
        <f t="shared" ref="AZ69:BC69" si="225">$AY69-(($AY69-$BD69)/(5)*(AZ$49-$AY$49))</f>
        <v>#REF!</v>
      </c>
      <c r="BA69" s="144" t="e">
        <f t="shared" si="225"/>
        <v>#REF!</v>
      </c>
      <c r="BB69" s="144" t="e">
        <f t="shared" si="225"/>
        <v>#REF!</v>
      </c>
      <c r="BC69" s="144" t="e">
        <f t="shared" si="225"/>
        <v>#REF!</v>
      </c>
      <c r="BD69" s="143" t="e">
        <f t="shared" si="71"/>
        <v>#REF!</v>
      </c>
      <c r="BE69" s="56"/>
      <c r="BF69" s="140"/>
    </row>
    <row r="70" spans="1:58" ht="12" customHeight="1" x14ac:dyDescent="0.15">
      <c r="A70" s="56" t="s">
        <v>95</v>
      </c>
      <c r="B70" s="56" t="s">
        <v>226</v>
      </c>
      <c r="C70" s="56" t="s">
        <v>203</v>
      </c>
      <c r="D70" s="56" t="s">
        <v>204</v>
      </c>
      <c r="E70" s="56" t="s">
        <v>262</v>
      </c>
      <c r="F70" s="114" t="str">
        <f t="shared" si="54"/>
        <v>Mt</v>
      </c>
      <c r="G70" s="114" t="s">
        <v>264</v>
      </c>
      <c r="H70" s="56" t="s">
        <v>245</v>
      </c>
      <c r="I70" s="56"/>
      <c r="J70" s="143" t="e">
        <f t="shared" si="55"/>
        <v>#REF!</v>
      </c>
      <c r="K70" s="144" t="e">
        <f t="shared" ref="K70:T70" si="226">$J70-(($J70-$U70)/(11)*(K$49-$J$49))</f>
        <v>#REF!</v>
      </c>
      <c r="L70" s="144" t="e">
        <f t="shared" si="226"/>
        <v>#REF!</v>
      </c>
      <c r="M70" s="144" t="e">
        <f t="shared" si="226"/>
        <v>#REF!</v>
      </c>
      <c r="N70" s="144" t="e">
        <f t="shared" si="226"/>
        <v>#REF!</v>
      </c>
      <c r="O70" s="144" t="e">
        <f t="shared" si="226"/>
        <v>#REF!</v>
      </c>
      <c r="P70" s="144" t="e">
        <f t="shared" si="226"/>
        <v>#REF!</v>
      </c>
      <c r="Q70" s="144" t="e">
        <f t="shared" si="226"/>
        <v>#REF!</v>
      </c>
      <c r="R70" s="144" t="e">
        <f t="shared" si="226"/>
        <v>#REF!</v>
      </c>
      <c r="S70" s="144" t="e">
        <f t="shared" si="226"/>
        <v>#REF!</v>
      </c>
      <c r="T70" s="144" t="e">
        <f t="shared" si="226"/>
        <v>#REF!</v>
      </c>
      <c r="U70" s="143" t="e">
        <f t="shared" si="57"/>
        <v>#REF!</v>
      </c>
      <c r="V70" s="144" t="e">
        <f t="shared" ref="V70:Y70" si="227">$U70-(($U70-$Z70)/(5)*(V$49-$U$49))</f>
        <v>#REF!</v>
      </c>
      <c r="W70" s="144" t="e">
        <f t="shared" si="227"/>
        <v>#REF!</v>
      </c>
      <c r="X70" s="144" t="e">
        <f t="shared" si="227"/>
        <v>#REF!</v>
      </c>
      <c r="Y70" s="144" t="e">
        <f t="shared" si="227"/>
        <v>#REF!</v>
      </c>
      <c r="Z70" s="143" t="e">
        <f t="shared" si="59"/>
        <v>#REF!</v>
      </c>
      <c r="AA70" s="144" t="e">
        <f t="shared" ref="AA70:AD70" si="228">$Z70-(($Z70-$AE70)/(5)*(AA$49-$Z$49))</f>
        <v>#REF!</v>
      </c>
      <c r="AB70" s="144" t="e">
        <f t="shared" si="228"/>
        <v>#REF!</v>
      </c>
      <c r="AC70" s="144" t="e">
        <f t="shared" si="228"/>
        <v>#REF!</v>
      </c>
      <c r="AD70" s="144" t="e">
        <f t="shared" si="228"/>
        <v>#REF!</v>
      </c>
      <c r="AE70" s="143" t="e">
        <f t="shared" si="61"/>
        <v>#REF!</v>
      </c>
      <c r="AF70" s="144" t="e">
        <f t="shared" ref="AF70:AI70" si="229">$AE70-(($AE70-$AJ70)/(5)*(AF$49-$AE$49))</f>
        <v>#REF!</v>
      </c>
      <c r="AG70" s="144" t="e">
        <f t="shared" si="229"/>
        <v>#REF!</v>
      </c>
      <c r="AH70" s="144" t="e">
        <f t="shared" si="229"/>
        <v>#REF!</v>
      </c>
      <c r="AI70" s="144" t="e">
        <f t="shared" si="229"/>
        <v>#REF!</v>
      </c>
      <c r="AJ70" s="143" t="e">
        <f t="shared" si="63"/>
        <v>#REF!</v>
      </c>
      <c r="AK70" s="144" t="e">
        <f t="shared" ref="AK70:AN70" si="230">$AJ70-(($AJ70-$AO70)/(5)*(AK$49-$AJ$49))</f>
        <v>#REF!</v>
      </c>
      <c r="AL70" s="144" t="e">
        <f t="shared" si="230"/>
        <v>#REF!</v>
      </c>
      <c r="AM70" s="144" t="e">
        <f t="shared" si="230"/>
        <v>#REF!</v>
      </c>
      <c r="AN70" s="144" t="e">
        <f t="shared" si="230"/>
        <v>#REF!</v>
      </c>
      <c r="AO70" s="143" t="e">
        <f t="shared" si="65"/>
        <v>#REF!</v>
      </c>
      <c r="AP70" s="144" t="e">
        <f t="shared" ref="AP70:AS70" si="231">$AO70-(($AO70-$AT70)/(5)*(AP$49-$AO$49))</f>
        <v>#REF!</v>
      </c>
      <c r="AQ70" s="144" t="e">
        <f t="shared" si="231"/>
        <v>#REF!</v>
      </c>
      <c r="AR70" s="144" t="e">
        <f t="shared" si="231"/>
        <v>#REF!</v>
      </c>
      <c r="AS70" s="144" t="e">
        <f t="shared" si="231"/>
        <v>#REF!</v>
      </c>
      <c r="AT70" s="143" t="e">
        <f t="shared" si="67"/>
        <v>#REF!</v>
      </c>
      <c r="AU70" s="144" t="e">
        <f t="shared" ref="AU70:AX70" si="232">$AT70-(($AT70-$AY70)/(5)*(AU$49-$AT$49))</f>
        <v>#REF!</v>
      </c>
      <c r="AV70" s="144" t="e">
        <f t="shared" si="232"/>
        <v>#REF!</v>
      </c>
      <c r="AW70" s="144" t="e">
        <f t="shared" si="232"/>
        <v>#REF!</v>
      </c>
      <c r="AX70" s="144" t="e">
        <f t="shared" si="232"/>
        <v>#REF!</v>
      </c>
      <c r="AY70" s="143" t="e">
        <f t="shared" si="69"/>
        <v>#REF!</v>
      </c>
      <c r="AZ70" s="144" t="e">
        <f t="shared" ref="AZ70:BC70" si="233">$AY70-(($AY70-$BD70)/(5)*(AZ$49-$AY$49))</f>
        <v>#REF!</v>
      </c>
      <c r="BA70" s="144" t="e">
        <f t="shared" si="233"/>
        <v>#REF!</v>
      </c>
      <c r="BB70" s="144" t="e">
        <f t="shared" si="233"/>
        <v>#REF!</v>
      </c>
      <c r="BC70" s="144" t="e">
        <f t="shared" si="233"/>
        <v>#REF!</v>
      </c>
      <c r="BD70" s="143" t="e">
        <f t="shared" si="71"/>
        <v>#REF!</v>
      </c>
      <c r="BE70" s="56"/>
      <c r="BF70" s="140"/>
    </row>
    <row r="71" spans="1:58" ht="12" customHeight="1" x14ac:dyDescent="0.15">
      <c r="A71" s="56" t="s">
        <v>95</v>
      </c>
      <c r="B71" s="56" t="s">
        <v>226</v>
      </c>
      <c r="C71" s="56" t="s">
        <v>203</v>
      </c>
      <c r="D71" s="56" t="s">
        <v>204</v>
      </c>
      <c r="E71" s="56" t="s">
        <v>262</v>
      </c>
      <c r="F71" s="114" t="str">
        <f t="shared" si="54"/>
        <v>PJ</v>
      </c>
      <c r="G71" s="114" t="s">
        <v>264</v>
      </c>
      <c r="H71" s="56" t="s">
        <v>256</v>
      </c>
      <c r="I71" s="56"/>
      <c r="J71" s="143" t="e">
        <f t="shared" si="55"/>
        <v>#REF!</v>
      </c>
      <c r="K71" s="144" t="e">
        <f t="shared" ref="K71:T71" si="234">$J71-(($J71-$U71)/(11)*(K$49-$J$49))</f>
        <v>#REF!</v>
      </c>
      <c r="L71" s="144" t="e">
        <f t="shared" si="234"/>
        <v>#REF!</v>
      </c>
      <c r="M71" s="144" t="e">
        <f t="shared" si="234"/>
        <v>#REF!</v>
      </c>
      <c r="N71" s="144" t="e">
        <f t="shared" si="234"/>
        <v>#REF!</v>
      </c>
      <c r="O71" s="144" t="e">
        <f t="shared" si="234"/>
        <v>#REF!</v>
      </c>
      <c r="P71" s="144" t="e">
        <f t="shared" si="234"/>
        <v>#REF!</v>
      </c>
      <c r="Q71" s="144" t="e">
        <f t="shared" si="234"/>
        <v>#REF!</v>
      </c>
      <c r="R71" s="144" t="e">
        <f t="shared" si="234"/>
        <v>#REF!</v>
      </c>
      <c r="S71" s="144" t="e">
        <f t="shared" si="234"/>
        <v>#REF!</v>
      </c>
      <c r="T71" s="144" t="e">
        <f t="shared" si="234"/>
        <v>#REF!</v>
      </c>
      <c r="U71" s="143" t="e">
        <f t="shared" si="57"/>
        <v>#REF!</v>
      </c>
      <c r="V71" s="144" t="e">
        <f t="shared" ref="V71:Y71" si="235">$U71-(($U71-$Z71)/(5)*(V$49-$U$49))</f>
        <v>#REF!</v>
      </c>
      <c r="W71" s="144" t="e">
        <f t="shared" si="235"/>
        <v>#REF!</v>
      </c>
      <c r="X71" s="144" t="e">
        <f t="shared" si="235"/>
        <v>#REF!</v>
      </c>
      <c r="Y71" s="144" t="e">
        <f t="shared" si="235"/>
        <v>#REF!</v>
      </c>
      <c r="Z71" s="143" t="e">
        <f t="shared" si="59"/>
        <v>#REF!</v>
      </c>
      <c r="AA71" s="144" t="e">
        <f t="shared" ref="AA71:AD71" si="236">$Z71-(($Z71-$AE71)/(5)*(AA$49-$Z$49))</f>
        <v>#REF!</v>
      </c>
      <c r="AB71" s="144" t="e">
        <f t="shared" si="236"/>
        <v>#REF!</v>
      </c>
      <c r="AC71" s="144" t="e">
        <f t="shared" si="236"/>
        <v>#REF!</v>
      </c>
      <c r="AD71" s="144" t="e">
        <f t="shared" si="236"/>
        <v>#REF!</v>
      </c>
      <c r="AE71" s="143" t="e">
        <f t="shared" si="61"/>
        <v>#REF!</v>
      </c>
      <c r="AF71" s="144" t="e">
        <f t="shared" ref="AF71:AI71" si="237">$AE71-(($AE71-$AJ71)/(5)*(AF$49-$AE$49))</f>
        <v>#REF!</v>
      </c>
      <c r="AG71" s="144" t="e">
        <f t="shared" si="237"/>
        <v>#REF!</v>
      </c>
      <c r="AH71" s="144" t="e">
        <f t="shared" si="237"/>
        <v>#REF!</v>
      </c>
      <c r="AI71" s="144" t="e">
        <f t="shared" si="237"/>
        <v>#REF!</v>
      </c>
      <c r="AJ71" s="143" t="e">
        <f t="shared" si="63"/>
        <v>#REF!</v>
      </c>
      <c r="AK71" s="144" t="e">
        <f t="shared" ref="AK71:AN71" si="238">$AJ71-(($AJ71-$AO71)/(5)*(AK$49-$AJ$49))</f>
        <v>#REF!</v>
      </c>
      <c r="AL71" s="144" t="e">
        <f t="shared" si="238"/>
        <v>#REF!</v>
      </c>
      <c r="AM71" s="144" t="e">
        <f t="shared" si="238"/>
        <v>#REF!</v>
      </c>
      <c r="AN71" s="144" t="e">
        <f t="shared" si="238"/>
        <v>#REF!</v>
      </c>
      <c r="AO71" s="143" t="e">
        <f t="shared" si="65"/>
        <v>#REF!</v>
      </c>
      <c r="AP71" s="144" t="e">
        <f t="shared" ref="AP71:AS71" si="239">$AO71-(($AO71-$AT71)/(5)*(AP$49-$AO$49))</f>
        <v>#REF!</v>
      </c>
      <c r="AQ71" s="144" t="e">
        <f t="shared" si="239"/>
        <v>#REF!</v>
      </c>
      <c r="AR71" s="144" t="e">
        <f t="shared" si="239"/>
        <v>#REF!</v>
      </c>
      <c r="AS71" s="144" t="e">
        <f t="shared" si="239"/>
        <v>#REF!</v>
      </c>
      <c r="AT71" s="143" t="e">
        <f t="shared" si="67"/>
        <v>#REF!</v>
      </c>
      <c r="AU71" s="144" t="e">
        <f t="shared" ref="AU71:AX71" si="240">$AT71-(($AT71-$AY71)/(5)*(AU$49-$AT$49))</f>
        <v>#REF!</v>
      </c>
      <c r="AV71" s="144" t="e">
        <f t="shared" si="240"/>
        <v>#REF!</v>
      </c>
      <c r="AW71" s="144" t="e">
        <f t="shared" si="240"/>
        <v>#REF!</v>
      </c>
      <c r="AX71" s="144" t="e">
        <f t="shared" si="240"/>
        <v>#REF!</v>
      </c>
      <c r="AY71" s="143" t="e">
        <f t="shared" si="69"/>
        <v>#REF!</v>
      </c>
      <c r="AZ71" s="144" t="e">
        <f t="shared" ref="AZ71:BC71" si="241">$AY71-(($AY71-$BD71)/(5)*(AZ$49-$AY$49))</f>
        <v>#REF!</v>
      </c>
      <c r="BA71" s="144" t="e">
        <f t="shared" si="241"/>
        <v>#REF!</v>
      </c>
      <c r="BB71" s="144" t="e">
        <f t="shared" si="241"/>
        <v>#REF!</v>
      </c>
      <c r="BC71" s="144" t="e">
        <f t="shared" si="241"/>
        <v>#REF!</v>
      </c>
      <c r="BD71" s="143" t="e">
        <f t="shared" si="71"/>
        <v>#REF!</v>
      </c>
      <c r="BE71" s="56"/>
      <c r="BF71" s="140"/>
    </row>
    <row r="72" spans="1:58" ht="12" customHeight="1" x14ac:dyDescent="0.15">
      <c r="A72" s="56" t="s">
        <v>95</v>
      </c>
      <c r="B72" s="56" t="s">
        <v>226</v>
      </c>
      <c r="C72" s="56" t="s">
        <v>203</v>
      </c>
      <c r="D72" s="56" t="s">
        <v>204</v>
      </c>
      <c r="E72" s="56" t="s">
        <v>262</v>
      </c>
      <c r="F72" s="114" t="str">
        <f t="shared" si="54"/>
        <v>million m2</v>
      </c>
      <c r="G72" s="114" t="s">
        <v>274</v>
      </c>
      <c r="H72" s="56" t="s">
        <v>227</v>
      </c>
      <c r="I72" s="56"/>
      <c r="J72" s="143" t="e">
        <f t="shared" si="55"/>
        <v>#REF!</v>
      </c>
      <c r="K72" s="144" t="e">
        <f t="shared" ref="K72:T72" si="242">$J72-(($J72-$U72)/(11)*(K$49-$J$49))</f>
        <v>#REF!</v>
      </c>
      <c r="L72" s="144" t="e">
        <f t="shared" si="242"/>
        <v>#REF!</v>
      </c>
      <c r="M72" s="144" t="e">
        <f t="shared" si="242"/>
        <v>#REF!</v>
      </c>
      <c r="N72" s="144" t="e">
        <f t="shared" si="242"/>
        <v>#REF!</v>
      </c>
      <c r="O72" s="144" t="e">
        <f t="shared" si="242"/>
        <v>#REF!</v>
      </c>
      <c r="P72" s="144" t="e">
        <f t="shared" si="242"/>
        <v>#REF!</v>
      </c>
      <c r="Q72" s="144" t="e">
        <f t="shared" si="242"/>
        <v>#REF!</v>
      </c>
      <c r="R72" s="144" t="e">
        <f t="shared" si="242"/>
        <v>#REF!</v>
      </c>
      <c r="S72" s="144" t="e">
        <f t="shared" si="242"/>
        <v>#REF!</v>
      </c>
      <c r="T72" s="144" t="e">
        <f t="shared" si="242"/>
        <v>#REF!</v>
      </c>
      <c r="U72" s="143" t="e">
        <f t="shared" si="57"/>
        <v>#REF!</v>
      </c>
      <c r="V72" s="144" t="e">
        <f t="shared" ref="V72:Y72" si="243">$U72-(($U72-$Z72)/(5)*(V$49-$U$49))</f>
        <v>#REF!</v>
      </c>
      <c r="W72" s="144" t="e">
        <f t="shared" si="243"/>
        <v>#REF!</v>
      </c>
      <c r="X72" s="144" t="e">
        <f t="shared" si="243"/>
        <v>#REF!</v>
      </c>
      <c r="Y72" s="144" t="e">
        <f t="shared" si="243"/>
        <v>#REF!</v>
      </c>
      <c r="Z72" s="143" t="e">
        <f t="shared" si="59"/>
        <v>#REF!</v>
      </c>
      <c r="AA72" s="144" t="e">
        <f t="shared" ref="AA72:AD72" si="244">$Z72-(($Z72-$AE72)/(5)*(AA$49-$Z$49))</f>
        <v>#REF!</v>
      </c>
      <c r="AB72" s="144" t="e">
        <f t="shared" si="244"/>
        <v>#REF!</v>
      </c>
      <c r="AC72" s="144" t="e">
        <f t="shared" si="244"/>
        <v>#REF!</v>
      </c>
      <c r="AD72" s="144" t="e">
        <f t="shared" si="244"/>
        <v>#REF!</v>
      </c>
      <c r="AE72" s="143" t="e">
        <f t="shared" si="61"/>
        <v>#REF!</v>
      </c>
      <c r="AF72" s="144" t="e">
        <f t="shared" ref="AF72:AI72" si="245">$AE72-(($AE72-$AJ72)/(5)*(AF$49-$AE$49))</f>
        <v>#REF!</v>
      </c>
      <c r="AG72" s="144" t="e">
        <f t="shared" si="245"/>
        <v>#REF!</v>
      </c>
      <c r="AH72" s="144" t="e">
        <f t="shared" si="245"/>
        <v>#REF!</v>
      </c>
      <c r="AI72" s="144" t="e">
        <f t="shared" si="245"/>
        <v>#REF!</v>
      </c>
      <c r="AJ72" s="143" t="e">
        <f t="shared" si="63"/>
        <v>#REF!</v>
      </c>
      <c r="AK72" s="144" t="e">
        <f t="shared" ref="AK72:AN72" si="246">$AJ72-(($AJ72-$AO72)/(5)*(AK$49-$AJ$49))</f>
        <v>#REF!</v>
      </c>
      <c r="AL72" s="144" t="e">
        <f t="shared" si="246"/>
        <v>#REF!</v>
      </c>
      <c r="AM72" s="144" t="e">
        <f t="shared" si="246"/>
        <v>#REF!</v>
      </c>
      <c r="AN72" s="144" t="e">
        <f t="shared" si="246"/>
        <v>#REF!</v>
      </c>
      <c r="AO72" s="143" t="e">
        <f t="shared" si="65"/>
        <v>#REF!</v>
      </c>
      <c r="AP72" s="144" t="e">
        <f t="shared" ref="AP72:AS72" si="247">$AO72-(($AO72-$AT72)/(5)*(AP$49-$AO$49))</f>
        <v>#REF!</v>
      </c>
      <c r="AQ72" s="144" t="e">
        <f t="shared" si="247"/>
        <v>#REF!</v>
      </c>
      <c r="AR72" s="144" t="e">
        <f t="shared" si="247"/>
        <v>#REF!</v>
      </c>
      <c r="AS72" s="144" t="e">
        <f t="shared" si="247"/>
        <v>#REF!</v>
      </c>
      <c r="AT72" s="143" t="e">
        <f t="shared" si="67"/>
        <v>#REF!</v>
      </c>
      <c r="AU72" s="145" t="e">
        <f t="shared" ref="AU72:BD72" si="248">+FORECAST(AU49,$J72:$AT72,$J49:$AT49)</f>
        <v>#REF!</v>
      </c>
      <c r="AV72" s="145" t="e">
        <f t="shared" si="248"/>
        <v>#REF!</v>
      </c>
      <c r="AW72" s="145" t="e">
        <f t="shared" si="248"/>
        <v>#REF!</v>
      </c>
      <c r="AX72" s="145" t="e">
        <f t="shared" si="248"/>
        <v>#REF!</v>
      </c>
      <c r="AY72" s="145" t="e">
        <f t="shared" si="248"/>
        <v>#REF!</v>
      </c>
      <c r="AZ72" s="145" t="e">
        <f t="shared" si="248"/>
        <v>#REF!</v>
      </c>
      <c r="BA72" s="145" t="e">
        <f t="shared" si="248"/>
        <v>#REF!</v>
      </c>
      <c r="BB72" s="145" t="e">
        <f t="shared" si="248"/>
        <v>#REF!</v>
      </c>
      <c r="BC72" s="145" t="e">
        <f t="shared" si="248"/>
        <v>#REF!</v>
      </c>
      <c r="BD72" s="145" t="e">
        <f t="shared" si="248"/>
        <v>#REF!</v>
      </c>
      <c r="BE72" s="56"/>
      <c r="BF72" s="140"/>
    </row>
    <row r="73" spans="1:58" ht="12" customHeight="1" x14ac:dyDescent="0.15">
      <c r="A73" s="56" t="s">
        <v>95</v>
      </c>
      <c r="B73" s="56" t="s">
        <v>226</v>
      </c>
      <c r="C73" s="56" t="s">
        <v>203</v>
      </c>
      <c r="D73" s="56" t="s">
        <v>204</v>
      </c>
      <c r="E73" s="56" t="s">
        <v>262</v>
      </c>
      <c r="F73" s="114" t="str">
        <f t="shared" si="54"/>
        <v>TWh</v>
      </c>
      <c r="G73" s="114" t="s">
        <v>264</v>
      </c>
      <c r="H73" s="114" t="s">
        <v>61</v>
      </c>
      <c r="I73" s="114"/>
      <c r="J73" s="143" t="e">
        <f t="shared" si="55"/>
        <v>#REF!</v>
      </c>
      <c r="K73" s="144" t="e">
        <f t="shared" ref="K73:T73" si="249">$J73-(($J73-$U73)/(11)*(K$49-$J$49))</f>
        <v>#REF!</v>
      </c>
      <c r="L73" s="144" t="e">
        <f t="shared" si="249"/>
        <v>#REF!</v>
      </c>
      <c r="M73" s="144" t="e">
        <f t="shared" si="249"/>
        <v>#REF!</v>
      </c>
      <c r="N73" s="144" t="e">
        <f t="shared" si="249"/>
        <v>#REF!</v>
      </c>
      <c r="O73" s="144" t="e">
        <f t="shared" si="249"/>
        <v>#REF!</v>
      </c>
      <c r="P73" s="144" t="e">
        <f t="shared" si="249"/>
        <v>#REF!</v>
      </c>
      <c r="Q73" s="144" t="e">
        <f t="shared" si="249"/>
        <v>#REF!</v>
      </c>
      <c r="R73" s="144" t="e">
        <f t="shared" si="249"/>
        <v>#REF!</v>
      </c>
      <c r="S73" s="144" t="e">
        <f t="shared" si="249"/>
        <v>#REF!</v>
      </c>
      <c r="T73" s="144" t="e">
        <f t="shared" si="249"/>
        <v>#REF!</v>
      </c>
      <c r="U73" s="143" t="e">
        <f t="shared" si="57"/>
        <v>#REF!</v>
      </c>
      <c r="V73" s="144" t="e">
        <f t="shared" ref="V73:Y73" si="250">$U73-(($U73-$Z73)/(5)*(V$49-$U$49))</f>
        <v>#REF!</v>
      </c>
      <c r="W73" s="144" t="e">
        <f t="shared" si="250"/>
        <v>#REF!</v>
      </c>
      <c r="X73" s="144" t="e">
        <f t="shared" si="250"/>
        <v>#REF!</v>
      </c>
      <c r="Y73" s="144" t="e">
        <f t="shared" si="250"/>
        <v>#REF!</v>
      </c>
      <c r="Z73" s="143" t="e">
        <f t="shared" si="59"/>
        <v>#REF!</v>
      </c>
      <c r="AA73" s="144" t="e">
        <f t="shared" ref="AA73:AD73" si="251">$Z73-(($Z73-$AE73)/(5)*(AA$49-$Z$49))</f>
        <v>#REF!</v>
      </c>
      <c r="AB73" s="144" t="e">
        <f t="shared" si="251"/>
        <v>#REF!</v>
      </c>
      <c r="AC73" s="144" t="e">
        <f t="shared" si="251"/>
        <v>#REF!</v>
      </c>
      <c r="AD73" s="144" t="e">
        <f t="shared" si="251"/>
        <v>#REF!</v>
      </c>
      <c r="AE73" s="143" t="e">
        <f t="shared" si="61"/>
        <v>#REF!</v>
      </c>
      <c r="AF73" s="144" t="e">
        <f t="shared" ref="AF73:AI73" si="252">$AE73-(($AE73-$AJ73)/(5)*(AF$49-$AE$49))</f>
        <v>#REF!</v>
      </c>
      <c r="AG73" s="144" t="e">
        <f t="shared" si="252"/>
        <v>#REF!</v>
      </c>
      <c r="AH73" s="144" t="e">
        <f t="shared" si="252"/>
        <v>#REF!</v>
      </c>
      <c r="AI73" s="144" t="e">
        <f t="shared" si="252"/>
        <v>#REF!</v>
      </c>
      <c r="AJ73" s="143" t="e">
        <f t="shared" si="63"/>
        <v>#REF!</v>
      </c>
      <c r="AK73" s="144" t="e">
        <f t="shared" ref="AK73:AN73" si="253">$AJ73-(($AJ73-$AO73)/(5)*(AK$49-$AJ$49))</f>
        <v>#REF!</v>
      </c>
      <c r="AL73" s="144" t="e">
        <f t="shared" si="253"/>
        <v>#REF!</v>
      </c>
      <c r="AM73" s="144" t="e">
        <f t="shared" si="253"/>
        <v>#REF!</v>
      </c>
      <c r="AN73" s="144" t="e">
        <f t="shared" si="253"/>
        <v>#REF!</v>
      </c>
      <c r="AO73" s="143" t="e">
        <f t="shared" si="65"/>
        <v>#REF!</v>
      </c>
      <c r="AP73" s="144" t="e">
        <f t="shared" ref="AP73:AS73" si="254">$AO73-(($AO73-$AT73)/(5)*(AP$49-$AO$49))</f>
        <v>#REF!</v>
      </c>
      <c r="AQ73" s="144" t="e">
        <f t="shared" si="254"/>
        <v>#REF!</v>
      </c>
      <c r="AR73" s="144" t="e">
        <f t="shared" si="254"/>
        <v>#REF!</v>
      </c>
      <c r="AS73" s="144" t="e">
        <f t="shared" si="254"/>
        <v>#REF!</v>
      </c>
      <c r="AT73" s="143" t="e">
        <f t="shared" si="67"/>
        <v>#REF!</v>
      </c>
      <c r="AU73" s="144" t="e">
        <f t="shared" ref="AU73:AX73" si="255">$AT73-(($AT73-$AY73)/(5)*(AU$49-$AT$49))</f>
        <v>#REF!</v>
      </c>
      <c r="AV73" s="144" t="e">
        <f t="shared" si="255"/>
        <v>#REF!</v>
      </c>
      <c r="AW73" s="144" t="e">
        <f t="shared" si="255"/>
        <v>#REF!</v>
      </c>
      <c r="AX73" s="144" t="e">
        <f t="shared" si="255"/>
        <v>#REF!</v>
      </c>
      <c r="AY73" s="143" t="e">
        <f t="shared" ref="AY73:AY75" si="256">+S25</f>
        <v>#REF!</v>
      </c>
      <c r="AZ73" s="144" t="e">
        <f t="shared" ref="AZ73:BC73" si="257">$AY73-(($AY73-$BD73)/(5)*(AZ$49-$AY$49))</f>
        <v>#REF!</v>
      </c>
      <c r="BA73" s="144" t="e">
        <f t="shared" si="257"/>
        <v>#REF!</v>
      </c>
      <c r="BB73" s="144" t="e">
        <f t="shared" si="257"/>
        <v>#REF!</v>
      </c>
      <c r="BC73" s="144" t="e">
        <f t="shared" si="257"/>
        <v>#REF!</v>
      </c>
      <c r="BD73" s="143" t="e">
        <f t="shared" ref="BD73:BD75" si="258">+T25</f>
        <v>#REF!</v>
      </c>
      <c r="BE73" s="56"/>
      <c r="BF73" s="140"/>
    </row>
    <row r="74" spans="1:58" ht="12" customHeight="1" x14ac:dyDescent="0.15">
      <c r="A74" s="56" t="s">
        <v>95</v>
      </c>
      <c r="B74" s="56" t="s">
        <v>226</v>
      </c>
      <c r="C74" s="56" t="s">
        <v>203</v>
      </c>
      <c r="D74" s="56" t="s">
        <v>231</v>
      </c>
      <c r="E74" s="56" t="s">
        <v>262</v>
      </c>
      <c r="F74" s="114" t="str">
        <f t="shared" si="54"/>
        <v>TWh</v>
      </c>
      <c r="G74" s="114" t="s">
        <v>264</v>
      </c>
      <c r="H74" s="114" t="s">
        <v>61</v>
      </c>
      <c r="I74" s="114"/>
      <c r="J74" s="143" t="e">
        <f t="shared" si="55"/>
        <v>#REF!</v>
      </c>
      <c r="K74" s="144" t="e">
        <f t="shared" ref="K74:T74" si="259">$J74-(($J74-$U74)/(11)*(K$49-$J$49))</f>
        <v>#REF!</v>
      </c>
      <c r="L74" s="144" t="e">
        <f t="shared" si="259"/>
        <v>#REF!</v>
      </c>
      <c r="M74" s="144" t="e">
        <f t="shared" si="259"/>
        <v>#REF!</v>
      </c>
      <c r="N74" s="144" t="e">
        <f t="shared" si="259"/>
        <v>#REF!</v>
      </c>
      <c r="O74" s="144" t="e">
        <f t="shared" si="259"/>
        <v>#REF!</v>
      </c>
      <c r="P74" s="144" t="e">
        <f t="shared" si="259"/>
        <v>#REF!</v>
      </c>
      <c r="Q74" s="144" t="e">
        <f t="shared" si="259"/>
        <v>#REF!</v>
      </c>
      <c r="R74" s="144" t="e">
        <f t="shared" si="259"/>
        <v>#REF!</v>
      </c>
      <c r="S74" s="144" t="e">
        <f t="shared" si="259"/>
        <v>#REF!</v>
      </c>
      <c r="T74" s="144" t="e">
        <f t="shared" si="259"/>
        <v>#REF!</v>
      </c>
      <c r="U74" s="143" t="e">
        <f t="shared" si="57"/>
        <v>#REF!</v>
      </c>
      <c r="V74" s="144" t="e">
        <f t="shared" ref="V74:Y74" si="260">$U74-(($U74-$Z74)/(5)*(V$49-$U$49))</f>
        <v>#REF!</v>
      </c>
      <c r="W74" s="144" t="e">
        <f t="shared" si="260"/>
        <v>#REF!</v>
      </c>
      <c r="X74" s="144" t="e">
        <f t="shared" si="260"/>
        <v>#REF!</v>
      </c>
      <c r="Y74" s="144" t="e">
        <f t="shared" si="260"/>
        <v>#REF!</v>
      </c>
      <c r="Z74" s="143" t="e">
        <f t="shared" si="59"/>
        <v>#REF!</v>
      </c>
      <c r="AA74" s="144" t="e">
        <f t="shared" ref="AA74:AD74" si="261">$Z74-(($Z74-$AE74)/(5)*(AA$49-$Z$49))</f>
        <v>#REF!</v>
      </c>
      <c r="AB74" s="144" t="e">
        <f t="shared" si="261"/>
        <v>#REF!</v>
      </c>
      <c r="AC74" s="144" t="e">
        <f t="shared" si="261"/>
        <v>#REF!</v>
      </c>
      <c r="AD74" s="144" t="e">
        <f t="shared" si="261"/>
        <v>#REF!</v>
      </c>
      <c r="AE74" s="143" t="e">
        <f t="shared" si="61"/>
        <v>#REF!</v>
      </c>
      <c r="AF74" s="144" t="e">
        <f t="shared" ref="AF74:AI74" si="262">$AE74-(($AE74-$AJ74)/(5)*(AF$49-$AE$49))</f>
        <v>#REF!</v>
      </c>
      <c r="AG74" s="144" t="e">
        <f t="shared" si="262"/>
        <v>#REF!</v>
      </c>
      <c r="AH74" s="144" t="e">
        <f t="shared" si="262"/>
        <v>#REF!</v>
      </c>
      <c r="AI74" s="144" t="e">
        <f t="shared" si="262"/>
        <v>#REF!</v>
      </c>
      <c r="AJ74" s="143" t="e">
        <f t="shared" si="63"/>
        <v>#REF!</v>
      </c>
      <c r="AK74" s="144" t="e">
        <f t="shared" ref="AK74:AN74" si="263">$AJ74-(($AJ74-$AO74)/(5)*(AK$49-$AJ$49))</f>
        <v>#REF!</v>
      </c>
      <c r="AL74" s="144" t="e">
        <f t="shared" si="263"/>
        <v>#REF!</v>
      </c>
      <c r="AM74" s="144" t="e">
        <f t="shared" si="263"/>
        <v>#REF!</v>
      </c>
      <c r="AN74" s="144" t="e">
        <f t="shared" si="263"/>
        <v>#REF!</v>
      </c>
      <c r="AO74" s="143" t="e">
        <f t="shared" si="65"/>
        <v>#REF!</v>
      </c>
      <c r="AP74" s="144" t="e">
        <f t="shared" ref="AP74:AS74" si="264">$AO74-(($AO74-$AT74)/(5)*(AP$49-$AO$49))</f>
        <v>#REF!</v>
      </c>
      <c r="AQ74" s="144" t="e">
        <f t="shared" si="264"/>
        <v>#REF!</v>
      </c>
      <c r="AR74" s="144" t="e">
        <f t="shared" si="264"/>
        <v>#REF!</v>
      </c>
      <c r="AS74" s="144" t="e">
        <f t="shared" si="264"/>
        <v>#REF!</v>
      </c>
      <c r="AT74" s="143" t="e">
        <f t="shared" si="67"/>
        <v>#REF!</v>
      </c>
      <c r="AU74" s="144" t="e">
        <f t="shared" ref="AU74:AX74" si="265">$AT74-(($AT74-$AY74)/(5)*(AU$49-$AT$49))</f>
        <v>#REF!</v>
      </c>
      <c r="AV74" s="144" t="e">
        <f t="shared" si="265"/>
        <v>#REF!</v>
      </c>
      <c r="AW74" s="144" t="e">
        <f t="shared" si="265"/>
        <v>#REF!</v>
      </c>
      <c r="AX74" s="144" t="e">
        <f t="shared" si="265"/>
        <v>#REF!</v>
      </c>
      <c r="AY74" s="143" t="e">
        <f t="shared" si="256"/>
        <v>#REF!</v>
      </c>
      <c r="AZ74" s="144" t="e">
        <f t="shared" ref="AZ74:BC74" si="266">$AY74-(($AY74-$BD74)/(5)*(AZ$49-$AY$49))</f>
        <v>#REF!</v>
      </c>
      <c r="BA74" s="144" t="e">
        <f t="shared" si="266"/>
        <v>#REF!</v>
      </c>
      <c r="BB74" s="144" t="e">
        <f t="shared" si="266"/>
        <v>#REF!</v>
      </c>
      <c r="BC74" s="144" t="e">
        <f t="shared" si="266"/>
        <v>#REF!</v>
      </c>
      <c r="BD74" s="143" t="e">
        <f t="shared" si="258"/>
        <v>#REF!</v>
      </c>
      <c r="BE74" s="56"/>
      <c r="BF74" s="140"/>
    </row>
    <row r="75" spans="1:58" ht="12" customHeight="1" x14ac:dyDescent="0.15">
      <c r="A75" s="56" t="s">
        <v>95</v>
      </c>
      <c r="B75" s="56" t="s">
        <v>226</v>
      </c>
      <c r="C75" s="56" t="s">
        <v>203</v>
      </c>
      <c r="D75" s="56" t="s">
        <v>234</v>
      </c>
      <c r="E75" s="56" t="s">
        <v>262</v>
      </c>
      <c r="F75" s="114" t="str">
        <f t="shared" si="54"/>
        <v>TWh</v>
      </c>
      <c r="G75" s="114" t="s">
        <v>264</v>
      </c>
      <c r="H75" s="114" t="s">
        <v>61</v>
      </c>
      <c r="I75" s="114"/>
      <c r="J75" s="143" t="e">
        <f t="shared" si="55"/>
        <v>#REF!</v>
      </c>
      <c r="K75" s="144" t="e">
        <f t="shared" ref="K75:T75" si="267">$J75-(($J75-$U75)/(11)*(K$49-$J$49))</f>
        <v>#REF!</v>
      </c>
      <c r="L75" s="144" t="e">
        <f t="shared" si="267"/>
        <v>#REF!</v>
      </c>
      <c r="M75" s="144" t="e">
        <f t="shared" si="267"/>
        <v>#REF!</v>
      </c>
      <c r="N75" s="144" t="e">
        <f t="shared" si="267"/>
        <v>#REF!</v>
      </c>
      <c r="O75" s="144" t="e">
        <f t="shared" si="267"/>
        <v>#REF!</v>
      </c>
      <c r="P75" s="144" t="e">
        <f t="shared" si="267"/>
        <v>#REF!</v>
      </c>
      <c r="Q75" s="144" t="e">
        <f t="shared" si="267"/>
        <v>#REF!</v>
      </c>
      <c r="R75" s="144" t="e">
        <f t="shared" si="267"/>
        <v>#REF!</v>
      </c>
      <c r="S75" s="144" t="e">
        <f t="shared" si="267"/>
        <v>#REF!</v>
      </c>
      <c r="T75" s="144" t="e">
        <f t="shared" si="267"/>
        <v>#REF!</v>
      </c>
      <c r="U75" s="143" t="e">
        <f t="shared" si="57"/>
        <v>#REF!</v>
      </c>
      <c r="V75" s="144" t="e">
        <f t="shared" ref="V75:Y75" si="268">$U75-(($U75-$Z75)/(5)*(V$49-$U$49))</f>
        <v>#REF!</v>
      </c>
      <c r="W75" s="144" t="e">
        <f t="shared" si="268"/>
        <v>#REF!</v>
      </c>
      <c r="X75" s="144" t="e">
        <f t="shared" si="268"/>
        <v>#REF!</v>
      </c>
      <c r="Y75" s="144" t="e">
        <f t="shared" si="268"/>
        <v>#REF!</v>
      </c>
      <c r="Z75" s="143" t="e">
        <f t="shared" si="59"/>
        <v>#REF!</v>
      </c>
      <c r="AA75" s="144" t="e">
        <f t="shared" ref="AA75:AD75" si="269">$Z75-(($Z75-$AE75)/(5)*(AA$49-$Z$49))</f>
        <v>#REF!</v>
      </c>
      <c r="AB75" s="144" t="e">
        <f t="shared" si="269"/>
        <v>#REF!</v>
      </c>
      <c r="AC75" s="144" t="e">
        <f t="shared" si="269"/>
        <v>#REF!</v>
      </c>
      <c r="AD75" s="144" t="e">
        <f t="shared" si="269"/>
        <v>#REF!</v>
      </c>
      <c r="AE75" s="143" t="e">
        <f t="shared" si="61"/>
        <v>#REF!</v>
      </c>
      <c r="AF75" s="144" t="e">
        <f t="shared" ref="AF75:AI75" si="270">$AE75-(($AE75-$AJ75)/(5)*(AF$49-$AE$49))</f>
        <v>#REF!</v>
      </c>
      <c r="AG75" s="144" t="e">
        <f t="shared" si="270"/>
        <v>#REF!</v>
      </c>
      <c r="AH75" s="144" t="e">
        <f t="shared" si="270"/>
        <v>#REF!</v>
      </c>
      <c r="AI75" s="144" t="e">
        <f t="shared" si="270"/>
        <v>#REF!</v>
      </c>
      <c r="AJ75" s="143" t="e">
        <f t="shared" si="63"/>
        <v>#REF!</v>
      </c>
      <c r="AK75" s="144" t="e">
        <f t="shared" ref="AK75:AN75" si="271">$AJ75-(($AJ75-$AO75)/(5)*(AK$49-$AJ$49))</f>
        <v>#REF!</v>
      </c>
      <c r="AL75" s="144" t="e">
        <f t="shared" si="271"/>
        <v>#REF!</v>
      </c>
      <c r="AM75" s="144" t="e">
        <f t="shared" si="271"/>
        <v>#REF!</v>
      </c>
      <c r="AN75" s="144" t="e">
        <f t="shared" si="271"/>
        <v>#REF!</v>
      </c>
      <c r="AO75" s="143" t="e">
        <f t="shared" si="65"/>
        <v>#REF!</v>
      </c>
      <c r="AP75" s="144" t="e">
        <f t="shared" ref="AP75:AS75" si="272">$AO75-(($AO75-$AT75)/(5)*(AP$49-$AO$49))</f>
        <v>#REF!</v>
      </c>
      <c r="AQ75" s="144" t="e">
        <f t="shared" si="272"/>
        <v>#REF!</v>
      </c>
      <c r="AR75" s="144" t="e">
        <f t="shared" si="272"/>
        <v>#REF!</v>
      </c>
      <c r="AS75" s="144" t="e">
        <f t="shared" si="272"/>
        <v>#REF!</v>
      </c>
      <c r="AT75" s="143" t="e">
        <f t="shared" si="67"/>
        <v>#REF!</v>
      </c>
      <c r="AU75" s="144" t="e">
        <f t="shared" ref="AU75:AX75" si="273">$AT75-(($AT75-$AY75)/(5)*(AU$49-$AT$49))</f>
        <v>#REF!</v>
      </c>
      <c r="AV75" s="144" t="e">
        <f t="shared" si="273"/>
        <v>#REF!</v>
      </c>
      <c r="AW75" s="144" t="e">
        <f t="shared" si="273"/>
        <v>#REF!</v>
      </c>
      <c r="AX75" s="144" t="e">
        <f t="shared" si="273"/>
        <v>#REF!</v>
      </c>
      <c r="AY75" s="143" t="e">
        <f t="shared" si="256"/>
        <v>#REF!</v>
      </c>
      <c r="AZ75" s="144" t="e">
        <f t="shared" ref="AZ75:BC75" si="274">$AY75-(($AY75-$BD75)/(5)*(AZ$49-$AY$49))</f>
        <v>#REF!</v>
      </c>
      <c r="BA75" s="144" t="e">
        <f t="shared" si="274"/>
        <v>#REF!</v>
      </c>
      <c r="BB75" s="144" t="e">
        <f t="shared" si="274"/>
        <v>#REF!</v>
      </c>
      <c r="BC75" s="144" t="e">
        <f t="shared" si="274"/>
        <v>#REF!</v>
      </c>
      <c r="BD75" s="143" t="e">
        <f t="shared" si="258"/>
        <v>#REF!</v>
      </c>
      <c r="BE75" s="56"/>
      <c r="BF75" s="140"/>
    </row>
    <row r="76" spans="1:58" ht="12" customHeight="1" x14ac:dyDescent="0.15">
      <c r="A76" s="56" t="s">
        <v>267</v>
      </c>
      <c r="B76" s="56" t="s">
        <v>226</v>
      </c>
      <c r="C76" s="56" t="s">
        <v>203</v>
      </c>
      <c r="D76" s="56" t="s">
        <v>204</v>
      </c>
      <c r="E76" s="56" t="s">
        <v>268</v>
      </c>
      <c r="F76" s="114" t="str">
        <f t="shared" si="54"/>
        <v>tCO2/MWh</v>
      </c>
      <c r="G76" s="114" t="s">
        <v>269</v>
      </c>
      <c r="H76" s="114" t="s">
        <v>61</v>
      </c>
      <c r="I76" s="114"/>
      <c r="J76" s="144" t="e">
        <f t="shared" ref="J76:BD76" si="275">+J57/J73</f>
        <v>#REF!</v>
      </c>
      <c r="K76" s="144" t="e">
        <f t="shared" si="275"/>
        <v>#REF!</v>
      </c>
      <c r="L76" s="144" t="e">
        <f t="shared" si="275"/>
        <v>#REF!</v>
      </c>
      <c r="M76" s="144" t="e">
        <f t="shared" si="275"/>
        <v>#REF!</v>
      </c>
      <c r="N76" s="144" t="e">
        <f t="shared" si="275"/>
        <v>#REF!</v>
      </c>
      <c r="O76" s="144" t="e">
        <f t="shared" si="275"/>
        <v>#REF!</v>
      </c>
      <c r="P76" s="144" t="e">
        <f t="shared" si="275"/>
        <v>#REF!</v>
      </c>
      <c r="Q76" s="144" t="e">
        <f t="shared" si="275"/>
        <v>#REF!</v>
      </c>
      <c r="R76" s="144" t="e">
        <f t="shared" si="275"/>
        <v>#REF!</v>
      </c>
      <c r="S76" s="144" t="e">
        <f t="shared" si="275"/>
        <v>#REF!</v>
      </c>
      <c r="T76" s="144" t="e">
        <f t="shared" si="275"/>
        <v>#REF!</v>
      </c>
      <c r="U76" s="144" t="e">
        <f t="shared" si="275"/>
        <v>#REF!</v>
      </c>
      <c r="V76" s="144" t="e">
        <f t="shared" si="275"/>
        <v>#REF!</v>
      </c>
      <c r="W76" s="144" t="e">
        <f t="shared" si="275"/>
        <v>#REF!</v>
      </c>
      <c r="X76" s="144" t="e">
        <f t="shared" si="275"/>
        <v>#REF!</v>
      </c>
      <c r="Y76" s="144" t="e">
        <f t="shared" si="275"/>
        <v>#REF!</v>
      </c>
      <c r="Z76" s="144" t="e">
        <f t="shared" si="275"/>
        <v>#REF!</v>
      </c>
      <c r="AA76" s="144" t="e">
        <f t="shared" si="275"/>
        <v>#REF!</v>
      </c>
      <c r="AB76" s="144" t="e">
        <f t="shared" si="275"/>
        <v>#REF!</v>
      </c>
      <c r="AC76" s="144" t="e">
        <f t="shared" si="275"/>
        <v>#REF!</v>
      </c>
      <c r="AD76" s="144" t="e">
        <f t="shared" si="275"/>
        <v>#REF!</v>
      </c>
      <c r="AE76" s="144" t="e">
        <f t="shared" si="275"/>
        <v>#REF!</v>
      </c>
      <c r="AF76" s="144" t="e">
        <f t="shared" si="275"/>
        <v>#REF!</v>
      </c>
      <c r="AG76" s="144" t="e">
        <f t="shared" si="275"/>
        <v>#REF!</v>
      </c>
      <c r="AH76" s="144" t="e">
        <f t="shared" si="275"/>
        <v>#REF!</v>
      </c>
      <c r="AI76" s="144" t="e">
        <f t="shared" si="275"/>
        <v>#REF!</v>
      </c>
      <c r="AJ76" s="144" t="e">
        <f t="shared" si="275"/>
        <v>#REF!</v>
      </c>
      <c r="AK76" s="144" t="e">
        <f t="shared" si="275"/>
        <v>#REF!</v>
      </c>
      <c r="AL76" s="144" t="e">
        <f t="shared" si="275"/>
        <v>#REF!</v>
      </c>
      <c r="AM76" s="144" t="e">
        <f t="shared" si="275"/>
        <v>#REF!</v>
      </c>
      <c r="AN76" s="144" t="e">
        <f t="shared" si="275"/>
        <v>#REF!</v>
      </c>
      <c r="AO76" s="144" t="e">
        <f t="shared" si="275"/>
        <v>#REF!</v>
      </c>
      <c r="AP76" s="144" t="e">
        <f t="shared" si="275"/>
        <v>#REF!</v>
      </c>
      <c r="AQ76" s="144" t="e">
        <f t="shared" si="275"/>
        <v>#REF!</v>
      </c>
      <c r="AR76" s="144" t="e">
        <f t="shared" si="275"/>
        <v>#REF!</v>
      </c>
      <c r="AS76" s="144" t="e">
        <f t="shared" si="275"/>
        <v>#REF!</v>
      </c>
      <c r="AT76" s="144" t="e">
        <f t="shared" si="275"/>
        <v>#REF!</v>
      </c>
      <c r="AU76" s="144" t="e">
        <f t="shared" si="275"/>
        <v>#REF!</v>
      </c>
      <c r="AV76" s="144" t="e">
        <f t="shared" si="275"/>
        <v>#REF!</v>
      </c>
      <c r="AW76" s="144" t="e">
        <f t="shared" si="275"/>
        <v>#REF!</v>
      </c>
      <c r="AX76" s="144" t="e">
        <f t="shared" si="275"/>
        <v>#REF!</v>
      </c>
      <c r="AY76" s="144" t="e">
        <f t="shared" si="275"/>
        <v>#REF!</v>
      </c>
      <c r="AZ76" s="144" t="e">
        <f t="shared" si="275"/>
        <v>#REF!</v>
      </c>
      <c r="BA76" s="144" t="e">
        <f t="shared" si="275"/>
        <v>#REF!</v>
      </c>
      <c r="BB76" s="144" t="e">
        <f t="shared" si="275"/>
        <v>#REF!</v>
      </c>
      <c r="BC76" s="144" t="e">
        <f t="shared" si="275"/>
        <v>#REF!</v>
      </c>
      <c r="BD76" s="144" t="e">
        <f t="shared" si="275"/>
        <v>#REF!</v>
      </c>
      <c r="BE76" s="56"/>
      <c r="BF76" s="140"/>
    </row>
    <row r="77" spans="1:58" ht="12" customHeight="1" x14ac:dyDescent="0.15">
      <c r="A77" s="56" t="s">
        <v>267</v>
      </c>
      <c r="B77" s="56" t="s">
        <v>226</v>
      </c>
      <c r="C77" s="56" t="s">
        <v>231</v>
      </c>
      <c r="D77" s="56" t="s">
        <v>231</v>
      </c>
      <c r="E77" s="56" t="s">
        <v>268</v>
      </c>
      <c r="F77" s="114" t="str">
        <f t="shared" si="54"/>
        <v>tCO2/MWh</v>
      </c>
      <c r="G77" s="114" t="s">
        <v>269</v>
      </c>
      <c r="H77" s="114" t="s">
        <v>61</v>
      </c>
      <c r="I77" s="114"/>
      <c r="J77" s="144" t="e">
        <f t="shared" ref="J77:BD77" si="276">+J58/J74</f>
        <v>#REF!</v>
      </c>
      <c r="K77" s="144" t="e">
        <f t="shared" si="276"/>
        <v>#REF!</v>
      </c>
      <c r="L77" s="144" t="e">
        <f t="shared" si="276"/>
        <v>#REF!</v>
      </c>
      <c r="M77" s="144" t="e">
        <f t="shared" si="276"/>
        <v>#REF!</v>
      </c>
      <c r="N77" s="144" t="e">
        <f t="shared" si="276"/>
        <v>#REF!</v>
      </c>
      <c r="O77" s="144" t="e">
        <f t="shared" si="276"/>
        <v>#REF!</v>
      </c>
      <c r="P77" s="144" t="e">
        <f t="shared" si="276"/>
        <v>#REF!</v>
      </c>
      <c r="Q77" s="144" t="e">
        <f t="shared" si="276"/>
        <v>#REF!</v>
      </c>
      <c r="R77" s="144" t="e">
        <f t="shared" si="276"/>
        <v>#REF!</v>
      </c>
      <c r="S77" s="144" t="e">
        <f t="shared" si="276"/>
        <v>#REF!</v>
      </c>
      <c r="T77" s="144" t="e">
        <f t="shared" si="276"/>
        <v>#REF!</v>
      </c>
      <c r="U77" s="144" t="e">
        <f t="shared" si="276"/>
        <v>#REF!</v>
      </c>
      <c r="V77" s="144" t="e">
        <f t="shared" si="276"/>
        <v>#REF!</v>
      </c>
      <c r="W77" s="144" t="e">
        <f t="shared" si="276"/>
        <v>#REF!</v>
      </c>
      <c r="X77" s="144" t="e">
        <f t="shared" si="276"/>
        <v>#REF!</v>
      </c>
      <c r="Y77" s="144" t="e">
        <f t="shared" si="276"/>
        <v>#REF!</v>
      </c>
      <c r="Z77" s="144" t="e">
        <f t="shared" si="276"/>
        <v>#REF!</v>
      </c>
      <c r="AA77" s="144" t="e">
        <f t="shared" si="276"/>
        <v>#REF!</v>
      </c>
      <c r="AB77" s="144" t="e">
        <f t="shared" si="276"/>
        <v>#REF!</v>
      </c>
      <c r="AC77" s="144" t="e">
        <f t="shared" si="276"/>
        <v>#REF!</v>
      </c>
      <c r="AD77" s="144" t="e">
        <f t="shared" si="276"/>
        <v>#REF!</v>
      </c>
      <c r="AE77" s="144" t="e">
        <f t="shared" si="276"/>
        <v>#REF!</v>
      </c>
      <c r="AF77" s="144" t="e">
        <f t="shared" si="276"/>
        <v>#REF!</v>
      </c>
      <c r="AG77" s="144" t="e">
        <f t="shared" si="276"/>
        <v>#REF!</v>
      </c>
      <c r="AH77" s="144" t="e">
        <f t="shared" si="276"/>
        <v>#REF!</v>
      </c>
      <c r="AI77" s="144" t="e">
        <f t="shared" si="276"/>
        <v>#REF!</v>
      </c>
      <c r="AJ77" s="144" t="e">
        <f t="shared" si="276"/>
        <v>#REF!</v>
      </c>
      <c r="AK77" s="144" t="e">
        <f t="shared" si="276"/>
        <v>#REF!</v>
      </c>
      <c r="AL77" s="144" t="e">
        <f t="shared" si="276"/>
        <v>#REF!</v>
      </c>
      <c r="AM77" s="144" t="e">
        <f t="shared" si="276"/>
        <v>#REF!</v>
      </c>
      <c r="AN77" s="144" t="e">
        <f t="shared" si="276"/>
        <v>#REF!</v>
      </c>
      <c r="AO77" s="144" t="e">
        <f t="shared" si="276"/>
        <v>#REF!</v>
      </c>
      <c r="AP77" s="144" t="e">
        <f t="shared" si="276"/>
        <v>#REF!</v>
      </c>
      <c r="AQ77" s="144" t="e">
        <f t="shared" si="276"/>
        <v>#REF!</v>
      </c>
      <c r="AR77" s="144" t="e">
        <f t="shared" si="276"/>
        <v>#REF!</v>
      </c>
      <c r="AS77" s="144" t="e">
        <f t="shared" si="276"/>
        <v>#REF!</v>
      </c>
      <c r="AT77" s="144" t="e">
        <f t="shared" si="276"/>
        <v>#REF!</v>
      </c>
      <c r="AU77" s="144" t="e">
        <f t="shared" si="276"/>
        <v>#REF!</v>
      </c>
      <c r="AV77" s="144" t="e">
        <f t="shared" si="276"/>
        <v>#REF!</v>
      </c>
      <c r="AW77" s="144" t="e">
        <f t="shared" si="276"/>
        <v>#REF!</v>
      </c>
      <c r="AX77" s="144" t="e">
        <f t="shared" si="276"/>
        <v>#REF!</v>
      </c>
      <c r="AY77" s="144" t="e">
        <f t="shared" si="276"/>
        <v>#REF!</v>
      </c>
      <c r="AZ77" s="144" t="e">
        <f t="shared" si="276"/>
        <v>#REF!</v>
      </c>
      <c r="BA77" s="144" t="e">
        <f t="shared" si="276"/>
        <v>#REF!</v>
      </c>
      <c r="BB77" s="144" t="e">
        <f t="shared" si="276"/>
        <v>#REF!</v>
      </c>
      <c r="BC77" s="144" t="e">
        <f t="shared" si="276"/>
        <v>#REF!</v>
      </c>
      <c r="BD77" s="144" t="e">
        <f t="shared" si="276"/>
        <v>#REF!</v>
      </c>
      <c r="BE77" s="143"/>
      <c r="BF77" s="140"/>
    </row>
    <row r="78" spans="1:58" ht="12" customHeight="1" x14ac:dyDescent="0.15">
      <c r="A78" s="56" t="s">
        <v>267</v>
      </c>
      <c r="B78" s="56" t="s">
        <v>226</v>
      </c>
      <c r="C78" s="56" t="s">
        <v>234</v>
      </c>
      <c r="D78" s="56" t="s">
        <v>234</v>
      </c>
      <c r="E78" s="56" t="s">
        <v>268</v>
      </c>
      <c r="F78" s="114" t="str">
        <f t="shared" si="54"/>
        <v>tCO2/MWh</v>
      </c>
      <c r="G78" s="114" t="s">
        <v>269</v>
      </c>
      <c r="H78" s="114" t="s">
        <v>61</v>
      </c>
      <c r="I78" s="114"/>
      <c r="J78" s="144" t="e">
        <f t="shared" ref="J78:BD78" si="277">+J59/J75</f>
        <v>#REF!</v>
      </c>
      <c r="K78" s="144" t="e">
        <f t="shared" si="277"/>
        <v>#REF!</v>
      </c>
      <c r="L78" s="144" t="e">
        <f t="shared" si="277"/>
        <v>#REF!</v>
      </c>
      <c r="M78" s="144" t="e">
        <f t="shared" si="277"/>
        <v>#REF!</v>
      </c>
      <c r="N78" s="144" t="e">
        <f t="shared" si="277"/>
        <v>#REF!</v>
      </c>
      <c r="O78" s="144" t="e">
        <f t="shared" si="277"/>
        <v>#REF!</v>
      </c>
      <c r="P78" s="144" t="e">
        <f t="shared" si="277"/>
        <v>#REF!</v>
      </c>
      <c r="Q78" s="144" t="e">
        <f t="shared" si="277"/>
        <v>#REF!</v>
      </c>
      <c r="R78" s="144" t="e">
        <f t="shared" si="277"/>
        <v>#REF!</v>
      </c>
      <c r="S78" s="144" t="e">
        <f t="shared" si="277"/>
        <v>#REF!</v>
      </c>
      <c r="T78" s="144" t="e">
        <f t="shared" si="277"/>
        <v>#REF!</v>
      </c>
      <c r="U78" s="144" t="e">
        <f t="shared" si="277"/>
        <v>#REF!</v>
      </c>
      <c r="V78" s="144" t="e">
        <f t="shared" si="277"/>
        <v>#REF!</v>
      </c>
      <c r="W78" s="144" t="e">
        <f t="shared" si="277"/>
        <v>#REF!</v>
      </c>
      <c r="X78" s="144" t="e">
        <f t="shared" si="277"/>
        <v>#REF!</v>
      </c>
      <c r="Y78" s="144" t="e">
        <f t="shared" si="277"/>
        <v>#REF!</v>
      </c>
      <c r="Z78" s="144" t="e">
        <f t="shared" si="277"/>
        <v>#REF!</v>
      </c>
      <c r="AA78" s="144" t="e">
        <f t="shared" si="277"/>
        <v>#REF!</v>
      </c>
      <c r="AB78" s="144" t="e">
        <f t="shared" si="277"/>
        <v>#REF!</v>
      </c>
      <c r="AC78" s="144" t="e">
        <f t="shared" si="277"/>
        <v>#REF!</v>
      </c>
      <c r="AD78" s="144" t="e">
        <f t="shared" si="277"/>
        <v>#REF!</v>
      </c>
      <c r="AE78" s="144" t="e">
        <f t="shared" si="277"/>
        <v>#REF!</v>
      </c>
      <c r="AF78" s="144" t="e">
        <f t="shared" si="277"/>
        <v>#REF!</v>
      </c>
      <c r="AG78" s="144" t="e">
        <f t="shared" si="277"/>
        <v>#REF!</v>
      </c>
      <c r="AH78" s="144" t="e">
        <f t="shared" si="277"/>
        <v>#REF!</v>
      </c>
      <c r="AI78" s="144" t="e">
        <f t="shared" si="277"/>
        <v>#REF!</v>
      </c>
      <c r="AJ78" s="144" t="e">
        <f t="shared" si="277"/>
        <v>#REF!</v>
      </c>
      <c r="AK78" s="144" t="e">
        <f t="shared" si="277"/>
        <v>#REF!</v>
      </c>
      <c r="AL78" s="144" t="e">
        <f t="shared" si="277"/>
        <v>#REF!</v>
      </c>
      <c r="AM78" s="144" t="e">
        <f t="shared" si="277"/>
        <v>#REF!</v>
      </c>
      <c r="AN78" s="144" t="e">
        <f t="shared" si="277"/>
        <v>#REF!</v>
      </c>
      <c r="AO78" s="144" t="e">
        <f t="shared" si="277"/>
        <v>#REF!</v>
      </c>
      <c r="AP78" s="144" t="e">
        <f t="shared" si="277"/>
        <v>#REF!</v>
      </c>
      <c r="AQ78" s="144" t="e">
        <f t="shared" si="277"/>
        <v>#REF!</v>
      </c>
      <c r="AR78" s="144" t="e">
        <f t="shared" si="277"/>
        <v>#REF!</v>
      </c>
      <c r="AS78" s="144" t="e">
        <f t="shared" si="277"/>
        <v>#REF!</v>
      </c>
      <c r="AT78" s="144" t="e">
        <f t="shared" si="277"/>
        <v>#REF!</v>
      </c>
      <c r="AU78" s="144" t="e">
        <f t="shared" si="277"/>
        <v>#REF!</v>
      </c>
      <c r="AV78" s="144" t="e">
        <f t="shared" si="277"/>
        <v>#REF!</v>
      </c>
      <c r="AW78" s="144" t="e">
        <f t="shared" si="277"/>
        <v>#REF!</v>
      </c>
      <c r="AX78" s="144" t="e">
        <f t="shared" si="277"/>
        <v>#REF!</v>
      </c>
      <c r="AY78" s="144" t="e">
        <f t="shared" si="277"/>
        <v>#REF!</v>
      </c>
      <c r="AZ78" s="144" t="e">
        <f t="shared" si="277"/>
        <v>#REF!</v>
      </c>
      <c r="BA78" s="144" t="e">
        <f t="shared" si="277"/>
        <v>#REF!</v>
      </c>
      <c r="BB78" s="144" t="e">
        <f t="shared" si="277"/>
        <v>#REF!</v>
      </c>
      <c r="BC78" s="144" t="e">
        <f t="shared" si="277"/>
        <v>#REF!</v>
      </c>
      <c r="BD78" s="144" t="e">
        <f t="shared" si="277"/>
        <v>#REF!</v>
      </c>
      <c r="BE78" s="143"/>
      <c r="BF78" s="140"/>
    </row>
    <row r="79" spans="1:58" ht="12" customHeight="1" x14ac:dyDescent="0.15">
      <c r="A79" s="134" t="s">
        <v>267</v>
      </c>
      <c r="B79" s="134" t="s">
        <v>275</v>
      </c>
      <c r="C79" s="134" t="s">
        <v>203</v>
      </c>
      <c r="D79" s="134" t="s">
        <v>204</v>
      </c>
      <c r="E79" s="134" t="s">
        <v>268</v>
      </c>
      <c r="F79" s="134" t="s">
        <v>122</v>
      </c>
      <c r="G79" s="134"/>
      <c r="H79" s="134" t="s">
        <v>61</v>
      </c>
      <c r="I79" s="56"/>
      <c r="J79" s="136" t="e">
        <f t="shared" ref="J79:N79" si="278">J76</f>
        <v>#REF!</v>
      </c>
      <c r="K79" s="136" t="e">
        <f t="shared" si="278"/>
        <v>#REF!</v>
      </c>
      <c r="L79" s="136" t="e">
        <f t="shared" si="278"/>
        <v>#REF!</v>
      </c>
      <c r="M79" s="136" t="e">
        <f t="shared" si="278"/>
        <v>#REF!</v>
      </c>
      <c r="N79" s="136" t="e">
        <f t="shared" si="278"/>
        <v>#REF!</v>
      </c>
      <c r="O79" s="146" t="e">
        <f t="shared" ref="O79:P79" si="279">K46</f>
        <v>#REF!</v>
      </c>
      <c r="P79" s="146" t="e">
        <f t="shared" si="279"/>
        <v>#REF!</v>
      </c>
      <c r="Q79" s="146" t="e">
        <f t="shared" ref="Q79:Y79" si="280">$O79-((Q$49-$O$49)*($O79-$Z79)/11)</f>
        <v>#REF!</v>
      </c>
      <c r="R79" s="146" t="e">
        <f t="shared" si="280"/>
        <v>#REF!</v>
      </c>
      <c r="S79" s="146" t="e">
        <f t="shared" si="280"/>
        <v>#REF!</v>
      </c>
      <c r="T79" s="146" t="e">
        <f t="shared" si="280"/>
        <v>#REF!</v>
      </c>
      <c r="U79" s="146" t="e">
        <f t="shared" si="280"/>
        <v>#REF!</v>
      </c>
      <c r="V79" s="146" t="e">
        <f t="shared" si="280"/>
        <v>#REF!</v>
      </c>
      <c r="W79" s="146" t="e">
        <f t="shared" si="280"/>
        <v>#REF!</v>
      </c>
      <c r="X79" s="146" t="e">
        <f t="shared" si="280"/>
        <v>#REF!</v>
      </c>
      <c r="Y79" s="146" t="e">
        <f t="shared" si="280"/>
        <v>#REF!</v>
      </c>
      <c r="Z79" s="136" t="e">
        <f>N46</f>
        <v>#REF!</v>
      </c>
      <c r="AA79" s="145" t="e">
        <f t="shared" ref="AA79:AI79" si="281">$Z79-(($Z79-$AJ79)/(10)*(AA$49-$Z$49))</f>
        <v>#REF!</v>
      </c>
      <c r="AB79" s="145" t="e">
        <f t="shared" si="281"/>
        <v>#REF!</v>
      </c>
      <c r="AC79" s="145" t="e">
        <f t="shared" si="281"/>
        <v>#REF!</v>
      </c>
      <c r="AD79" s="145" t="e">
        <f t="shared" si="281"/>
        <v>#REF!</v>
      </c>
      <c r="AE79" s="145" t="e">
        <f t="shared" si="281"/>
        <v>#REF!</v>
      </c>
      <c r="AF79" s="145" t="e">
        <f t="shared" si="281"/>
        <v>#REF!</v>
      </c>
      <c r="AG79" s="145" t="e">
        <f t="shared" si="281"/>
        <v>#REF!</v>
      </c>
      <c r="AH79" s="145" t="e">
        <f t="shared" si="281"/>
        <v>#REF!</v>
      </c>
      <c r="AI79" s="145" t="e">
        <f t="shared" si="281"/>
        <v>#REF!</v>
      </c>
      <c r="AJ79" s="136" t="e">
        <f>P46</f>
        <v>#REF!</v>
      </c>
      <c r="AK79" s="147" t="e">
        <f t="shared" ref="AK79:AS79" si="282">$AJ79-(($AJ79-$AT79)/(10)*(AK$49-$AJ$49))</f>
        <v>#REF!</v>
      </c>
      <c r="AL79" s="147" t="e">
        <f t="shared" si="282"/>
        <v>#REF!</v>
      </c>
      <c r="AM79" s="147" t="e">
        <f t="shared" si="282"/>
        <v>#REF!</v>
      </c>
      <c r="AN79" s="147" t="e">
        <f t="shared" si="282"/>
        <v>#REF!</v>
      </c>
      <c r="AO79" s="147" t="e">
        <f t="shared" si="282"/>
        <v>#REF!</v>
      </c>
      <c r="AP79" s="147" t="e">
        <f t="shared" si="282"/>
        <v>#REF!</v>
      </c>
      <c r="AQ79" s="147" t="e">
        <f t="shared" si="282"/>
        <v>#REF!</v>
      </c>
      <c r="AR79" s="147" t="e">
        <f t="shared" si="282"/>
        <v>#REF!</v>
      </c>
      <c r="AS79" s="147" t="e">
        <f t="shared" si="282"/>
        <v>#REF!</v>
      </c>
      <c r="AT79" s="136" t="e">
        <f>R46</f>
        <v>#REF!</v>
      </c>
      <c r="AU79" s="56"/>
      <c r="AV79" s="56"/>
      <c r="AW79" s="56"/>
      <c r="AX79" s="56"/>
      <c r="AY79" s="56"/>
      <c r="AZ79" s="56"/>
      <c r="BA79" s="56"/>
      <c r="BB79" s="56"/>
      <c r="BC79" s="56"/>
      <c r="BD79" s="56"/>
      <c r="BE79" s="56"/>
      <c r="BF79" s="140" t="e">
        <f t="shared" ref="BF79:BF80" si="283">($U$49-$P$49)*(0.5*(P79-U79)+U79)+($Z$49-$U$49)*(0.5*(U79-Z79)+Z79)+($AE$49-$Z$49)*(0.5*(Z79-AE79)+AE79)+($AJ$49-$AE$49)*(0.5*(AE79-AJ79)+AJ79)+($AO$49-$AJ$49)*(0.5*(AJ79-AO79)+AO79)+($AT$49-$AO$49)*(0.5*(AO79-AT79)+AT79)</f>
        <v>#REF!</v>
      </c>
    </row>
    <row r="80" spans="1:58" ht="12" customHeight="1" x14ac:dyDescent="0.15">
      <c r="A80" s="56" t="s">
        <v>97</v>
      </c>
      <c r="B80" s="134" t="s">
        <v>226</v>
      </c>
      <c r="C80" s="134" t="s">
        <v>203</v>
      </c>
      <c r="D80" s="134" t="s">
        <v>204</v>
      </c>
      <c r="E80" s="134" t="s">
        <v>250</v>
      </c>
      <c r="F80" s="135" t="s">
        <v>99</v>
      </c>
      <c r="G80" s="135"/>
      <c r="H80" s="134" t="s">
        <v>233</v>
      </c>
      <c r="I80" s="134"/>
      <c r="J80" s="145" t="e">
        <f t="shared" ref="J80:J81" si="284">J31</f>
        <v>#REF!</v>
      </c>
      <c r="K80" s="145" t="e">
        <f t="shared" ref="K80:T80" si="285">$J80-(($J80-$U80)/(11)*(K$49-$J$49))</f>
        <v>#REF!</v>
      </c>
      <c r="L80" s="145" t="e">
        <f t="shared" si="285"/>
        <v>#REF!</v>
      </c>
      <c r="M80" s="145" t="e">
        <f t="shared" si="285"/>
        <v>#REF!</v>
      </c>
      <c r="N80" s="145" t="e">
        <f t="shared" si="285"/>
        <v>#REF!</v>
      </c>
      <c r="O80" s="145" t="e">
        <f t="shared" si="285"/>
        <v>#REF!</v>
      </c>
      <c r="P80" s="145" t="e">
        <f t="shared" si="285"/>
        <v>#REF!</v>
      </c>
      <c r="Q80" s="145" t="e">
        <f t="shared" si="285"/>
        <v>#REF!</v>
      </c>
      <c r="R80" s="145" t="e">
        <f t="shared" si="285"/>
        <v>#REF!</v>
      </c>
      <c r="S80" s="145" t="e">
        <f t="shared" si="285"/>
        <v>#REF!</v>
      </c>
      <c r="T80" s="145" t="e">
        <f t="shared" si="285"/>
        <v>#REF!</v>
      </c>
      <c r="U80" s="145" t="e">
        <f t="shared" ref="U80:U81" si="286">M31</f>
        <v>#REF!</v>
      </c>
      <c r="V80" s="145" t="e">
        <f t="shared" ref="V80:Y80" si="287">$U80-(($U80-$Z80)/(5)*(V$49-$U$49))</f>
        <v>#REF!</v>
      </c>
      <c r="W80" s="145" t="e">
        <f t="shared" si="287"/>
        <v>#REF!</v>
      </c>
      <c r="X80" s="145" t="e">
        <f t="shared" si="287"/>
        <v>#REF!</v>
      </c>
      <c r="Y80" s="145" t="e">
        <f t="shared" si="287"/>
        <v>#REF!</v>
      </c>
      <c r="Z80" s="145" t="e">
        <f t="shared" ref="Z80:Z81" si="288">N31</f>
        <v>#REF!</v>
      </c>
      <c r="AA80" s="145" t="e">
        <f t="shared" ref="AA80:AD80" si="289">$Z80-(($Z80-$AE80)/(5)*(AA$49-$Z$49))</f>
        <v>#REF!</v>
      </c>
      <c r="AB80" s="145" t="e">
        <f t="shared" si="289"/>
        <v>#REF!</v>
      </c>
      <c r="AC80" s="145" t="e">
        <f t="shared" si="289"/>
        <v>#REF!</v>
      </c>
      <c r="AD80" s="145" t="e">
        <f t="shared" si="289"/>
        <v>#REF!</v>
      </c>
      <c r="AE80" s="145" t="e">
        <f t="shared" ref="AE80:AE81" si="290">O31</f>
        <v>#REF!</v>
      </c>
      <c r="AF80" s="145" t="e">
        <f t="shared" ref="AF80:AI80" si="291">$AE80-(($AE80-$AJ80)/(5)*(AF$49-$AE$49))</f>
        <v>#REF!</v>
      </c>
      <c r="AG80" s="145" t="e">
        <f t="shared" si="291"/>
        <v>#REF!</v>
      </c>
      <c r="AH80" s="145" t="e">
        <f t="shared" si="291"/>
        <v>#REF!</v>
      </c>
      <c r="AI80" s="145" t="e">
        <f t="shared" si="291"/>
        <v>#REF!</v>
      </c>
      <c r="AJ80" s="145" t="e">
        <f t="shared" ref="AJ80:AJ81" si="292">P31</f>
        <v>#REF!</v>
      </c>
      <c r="AK80" s="145" t="e">
        <f t="shared" ref="AK80:AN80" si="293">$AJ80-(($AJ80-$AO80)/(5)*(AK$49-$AJ$49))</f>
        <v>#REF!</v>
      </c>
      <c r="AL80" s="145" t="e">
        <f t="shared" si="293"/>
        <v>#REF!</v>
      </c>
      <c r="AM80" s="145" t="e">
        <f t="shared" si="293"/>
        <v>#REF!</v>
      </c>
      <c r="AN80" s="145" t="e">
        <f t="shared" si="293"/>
        <v>#REF!</v>
      </c>
      <c r="AO80" s="145" t="e">
        <f t="shared" ref="AO80:AO81" si="294">Q31</f>
        <v>#REF!</v>
      </c>
      <c r="AP80" s="145" t="e">
        <f t="shared" ref="AP80:AS80" si="295">$AO80-(($AO80-$AT80)/(5)*(AP$49-$AO$49))</f>
        <v>#REF!</v>
      </c>
      <c r="AQ80" s="145" t="e">
        <f t="shared" si="295"/>
        <v>#REF!</v>
      </c>
      <c r="AR80" s="145" t="e">
        <f t="shared" si="295"/>
        <v>#REF!</v>
      </c>
      <c r="AS80" s="145" t="e">
        <f t="shared" si="295"/>
        <v>#REF!</v>
      </c>
      <c r="AT80" s="145" t="e">
        <f t="shared" ref="AT80:AT83" si="296">R31</f>
        <v>#REF!</v>
      </c>
      <c r="AU80" s="145" t="e">
        <f t="shared" ref="AU80:AX80" si="297">$AT80-(($AT80-$AY80)/(5)*(AU$49-$AT$49))</f>
        <v>#REF!</v>
      </c>
      <c r="AV80" s="145" t="e">
        <f t="shared" si="297"/>
        <v>#REF!</v>
      </c>
      <c r="AW80" s="145" t="e">
        <f t="shared" si="297"/>
        <v>#REF!</v>
      </c>
      <c r="AX80" s="145" t="e">
        <f t="shared" si="297"/>
        <v>#REF!</v>
      </c>
      <c r="AY80" s="145" t="e">
        <f t="shared" ref="AY80:AY81" si="298">S31</f>
        <v>#REF!</v>
      </c>
      <c r="AZ80" s="145" t="e">
        <f t="shared" ref="AZ80:BC80" si="299">$AY80-(($AY80-$BD80)/(5)*(AZ$49-$AY$49))</f>
        <v>#REF!</v>
      </c>
      <c r="BA80" s="145" t="e">
        <f t="shared" si="299"/>
        <v>#REF!</v>
      </c>
      <c r="BB80" s="145" t="e">
        <f t="shared" si="299"/>
        <v>#REF!</v>
      </c>
      <c r="BC80" s="145" t="e">
        <f t="shared" si="299"/>
        <v>#REF!</v>
      </c>
      <c r="BD80" s="145" t="e">
        <f t="shared" ref="BD80:BD81" si="300">T31</f>
        <v>#REF!</v>
      </c>
      <c r="BE80" s="143"/>
      <c r="BF80" s="140" t="e">
        <f t="shared" si="283"/>
        <v>#REF!</v>
      </c>
    </row>
    <row r="81" spans="1:58" ht="12" customHeight="1" x14ac:dyDescent="0.15">
      <c r="A81" s="56" t="s">
        <v>258</v>
      </c>
      <c r="B81" s="134" t="s">
        <v>226</v>
      </c>
      <c r="C81" s="134" t="s">
        <v>203</v>
      </c>
      <c r="D81" s="134" t="s">
        <v>204</v>
      </c>
      <c r="E81" s="134" t="s">
        <v>259</v>
      </c>
      <c r="F81" s="135" t="s">
        <v>260</v>
      </c>
      <c r="G81" s="135"/>
      <c r="H81" s="134" t="s">
        <v>233</v>
      </c>
      <c r="I81" s="134"/>
      <c r="J81" s="145" t="e">
        <f t="shared" si="284"/>
        <v>#REF!</v>
      </c>
      <c r="K81" s="145" t="e">
        <f t="shared" ref="K81:T81" si="301">$J81-(($J81-$U81)/(11)*(K$49-$J$49))</f>
        <v>#REF!</v>
      </c>
      <c r="L81" s="145" t="e">
        <f t="shared" si="301"/>
        <v>#REF!</v>
      </c>
      <c r="M81" s="145" t="e">
        <f t="shared" si="301"/>
        <v>#REF!</v>
      </c>
      <c r="N81" s="145" t="e">
        <f t="shared" si="301"/>
        <v>#REF!</v>
      </c>
      <c r="O81" s="145" t="e">
        <f t="shared" si="301"/>
        <v>#REF!</v>
      </c>
      <c r="P81" s="145" t="e">
        <f t="shared" si="301"/>
        <v>#REF!</v>
      </c>
      <c r="Q81" s="145" t="e">
        <f t="shared" si="301"/>
        <v>#REF!</v>
      </c>
      <c r="R81" s="145" t="e">
        <f t="shared" si="301"/>
        <v>#REF!</v>
      </c>
      <c r="S81" s="145" t="e">
        <f t="shared" si="301"/>
        <v>#REF!</v>
      </c>
      <c r="T81" s="145" t="e">
        <f t="shared" si="301"/>
        <v>#REF!</v>
      </c>
      <c r="U81" s="145" t="e">
        <f t="shared" si="286"/>
        <v>#REF!</v>
      </c>
      <c r="V81" s="145" t="e">
        <f t="shared" ref="V81:Y81" si="302">$U81-(($U81-$Z81)/(5)*(V$49-$U$49))</f>
        <v>#REF!</v>
      </c>
      <c r="W81" s="145" t="e">
        <f t="shared" si="302"/>
        <v>#REF!</v>
      </c>
      <c r="X81" s="145" t="e">
        <f t="shared" si="302"/>
        <v>#REF!</v>
      </c>
      <c r="Y81" s="145" t="e">
        <f t="shared" si="302"/>
        <v>#REF!</v>
      </c>
      <c r="Z81" s="145" t="e">
        <f t="shared" si="288"/>
        <v>#REF!</v>
      </c>
      <c r="AA81" s="145" t="e">
        <f t="shared" ref="AA81:AD81" si="303">$Z81-(($Z81-$AE81)/(5)*(AA$49-$Z$49))</f>
        <v>#REF!</v>
      </c>
      <c r="AB81" s="145" t="e">
        <f t="shared" si="303"/>
        <v>#REF!</v>
      </c>
      <c r="AC81" s="145" t="e">
        <f t="shared" si="303"/>
        <v>#REF!</v>
      </c>
      <c r="AD81" s="145" t="e">
        <f t="shared" si="303"/>
        <v>#REF!</v>
      </c>
      <c r="AE81" s="145" t="e">
        <f t="shared" si="290"/>
        <v>#REF!</v>
      </c>
      <c r="AF81" s="145" t="e">
        <f t="shared" ref="AF81:AI81" si="304">$AE81-(($AE81-$AJ81)/(5)*(AF$49-$AE$49))</f>
        <v>#REF!</v>
      </c>
      <c r="AG81" s="145" t="e">
        <f t="shared" si="304"/>
        <v>#REF!</v>
      </c>
      <c r="AH81" s="145" t="e">
        <f t="shared" si="304"/>
        <v>#REF!</v>
      </c>
      <c r="AI81" s="145" t="e">
        <f t="shared" si="304"/>
        <v>#REF!</v>
      </c>
      <c r="AJ81" s="145" t="e">
        <f t="shared" si="292"/>
        <v>#REF!</v>
      </c>
      <c r="AK81" s="145" t="e">
        <f t="shared" ref="AK81:AN81" si="305">$AJ81-(($AJ81-$AO81)/(5)*(AK$49-$AJ$49))</f>
        <v>#REF!</v>
      </c>
      <c r="AL81" s="145" t="e">
        <f t="shared" si="305"/>
        <v>#REF!</v>
      </c>
      <c r="AM81" s="145" t="e">
        <f t="shared" si="305"/>
        <v>#REF!</v>
      </c>
      <c r="AN81" s="145" t="e">
        <f t="shared" si="305"/>
        <v>#REF!</v>
      </c>
      <c r="AO81" s="145" t="e">
        <f t="shared" si="294"/>
        <v>#REF!</v>
      </c>
      <c r="AP81" s="145" t="e">
        <f t="shared" ref="AP81:AS81" si="306">$AO81-(($AO81-$AT81)/(5)*(AP$49-$AO$49))</f>
        <v>#REF!</v>
      </c>
      <c r="AQ81" s="145" t="e">
        <f t="shared" si="306"/>
        <v>#REF!</v>
      </c>
      <c r="AR81" s="145" t="e">
        <f t="shared" si="306"/>
        <v>#REF!</v>
      </c>
      <c r="AS81" s="145" t="e">
        <f t="shared" si="306"/>
        <v>#REF!</v>
      </c>
      <c r="AT81" s="145" t="e">
        <f t="shared" si="296"/>
        <v>#REF!</v>
      </c>
      <c r="AU81" s="145" t="e">
        <f t="shared" ref="AU81:AX81" si="307">$AT81-(($AT81-$AY81)/(5)*(AU$49-$AT$49))</f>
        <v>#REF!</v>
      </c>
      <c r="AV81" s="145" t="e">
        <f t="shared" si="307"/>
        <v>#REF!</v>
      </c>
      <c r="AW81" s="145" t="e">
        <f t="shared" si="307"/>
        <v>#REF!</v>
      </c>
      <c r="AX81" s="145" t="e">
        <f t="shared" si="307"/>
        <v>#REF!</v>
      </c>
      <c r="AY81" s="145" t="e">
        <f t="shared" si="298"/>
        <v>#REF!</v>
      </c>
      <c r="AZ81" s="145" t="e">
        <f t="shared" ref="AZ81:BC81" si="308">$AY81-(($AY81-$BD81)/(5)*(AZ$49-$AY$49))</f>
        <v>#REF!</v>
      </c>
      <c r="BA81" s="145" t="e">
        <f t="shared" si="308"/>
        <v>#REF!</v>
      </c>
      <c r="BB81" s="145" t="e">
        <f t="shared" si="308"/>
        <v>#REF!</v>
      </c>
      <c r="BC81" s="145" t="e">
        <f t="shared" si="308"/>
        <v>#REF!</v>
      </c>
      <c r="BD81" s="145" t="e">
        <f t="shared" si="300"/>
        <v>#REF!</v>
      </c>
      <c r="BE81" s="143"/>
      <c r="BF81" s="140"/>
    </row>
    <row r="82" spans="1:58" ht="12" customHeight="1" x14ac:dyDescent="0.15">
      <c r="A82" s="56" t="s">
        <v>95</v>
      </c>
      <c r="B82" s="134" t="s">
        <v>226</v>
      </c>
      <c r="C82" s="134" t="s">
        <v>203</v>
      </c>
      <c r="D82" s="134" t="s">
        <v>204</v>
      </c>
      <c r="E82" s="134" t="s">
        <v>262</v>
      </c>
      <c r="F82" s="135" t="s">
        <v>265</v>
      </c>
      <c r="G82" s="135"/>
      <c r="H82" s="134" t="s">
        <v>233</v>
      </c>
      <c r="I82" s="137" t="e">
        <f>I33</f>
        <v>#REF!</v>
      </c>
      <c r="J82" s="145" t="e">
        <f t="shared" ref="J82:AS82" si="309">$I82-(($I82-$AT82)/(40)*(J$49-$I$49))</f>
        <v>#REF!</v>
      </c>
      <c r="K82" s="145" t="e">
        <f t="shared" si="309"/>
        <v>#REF!</v>
      </c>
      <c r="L82" s="145" t="e">
        <f t="shared" si="309"/>
        <v>#REF!</v>
      </c>
      <c r="M82" s="145" t="e">
        <f t="shared" si="309"/>
        <v>#REF!</v>
      </c>
      <c r="N82" s="145" t="e">
        <f t="shared" si="309"/>
        <v>#REF!</v>
      </c>
      <c r="O82" s="145" t="e">
        <f t="shared" si="309"/>
        <v>#REF!</v>
      </c>
      <c r="P82" s="145" t="e">
        <f t="shared" si="309"/>
        <v>#REF!</v>
      </c>
      <c r="Q82" s="145" t="e">
        <f t="shared" si="309"/>
        <v>#REF!</v>
      </c>
      <c r="R82" s="145" t="e">
        <f t="shared" si="309"/>
        <v>#REF!</v>
      </c>
      <c r="S82" s="145" t="e">
        <f t="shared" si="309"/>
        <v>#REF!</v>
      </c>
      <c r="T82" s="145" t="e">
        <f t="shared" si="309"/>
        <v>#REF!</v>
      </c>
      <c r="U82" s="145" t="e">
        <f t="shared" si="309"/>
        <v>#REF!</v>
      </c>
      <c r="V82" s="145" t="e">
        <f t="shared" si="309"/>
        <v>#REF!</v>
      </c>
      <c r="W82" s="145" t="e">
        <f t="shared" si="309"/>
        <v>#REF!</v>
      </c>
      <c r="X82" s="145" t="e">
        <f t="shared" si="309"/>
        <v>#REF!</v>
      </c>
      <c r="Y82" s="145" t="e">
        <f t="shared" si="309"/>
        <v>#REF!</v>
      </c>
      <c r="Z82" s="145" t="e">
        <f t="shared" si="309"/>
        <v>#REF!</v>
      </c>
      <c r="AA82" s="145" t="e">
        <f t="shared" si="309"/>
        <v>#REF!</v>
      </c>
      <c r="AB82" s="145" t="e">
        <f t="shared" si="309"/>
        <v>#REF!</v>
      </c>
      <c r="AC82" s="145" t="e">
        <f t="shared" si="309"/>
        <v>#REF!</v>
      </c>
      <c r="AD82" s="145" t="e">
        <f t="shared" si="309"/>
        <v>#REF!</v>
      </c>
      <c r="AE82" s="145" t="e">
        <f t="shared" si="309"/>
        <v>#REF!</v>
      </c>
      <c r="AF82" s="145" t="e">
        <f t="shared" si="309"/>
        <v>#REF!</v>
      </c>
      <c r="AG82" s="145" t="e">
        <f t="shared" si="309"/>
        <v>#REF!</v>
      </c>
      <c r="AH82" s="145" t="e">
        <f t="shared" si="309"/>
        <v>#REF!</v>
      </c>
      <c r="AI82" s="145" t="e">
        <f t="shared" si="309"/>
        <v>#REF!</v>
      </c>
      <c r="AJ82" s="145" t="e">
        <f t="shared" si="309"/>
        <v>#REF!</v>
      </c>
      <c r="AK82" s="145" t="e">
        <f t="shared" si="309"/>
        <v>#REF!</v>
      </c>
      <c r="AL82" s="145" t="e">
        <f t="shared" si="309"/>
        <v>#REF!</v>
      </c>
      <c r="AM82" s="145" t="e">
        <f t="shared" si="309"/>
        <v>#REF!</v>
      </c>
      <c r="AN82" s="145" t="e">
        <f t="shared" si="309"/>
        <v>#REF!</v>
      </c>
      <c r="AO82" s="145" t="e">
        <f t="shared" si="309"/>
        <v>#REF!</v>
      </c>
      <c r="AP82" s="145" t="e">
        <f t="shared" si="309"/>
        <v>#REF!</v>
      </c>
      <c r="AQ82" s="145" t="e">
        <f t="shared" si="309"/>
        <v>#REF!</v>
      </c>
      <c r="AR82" s="145" t="e">
        <f t="shared" si="309"/>
        <v>#REF!</v>
      </c>
      <c r="AS82" s="145" t="e">
        <f t="shared" si="309"/>
        <v>#REF!</v>
      </c>
      <c r="AT82" s="145" t="e">
        <f t="shared" si="296"/>
        <v>#REF!</v>
      </c>
      <c r="AU82" s="145" t="e">
        <f t="shared" ref="AU82:BD82" si="310">+FORECAST(AU49,$J82:$AT82,$J49:$AT49)</f>
        <v>#REF!</v>
      </c>
      <c r="AV82" s="145" t="e">
        <f t="shared" si="310"/>
        <v>#REF!</v>
      </c>
      <c r="AW82" s="145" t="e">
        <f t="shared" si="310"/>
        <v>#REF!</v>
      </c>
      <c r="AX82" s="145" t="e">
        <f t="shared" si="310"/>
        <v>#REF!</v>
      </c>
      <c r="AY82" s="145" t="e">
        <f t="shared" si="310"/>
        <v>#REF!</v>
      </c>
      <c r="AZ82" s="145" t="e">
        <f t="shared" si="310"/>
        <v>#REF!</v>
      </c>
      <c r="BA82" s="145" t="e">
        <f t="shared" si="310"/>
        <v>#REF!</v>
      </c>
      <c r="BB82" s="145" t="e">
        <f t="shared" si="310"/>
        <v>#REF!</v>
      </c>
      <c r="BC82" s="145" t="e">
        <f t="shared" si="310"/>
        <v>#REF!</v>
      </c>
      <c r="BD82" s="145" t="e">
        <f t="shared" si="310"/>
        <v>#REF!</v>
      </c>
      <c r="BE82" s="143"/>
      <c r="BF82" s="140"/>
    </row>
    <row r="83" spans="1:58" ht="12" customHeight="1" x14ac:dyDescent="0.15">
      <c r="A83" s="56" t="s">
        <v>97</v>
      </c>
      <c r="B83" s="134" t="s">
        <v>202</v>
      </c>
      <c r="C83" s="134" t="s">
        <v>203</v>
      </c>
      <c r="D83" s="134" t="s">
        <v>204</v>
      </c>
      <c r="E83" s="134" t="s">
        <v>250</v>
      </c>
      <c r="F83" s="135" t="s">
        <v>99</v>
      </c>
      <c r="G83" s="135"/>
      <c r="H83" s="135" t="s">
        <v>237</v>
      </c>
      <c r="I83" s="135"/>
      <c r="J83" s="145" t="e">
        <f t="shared" ref="J83:N83" si="311">$O$83</f>
        <v>#REF!</v>
      </c>
      <c r="K83" s="145" t="e">
        <f t="shared" si="311"/>
        <v>#REF!</v>
      </c>
      <c r="L83" s="145" t="e">
        <f t="shared" si="311"/>
        <v>#REF!</v>
      </c>
      <c r="M83" s="145" t="e">
        <f t="shared" si="311"/>
        <v>#REF!</v>
      </c>
      <c r="N83" s="145" t="e">
        <f t="shared" si="311"/>
        <v>#REF!</v>
      </c>
      <c r="O83" s="138" t="e">
        <f t="shared" ref="O83:P83" si="312">K34</f>
        <v>#REF!</v>
      </c>
      <c r="P83" s="138" t="e">
        <f t="shared" si="312"/>
        <v>#REF!</v>
      </c>
      <c r="Q83" s="138" t="e">
        <f t="shared" ref="Q83:Y83" si="313">$O83-((Q$49-$O$49)*($O83-$Z83)/11)</f>
        <v>#REF!</v>
      </c>
      <c r="R83" s="138" t="e">
        <f t="shared" si="313"/>
        <v>#REF!</v>
      </c>
      <c r="S83" s="138" t="e">
        <f t="shared" si="313"/>
        <v>#REF!</v>
      </c>
      <c r="T83" s="138" t="e">
        <f t="shared" si="313"/>
        <v>#REF!</v>
      </c>
      <c r="U83" s="138" t="e">
        <f t="shared" si="313"/>
        <v>#REF!</v>
      </c>
      <c r="V83" s="138" t="e">
        <f t="shared" si="313"/>
        <v>#REF!</v>
      </c>
      <c r="W83" s="138" t="e">
        <f t="shared" si="313"/>
        <v>#REF!</v>
      </c>
      <c r="X83" s="138" t="e">
        <f t="shared" si="313"/>
        <v>#REF!</v>
      </c>
      <c r="Y83" s="138" t="e">
        <f t="shared" si="313"/>
        <v>#REF!</v>
      </c>
      <c r="Z83" s="138" t="e">
        <f>N34</f>
        <v>#REF!</v>
      </c>
      <c r="AA83" s="145" t="e">
        <f t="shared" ref="AA83:AI83" si="314">$Z83-(($Z83-$AJ83)/(10)*(AA$49-$Z$49))</f>
        <v>#REF!</v>
      </c>
      <c r="AB83" s="145" t="e">
        <f t="shared" si="314"/>
        <v>#REF!</v>
      </c>
      <c r="AC83" s="145" t="e">
        <f t="shared" si="314"/>
        <v>#REF!</v>
      </c>
      <c r="AD83" s="145" t="e">
        <f t="shared" si="314"/>
        <v>#REF!</v>
      </c>
      <c r="AE83" s="145" t="e">
        <f t="shared" si="314"/>
        <v>#REF!</v>
      </c>
      <c r="AF83" s="145" t="e">
        <f t="shared" si="314"/>
        <v>#REF!</v>
      </c>
      <c r="AG83" s="145" t="e">
        <f t="shared" si="314"/>
        <v>#REF!</v>
      </c>
      <c r="AH83" s="145" t="e">
        <f t="shared" si="314"/>
        <v>#REF!</v>
      </c>
      <c r="AI83" s="145" t="e">
        <f t="shared" si="314"/>
        <v>#REF!</v>
      </c>
      <c r="AJ83" s="138" t="e">
        <f>P34</f>
        <v>#REF!</v>
      </c>
      <c r="AK83" s="144" t="e">
        <f t="shared" ref="AK83:AS83" si="315">$AJ83-(($AJ83-$AT83)/(10)*(AK$49-$AJ$49))</f>
        <v>#REF!</v>
      </c>
      <c r="AL83" s="144" t="e">
        <f t="shared" si="315"/>
        <v>#REF!</v>
      </c>
      <c r="AM83" s="144" t="e">
        <f t="shared" si="315"/>
        <v>#REF!</v>
      </c>
      <c r="AN83" s="144" t="e">
        <f t="shared" si="315"/>
        <v>#REF!</v>
      </c>
      <c r="AO83" s="144" t="e">
        <f t="shared" si="315"/>
        <v>#REF!</v>
      </c>
      <c r="AP83" s="144" t="e">
        <f t="shared" si="315"/>
        <v>#REF!</v>
      </c>
      <c r="AQ83" s="144" t="e">
        <f t="shared" si="315"/>
        <v>#REF!</v>
      </c>
      <c r="AR83" s="144" t="e">
        <f t="shared" si="315"/>
        <v>#REF!</v>
      </c>
      <c r="AS83" s="144" t="e">
        <f t="shared" si="315"/>
        <v>#REF!</v>
      </c>
      <c r="AT83" s="138" t="e">
        <f t="shared" si="296"/>
        <v>#REF!</v>
      </c>
      <c r="AU83" s="56"/>
      <c r="AV83" s="56"/>
      <c r="AW83" s="56"/>
      <c r="AX83" s="56"/>
      <c r="AY83" s="56"/>
      <c r="AZ83" s="56"/>
      <c r="BA83" s="56"/>
      <c r="BB83" s="56"/>
      <c r="BC83" s="56"/>
      <c r="BD83" s="56"/>
      <c r="BE83" s="56"/>
      <c r="BF83" s="140" t="e">
        <f>($U$49-$P$49)*(0.5*(P83-U83)+U83)+($Z$49-$U$49)*(0.5*(U83-Z83)+Z83)+($AE$49-$Z$49)*(0.5*(Z83-AE83)+AE83)+($AJ$49-$AE$49)*(0.5*(AE83-AJ83)+AJ83)+($AO$49-$AJ$49)*(0.5*(AJ83-AO83)+AO83)+($AT$49-$AO$49)*(0.5*(AO83-AT83)+AT83)</f>
        <v>#REF!</v>
      </c>
    </row>
    <row r="84" spans="1:58" ht="12" customHeight="1" x14ac:dyDescent="0.15">
      <c r="A84" s="56" t="s">
        <v>258</v>
      </c>
      <c r="B84" s="134" t="s">
        <v>202</v>
      </c>
      <c r="C84" s="134" t="s">
        <v>203</v>
      </c>
      <c r="D84" s="134" t="s">
        <v>204</v>
      </c>
      <c r="E84" s="134" t="s">
        <v>259</v>
      </c>
      <c r="F84" s="135" t="s">
        <v>260</v>
      </c>
      <c r="G84" s="135"/>
      <c r="H84" s="134" t="s">
        <v>237</v>
      </c>
      <c r="I84" s="134"/>
      <c r="J84" s="145" t="e">
        <f t="shared" ref="J84:N84" si="316">$O$84</f>
        <v>#REF!</v>
      </c>
      <c r="K84" s="145" t="e">
        <f t="shared" si="316"/>
        <v>#REF!</v>
      </c>
      <c r="L84" s="145" t="e">
        <f t="shared" si="316"/>
        <v>#REF!</v>
      </c>
      <c r="M84" s="145" t="e">
        <f t="shared" si="316"/>
        <v>#REF!</v>
      </c>
      <c r="N84" s="145" t="e">
        <f t="shared" si="316"/>
        <v>#REF!</v>
      </c>
      <c r="O84" s="148" t="e">
        <f>O85*O61/O68</f>
        <v>#REF!</v>
      </c>
      <c r="P84" s="138" t="e">
        <f>O84*(#REF!/#REF!)*(#REF!/#REF!)</f>
        <v>#REF!</v>
      </c>
      <c r="Q84" s="138" t="e">
        <f t="shared" ref="Q84:Y84" si="317">$O84-((Q$49-$O$49)*($O84-$Z84)/11)</f>
        <v>#REF!</v>
      </c>
      <c r="R84" s="138" t="e">
        <f t="shared" si="317"/>
        <v>#REF!</v>
      </c>
      <c r="S84" s="138" t="e">
        <f t="shared" si="317"/>
        <v>#REF!</v>
      </c>
      <c r="T84" s="138" t="e">
        <f t="shared" si="317"/>
        <v>#REF!</v>
      </c>
      <c r="U84" s="138" t="e">
        <f t="shared" si="317"/>
        <v>#REF!</v>
      </c>
      <c r="V84" s="138" t="e">
        <f t="shared" si="317"/>
        <v>#REF!</v>
      </c>
      <c r="W84" s="138" t="e">
        <f t="shared" si="317"/>
        <v>#REF!</v>
      </c>
      <c r="X84" s="138" t="e">
        <f t="shared" si="317"/>
        <v>#REF!</v>
      </c>
      <c r="Y84" s="138" t="e">
        <f t="shared" si="317"/>
        <v>#REF!</v>
      </c>
      <c r="Z84" s="138" t="e">
        <f>O84*(#REF!/#REF!)*(#REF!/#REF!)</f>
        <v>#REF!</v>
      </c>
      <c r="AA84" s="145" t="e">
        <f t="shared" ref="AA84:AI84" si="318">$Z84-(($Z84-$AJ84)/(10)*(AA$49-$Z$49))</f>
        <v>#REF!</v>
      </c>
      <c r="AB84" s="145" t="e">
        <f t="shared" si="318"/>
        <v>#REF!</v>
      </c>
      <c r="AC84" s="145" t="e">
        <f t="shared" si="318"/>
        <v>#REF!</v>
      </c>
      <c r="AD84" s="145" t="e">
        <f t="shared" si="318"/>
        <v>#REF!</v>
      </c>
      <c r="AE84" s="145" t="e">
        <f t="shared" si="318"/>
        <v>#REF!</v>
      </c>
      <c r="AF84" s="145" t="e">
        <f t="shared" si="318"/>
        <v>#REF!</v>
      </c>
      <c r="AG84" s="145" t="e">
        <f t="shared" si="318"/>
        <v>#REF!</v>
      </c>
      <c r="AH84" s="145" t="e">
        <f t="shared" si="318"/>
        <v>#REF!</v>
      </c>
      <c r="AI84" s="145" t="e">
        <f t="shared" si="318"/>
        <v>#REF!</v>
      </c>
      <c r="AJ84" s="138" t="e">
        <f>O84*(#REF!/#REF!)*(#REF!/#REF!)</f>
        <v>#REF!</v>
      </c>
      <c r="AK84" s="145" t="e">
        <f t="shared" ref="AK84:AS84" si="319">$AJ84-(($AJ84-$AT84)/(10)*(AK$49-$AJ$49))</f>
        <v>#REF!</v>
      </c>
      <c r="AL84" s="145" t="e">
        <f t="shared" si="319"/>
        <v>#REF!</v>
      </c>
      <c r="AM84" s="145" t="e">
        <f t="shared" si="319"/>
        <v>#REF!</v>
      </c>
      <c r="AN84" s="145" t="e">
        <f t="shared" si="319"/>
        <v>#REF!</v>
      </c>
      <c r="AO84" s="145" t="e">
        <f t="shared" si="319"/>
        <v>#REF!</v>
      </c>
      <c r="AP84" s="145" t="e">
        <f t="shared" si="319"/>
        <v>#REF!</v>
      </c>
      <c r="AQ84" s="145" t="e">
        <f t="shared" si="319"/>
        <v>#REF!</v>
      </c>
      <c r="AR84" s="145" t="e">
        <f t="shared" si="319"/>
        <v>#REF!</v>
      </c>
      <c r="AS84" s="145" t="e">
        <f t="shared" si="319"/>
        <v>#REF!</v>
      </c>
      <c r="AT84" s="138" t="e">
        <f>O84*(#REF!/#REF!)*(#REF!/#REF!)</f>
        <v>#REF!</v>
      </c>
      <c r="AU84" s="56"/>
      <c r="AV84" s="56"/>
      <c r="AW84" s="56"/>
      <c r="AX84" s="56"/>
      <c r="AY84" s="56"/>
      <c r="AZ84" s="56"/>
      <c r="BA84" s="56"/>
      <c r="BB84" s="56"/>
      <c r="BC84" s="56"/>
      <c r="BD84" s="56"/>
      <c r="BE84" s="56"/>
      <c r="BF84" s="140"/>
    </row>
    <row r="85" spans="1:58" ht="12" customHeight="1" x14ac:dyDescent="0.15">
      <c r="A85" s="56" t="s">
        <v>95</v>
      </c>
      <c r="B85" s="134" t="s">
        <v>202</v>
      </c>
      <c r="C85" s="134" t="s">
        <v>203</v>
      </c>
      <c r="D85" s="134" t="s">
        <v>204</v>
      </c>
      <c r="E85" s="134" t="s">
        <v>262</v>
      </c>
      <c r="F85" s="135" t="s">
        <v>263</v>
      </c>
      <c r="G85" s="135"/>
      <c r="H85" s="134" t="s">
        <v>237</v>
      </c>
      <c r="I85" s="134"/>
      <c r="J85" s="145" t="e">
        <f t="shared" ref="J85:N85" si="320">$O$85</f>
        <v>#REF!</v>
      </c>
      <c r="K85" s="145" t="e">
        <f t="shared" si="320"/>
        <v>#REF!</v>
      </c>
      <c r="L85" s="145" t="e">
        <f t="shared" si="320"/>
        <v>#REF!</v>
      </c>
      <c r="M85" s="145" t="e">
        <f t="shared" si="320"/>
        <v>#REF!</v>
      </c>
      <c r="N85" s="145" t="e">
        <f t="shared" si="320"/>
        <v>#REF!</v>
      </c>
      <c r="O85" s="138" t="e">
        <f t="shared" ref="O85:P85" si="321">K36</f>
        <v>#REF!</v>
      </c>
      <c r="P85" s="138" t="e">
        <f t="shared" si="321"/>
        <v>#REF!</v>
      </c>
      <c r="Q85" s="138" t="e">
        <f t="shared" ref="Q85:Y85" si="322">$O85-((Q$49-$O$49)*($O85-$Z85)/11)</f>
        <v>#REF!</v>
      </c>
      <c r="R85" s="138" t="e">
        <f t="shared" si="322"/>
        <v>#REF!</v>
      </c>
      <c r="S85" s="138" t="e">
        <f t="shared" si="322"/>
        <v>#REF!</v>
      </c>
      <c r="T85" s="138" t="e">
        <f t="shared" si="322"/>
        <v>#REF!</v>
      </c>
      <c r="U85" s="138" t="e">
        <f t="shared" si="322"/>
        <v>#REF!</v>
      </c>
      <c r="V85" s="138" t="e">
        <f t="shared" si="322"/>
        <v>#REF!</v>
      </c>
      <c r="W85" s="138" t="e">
        <f t="shared" si="322"/>
        <v>#REF!</v>
      </c>
      <c r="X85" s="138" t="e">
        <f t="shared" si="322"/>
        <v>#REF!</v>
      </c>
      <c r="Y85" s="138" t="e">
        <f t="shared" si="322"/>
        <v>#REF!</v>
      </c>
      <c r="Z85" s="138" t="e">
        <f t="shared" ref="Z85:Z86" si="323">N36</f>
        <v>#REF!</v>
      </c>
      <c r="AA85" s="145" t="e">
        <f t="shared" ref="AA85:AI85" si="324">$Z85-(($Z85-$AJ85)/(10)*(AA$49-$Z$49))</f>
        <v>#REF!</v>
      </c>
      <c r="AB85" s="145" t="e">
        <f t="shared" si="324"/>
        <v>#REF!</v>
      </c>
      <c r="AC85" s="145" t="e">
        <f t="shared" si="324"/>
        <v>#REF!</v>
      </c>
      <c r="AD85" s="145" t="e">
        <f t="shared" si="324"/>
        <v>#REF!</v>
      </c>
      <c r="AE85" s="145" t="e">
        <f t="shared" si="324"/>
        <v>#REF!</v>
      </c>
      <c r="AF85" s="145" t="e">
        <f t="shared" si="324"/>
        <v>#REF!</v>
      </c>
      <c r="AG85" s="145" t="e">
        <f t="shared" si="324"/>
        <v>#REF!</v>
      </c>
      <c r="AH85" s="145" t="e">
        <f t="shared" si="324"/>
        <v>#REF!</v>
      </c>
      <c r="AI85" s="145" t="e">
        <f t="shared" si="324"/>
        <v>#REF!</v>
      </c>
      <c r="AJ85" s="138" t="e">
        <f t="shared" ref="AJ85:AJ86" si="325">P36</f>
        <v>#REF!</v>
      </c>
      <c r="AK85" s="145" t="e">
        <f t="shared" ref="AK85:AS85" si="326">$AJ85-(($AJ85-$AT85)/(10)*(AK$49-$AJ$49))</f>
        <v>#REF!</v>
      </c>
      <c r="AL85" s="145" t="e">
        <f t="shared" si="326"/>
        <v>#REF!</v>
      </c>
      <c r="AM85" s="145" t="e">
        <f t="shared" si="326"/>
        <v>#REF!</v>
      </c>
      <c r="AN85" s="145" t="e">
        <f t="shared" si="326"/>
        <v>#REF!</v>
      </c>
      <c r="AO85" s="145" t="e">
        <f t="shared" si="326"/>
        <v>#REF!</v>
      </c>
      <c r="AP85" s="145" t="e">
        <f t="shared" si="326"/>
        <v>#REF!</v>
      </c>
      <c r="AQ85" s="145" t="e">
        <f t="shared" si="326"/>
        <v>#REF!</v>
      </c>
      <c r="AR85" s="145" t="e">
        <f t="shared" si="326"/>
        <v>#REF!</v>
      </c>
      <c r="AS85" s="145" t="e">
        <f t="shared" si="326"/>
        <v>#REF!</v>
      </c>
      <c r="AT85" s="138" t="e">
        <f t="shared" ref="AT85:AT86" si="327">R36</f>
        <v>#REF!</v>
      </c>
      <c r="AU85" s="56"/>
      <c r="AV85" s="56"/>
      <c r="AW85" s="56"/>
      <c r="AX85" s="56"/>
      <c r="AY85" s="56"/>
      <c r="AZ85" s="56"/>
      <c r="BA85" s="56"/>
      <c r="BB85" s="56"/>
      <c r="BC85" s="56"/>
      <c r="BD85" s="56"/>
      <c r="BE85" s="56"/>
      <c r="BF85" s="140" t="e">
        <f t="shared" ref="BF85:BF86" si="328">($U$49-$P$49)*(0.5*(P85-U85)+U85)+($Z$49-$U$49)*(0.5*(U85-Z85)+Z85)+($AE$49-$Z$49)*(0.5*(Z85-AE85)+AE85)+($AJ$49-$AE$49)*(0.5*(AE85-AJ85)+AJ85)+($AO$49-$AJ$49)*(0.5*(AJ85-AO85)+AO85)+($AT$49-$AO$49)*(0.5*(AO85-AT85)+AT85)</f>
        <v>#REF!</v>
      </c>
    </row>
    <row r="86" spans="1:58" ht="12" customHeight="1" x14ac:dyDescent="0.15">
      <c r="A86" s="56" t="s">
        <v>97</v>
      </c>
      <c r="B86" s="134" t="s">
        <v>202</v>
      </c>
      <c r="C86" s="134" t="s">
        <v>203</v>
      </c>
      <c r="D86" s="134" t="s">
        <v>204</v>
      </c>
      <c r="E86" s="134" t="s">
        <v>250</v>
      </c>
      <c r="F86" s="135" t="s">
        <v>99</v>
      </c>
      <c r="G86" s="135"/>
      <c r="H86" s="135" t="s">
        <v>247</v>
      </c>
      <c r="I86" s="135"/>
      <c r="J86" s="129" t="e">
        <f>J51</f>
        <v>#REF!</v>
      </c>
      <c r="K86" s="145" t="e">
        <f t="shared" ref="K86:N86" si="329">$J86-(($J86-$O86)/(5)*(K$49-$J$49))</f>
        <v>#REF!</v>
      </c>
      <c r="L86" s="145" t="e">
        <f t="shared" si="329"/>
        <v>#REF!</v>
      </c>
      <c r="M86" s="145" t="e">
        <f t="shared" si="329"/>
        <v>#REF!</v>
      </c>
      <c r="N86" s="145" t="e">
        <f t="shared" si="329"/>
        <v>#REF!</v>
      </c>
      <c r="O86" s="140" t="e">
        <f t="shared" ref="O86:P86" si="330">K37</f>
        <v>#REF!</v>
      </c>
      <c r="P86" s="140" t="e">
        <f t="shared" si="330"/>
        <v>#REF!</v>
      </c>
      <c r="Q86" s="138" t="e">
        <f t="shared" ref="Q86:Y86" si="331">$O86-((Q$49-$O$49)*($O86-$Z86)/11)</f>
        <v>#REF!</v>
      </c>
      <c r="R86" s="138" t="e">
        <f t="shared" si="331"/>
        <v>#REF!</v>
      </c>
      <c r="S86" s="138" t="e">
        <f t="shared" si="331"/>
        <v>#REF!</v>
      </c>
      <c r="T86" s="138" t="e">
        <f t="shared" si="331"/>
        <v>#REF!</v>
      </c>
      <c r="U86" s="138" t="e">
        <f t="shared" si="331"/>
        <v>#REF!</v>
      </c>
      <c r="V86" s="138" t="e">
        <f t="shared" si="331"/>
        <v>#REF!</v>
      </c>
      <c r="W86" s="138" t="e">
        <f t="shared" si="331"/>
        <v>#REF!</v>
      </c>
      <c r="X86" s="138" t="e">
        <f t="shared" si="331"/>
        <v>#REF!</v>
      </c>
      <c r="Y86" s="138" t="e">
        <f t="shared" si="331"/>
        <v>#REF!</v>
      </c>
      <c r="Z86" s="138" t="e">
        <f t="shared" si="323"/>
        <v>#REF!</v>
      </c>
      <c r="AA86" s="145" t="e">
        <f t="shared" ref="AA86:AI86" si="332">$Z86-(($Z86-$AJ86)/(10)*(AA$49-$Z$49))</f>
        <v>#REF!</v>
      </c>
      <c r="AB86" s="145" t="e">
        <f t="shared" si="332"/>
        <v>#REF!</v>
      </c>
      <c r="AC86" s="145" t="e">
        <f t="shared" si="332"/>
        <v>#REF!</v>
      </c>
      <c r="AD86" s="145" t="e">
        <f t="shared" si="332"/>
        <v>#REF!</v>
      </c>
      <c r="AE86" s="145" t="e">
        <f t="shared" si="332"/>
        <v>#REF!</v>
      </c>
      <c r="AF86" s="145" t="e">
        <f t="shared" si="332"/>
        <v>#REF!</v>
      </c>
      <c r="AG86" s="145" t="e">
        <f t="shared" si="332"/>
        <v>#REF!</v>
      </c>
      <c r="AH86" s="145" t="e">
        <f t="shared" si="332"/>
        <v>#REF!</v>
      </c>
      <c r="AI86" s="145" t="e">
        <f t="shared" si="332"/>
        <v>#REF!</v>
      </c>
      <c r="AJ86" s="138" t="e">
        <f t="shared" si="325"/>
        <v>#REF!</v>
      </c>
      <c r="AK86" s="145" t="e">
        <f t="shared" ref="AK86:AS86" si="333">$AJ86-(($AJ86-$AT86)/(10)*(AK$49-$AJ$49))</f>
        <v>#REF!</v>
      </c>
      <c r="AL86" s="145" t="e">
        <f t="shared" si="333"/>
        <v>#REF!</v>
      </c>
      <c r="AM86" s="145" t="e">
        <f t="shared" si="333"/>
        <v>#REF!</v>
      </c>
      <c r="AN86" s="145" t="e">
        <f t="shared" si="333"/>
        <v>#REF!</v>
      </c>
      <c r="AO86" s="145" t="e">
        <f t="shared" si="333"/>
        <v>#REF!</v>
      </c>
      <c r="AP86" s="145" t="e">
        <f t="shared" si="333"/>
        <v>#REF!</v>
      </c>
      <c r="AQ86" s="145" t="e">
        <f t="shared" si="333"/>
        <v>#REF!</v>
      </c>
      <c r="AR86" s="145" t="e">
        <f t="shared" si="333"/>
        <v>#REF!</v>
      </c>
      <c r="AS86" s="145" t="e">
        <f t="shared" si="333"/>
        <v>#REF!</v>
      </c>
      <c r="AT86" s="138" t="e">
        <f t="shared" si="327"/>
        <v>#REF!</v>
      </c>
      <c r="AU86" s="56"/>
      <c r="AV86" s="56"/>
      <c r="AW86" s="56"/>
      <c r="AX86" s="56"/>
      <c r="AY86" s="56"/>
      <c r="AZ86" s="56"/>
      <c r="BA86" s="56"/>
      <c r="BB86" s="56"/>
      <c r="BC86" s="56"/>
      <c r="BD86" s="56"/>
      <c r="BE86" s="56"/>
      <c r="BF86" s="140" t="e">
        <f t="shared" si="328"/>
        <v>#REF!</v>
      </c>
    </row>
    <row r="87" spans="1:58" ht="12" customHeight="1" x14ac:dyDescent="0.15">
      <c r="A87" s="56" t="s">
        <v>258</v>
      </c>
      <c r="B87" s="134" t="s">
        <v>202</v>
      </c>
      <c r="C87" s="134" t="s">
        <v>203</v>
      </c>
      <c r="D87" s="134" t="s">
        <v>204</v>
      </c>
      <c r="E87" s="134" t="s">
        <v>259</v>
      </c>
      <c r="F87" s="135" t="s">
        <v>260</v>
      </c>
      <c r="G87" s="135"/>
      <c r="H87" s="134" t="s">
        <v>247</v>
      </c>
      <c r="I87" s="134"/>
      <c r="J87" s="129" t="e">
        <f>J60</f>
        <v>#REF!</v>
      </c>
      <c r="K87" s="139" t="e">
        <f t="shared" ref="K87:AT87" si="334">(K60/K67)*K88</f>
        <v>#REF!</v>
      </c>
      <c r="L87" s="139" t="e">
        <f t="shared" si="334"/>
        <v>#REF!</v>
      </c>
      <c r="M87" s="139" t="e">
        <f t="shared" si="334"/>
        <v>#REF!</v>
      </c>
      <c r="N87" s="139" t="e">
        <f t="shared" si="334"/>
        <v>#REF!</v>
      </c>
      <c r="O87" s="139" t="e">
        <f t="shared" si="334"/>
        <v>#REF!</v>
      </c>
      <c r="P87" s="139" t="e">
        <f t="shared" si="334"/>
        <v>#REF!</v>
      </c>
      <c r="Q87" s="139" t="e">
        <f t="shared" si="334"/>
        <v>#REF!</v>
      </c>
      <c r="R87" s="139" t="e">
        <f t="shared" si="334"/>
        <v>#REF!</v>
      </c>
      <c r="S87" s="139" t="e">
        <f t="shared" si="334"/>
        <v>#REF!</v>
      </c>
      <c r="T87" s="139" t="e">
        <f t="shared" si="334"/>
        <v>#REF!</v>
      </c>
      <c r="U87" s="139" t="e">
        <f t="shared" si="334"/>
        <v>#REF!</v>
      </c>
      <c r="V87" s="139" t="e">
        <f t="shared" si="334"/>
        <v>#REF!</v>
      </c>
      <c r="W87" s="139" t="e">
        <f t="shared" si="334"/>
        <v>#REF!</v>
      </c>
      <c r="X87" s="139" t="e">
        <f t="shared" si="334"/>
        <v>#REF!</v>
      </c>
      <c r="Y87" s="139" t="e">
        <f t="shared" si="334"/>
        <v>#REF!</v>
      </c>
      <c r="Z87" s="139" t="e">
        <f t="shared" si="334"/>
        <v>#REF!</v>
      </c>
      <c r="AA87" s="139" t="e">
        <f t="shared" si="334"/>
        <v>#REF!</v>
      </c>
      <c r="AB87" s="139" t="e">
        <f t="shared" si="334"/>
        <v>#REF!</v>
      </c>
      <c r="AC87" s="139" t="e">
        <f t="shared" si="334"/>
        <v>#REF!</v>
      </c>
      <c r="AD87" s="139" t="e">
        <f t="shared" si="334"/>
        <v>#REF!</v>
      </c>
      <c r="AE87" s="139" t="e">
        <f t="shared" si="334"/>
        <v>#REF!</v>
      </c>
      <c r="AF87" s="139" t="e">
        <f t="shared" si="334"/>
        <v>#REF!</v>
      </c>
      <c r="AG87" s="139" t="e">
        <f t="shared" si="334"/>
        <v>#REF!</v>
      </c>
      <c r="AH87" s="139" t="e">
        <f t="shared" si="334"/>
        <v>#REF!</v>
      </c>
      <c r="AI87" s="139" t="e">
        <f t="shared" si="334"/>
        <v>#REF!</v>
      </c>
      <c r="AJ87" s="139" t="e">
        <f t="shared" si="334"/>
        <v>#REF!</v>
      </c>
      <c r="AK87" s="139" t="e">
        <f t="shared" si="334"/>
        <v>#REF!</v>
      </c>
      <c r="AL87" s="139" t="e">
        <f t="shared" si="334"/>
        <v>#REF!</v>
      </c>
      <c r="AM87" s="139" t="e">
        <f t="shared" si="334"/>
        <v>#REF!</v>
      </c>
      <c r="AN87" s="139" t="e">
        <f t="shared" si="334"/>
        <v>#REF!</v>
      </c>
      <c r="AO87" s="139" t="e">
        <f t="shared" si="334"/>
        <v>#REF!</v>
      </c>
      <c r="AP87" s="139" t="e">
        <f t="shared" si="334"/>
        <v>#REF!</v>
      </c>
      <c r="AQ87" s="139" t="e">
        <f t="shared" si="334"/>
        <v>#REF!</v>
      </c>
      <c r="AR87" s="139" t="e">
        <f t="shared" si="334"/>
        <v>#REF!</v>
      </c>
      <c r="AS87" s="139" t="e">
        <f t="shared" si="334"/>
        <v>#REF!</v>
      </c>
      <c r="AT87" s="139" t="e">
        <f t="shared" si="334"/>
        <v>#REF!</v>
      </c>
      <c r="AU87" s="56"/>
      <c r="AV87" s="56"/>
      <c r="AW87" s="56"/>
      <c r="AX87" s="56"/>
      <c r="AY87" s="56"/>
      <c r="AZ87" s="56"/>
      <c r="BA87" s="56"/>
      <c r="BB87" s="56"/>
      <c r="BC87" s="56"/>
      <c r="BD87" s="56"/>
      <c r="BE87" s="56"/>
      <c r="BF87" s="140"/>
    </row>
    <row r="88" spans="1:58" ht="12" customHeight="1" x14ac:dyDescent="0.15">
      <c r="A88" s="56" t="s">
        <v>95</v>
      </c>
      <c r="B88" s="134" t="s">
        <v>202</v>
      </c>
      <c r="C88" s="134" t="s">
        <v>203</v>
      </c>
      <c r="D88" s="134" t="s">
        <v>204</v>
      </c>
      <c r="E88" s="134" t="s">
        <v>262</v>
      </c>
      <c r="F88" s="135" t="s">
        <v>263</v>
      </c>
      <c r="G88" s="135"/>
      <c r="H88" s="134" t="s">
        <v>247</v>
      </c>
      <c r="I88" s="134"/>
      <c r="J88" s="129" t="e">
        <f>J67</f>
        <v>#REF!</v>
      </c>
      <c r="K88" s="145" t="e">
        <f t="shared" ref="K88:N88" si="335">$J88-(($J88-$O88)/(5)*(K$49-$J$49))</f>
        <v>#REF!</v>
      </c>
      <c r="L88" s="145" t="e">
        <f t="shared" si="335"/>
        <v>#REF!</v>
      </c>
      <c r="M88" s="145" t="e">
        <f t="shared" si="335"/>
        <v>#REF!</v>
      </c>
      <c r="N88" s="145" t="e">
        <f t="shared" si="335"/>
        <v>#REF!</v>
      </c>
      <c r="O88" s="140" t="e">
        <f t="shared" ref="O88:P88" si="336">K39</f>
        <v>#REF!</v>
      </c>
      <c r="P88" s="140" t="e">
        <f t="shared" si="336"/>
        <v>#REF!</v>
      </c>
      <c r="Q88" s="138" t="e">
        <f t="shared" ref="Q88:Y88" si="337">$O88-((Q$49-$O$49)*($O88-$Z88)/11)</f>
        <v>#REF!</v>
      </c>
      <c r="R88" s="138" t="e">
        <f t="shared" si="337"/>
        <v>#REF!</v>
      </c>
      <c r="S88" s="138" t="e">
        <f t="shared" si="337"/>
        <v>#REF!</v>
      </c>
      <c r="T88" s="138" t="e">
        <f t="shared" si="337"/>
        <v>#REF!</v>
      </c>
      <c r="U88" s="138" t="e">
        <f t="shared" si="337"/>
        <v>#REF!</v>
      </c>
      <c r="V88" s="138" t="e">
        <f t="shared" si="337"/>
        <v>#REF!</v>
      </c>
      <c r="W88" s="138" t="e">
        <f t="shared" si="337"/>
        <v>#REF!</v>
      </c>
      <c r="X88" s="138" t="e">
        <f t="shared" si="337"/>
        <v>#REF!</v>
      </c>
      <c r="Y88" s="138" t="e">
        <f t="shared" si="337"/>
        <v>#REF!</v>
      </c>
      <c r="Z88" s="138" t="e">
        <f t="shared" ref="Z88:Z89" si="338">N39</f>
        <v>#REF!</v>
      </c>
      <c r="AA88" s="145" t="e">
        <f t="shared" ref="AA88:AI88" si="339">$Z88-(($Z88-$AJ88)/(10)*(AA$49-$Z$49))</f>
        <v>#REF!</v>
      </c>
      <c r="AB88" s="145" t="e">
        <f t="shared" si="339"/>
        <v>#REF!</v>
      </c>
      <c r="AC88" s="145" t="e">
        <f t="shared" si="339"/>
        <v>#REF!</v>
      </c>
      <c r="AD88" s="145" t="e">
        <f t="shared" si="339"/>
        <v>#REF!</v>
      </c>
      <c r="AE88" s="145" t="e">
        <f t="shared" si="339"/>
        <v>#REF!</v>
      </c>
      <c r="AF88" s="145" t="e">
        <f t="shared" si="339"/>
        <v>#REF!</v>
      </c>
      <c r="AG88" s="145" t="e">
        <f t="shared" si="339"/>
        <v>#REF!</v>
      </c>
      <c r="AH88" s="145" t="e">
        <f t="shared" si="339"/>
        <v>#REF!</v>
      </c>
      <c r="AI88" s="145" t="e">
        <f t="shared" si="339"/>
        <v>#REF!</v>
      </c>
      <c r="AJ88" s="138" t="e">
        <f t="shared" ref="AJ88:AJ89" si="340">P39</f>
        <v>#REF!</v>
      </c>
      <c r="AK88" s="145" t="e">
        <f t="shared" ref="AK88:AS88" si="341">$AJ88-(($AJ88-$AT88)/(10)*(AK$49-$AJ$49))</f>
        <v>#REF!</v>
      </c>
      <c r="AL88" s="145" t="e">
        <f t="shared" si="341"/>
        <v>#REF!</v>
      </c>
      <c r="AM88" s="145" t="e">
        <f t="shared" si="341"/>
        <v>#REF!</v>
      </c>
      <c r="AN88" s="145" t="e">
        <f t="shared" si="341"/>
        <v>#REF!</v>
      </c>
      <c r="AO88" s="145" t="e">
        <f t="shared" si="341"/>
        <v>#REF!</v>
      </c>
      <c r="AP88" s="145" t="e">
        <f t="shared" si="341"/>
        <v>#REF!</v>
      </c>
      <c r="AQ88" s="145" t="e">
        <f t="shared" si="341"/>
        <v>#REF!</v>
      </c>
      <c r="AR88" s="145" t="e">
        <f t="shared" si="341"/>
        <v>#REF!</v>
      </c>
      <c r="AS88" s="145" t="e">
        <f t="shared" si="341"/>
        <v>#REF!</v>
      </c>
      <c r="AT88" s="138" t="e">
        <f t="shared" ref="AT88:AT89" si="342">R39</f>
        <v>#REF!</v>
      </c>
      <c r="AU88" s="56"/>
      <c r="AV88" s="56"/>
      <c r="AW88" s="56"/>
      <c r="AX88" s="56"/>
      <c r="AY88" s="56"/>
      <c r="AZ88" s="56"/>
      <c r="BA88" s="56"/>
      <c r="BB88" s="56"/>
      <c r="BC88" s="56"/>
      <c r="BD88" s="56"/>
      <c r="BE88" s="56"/>
      <c r="BF88" s="140" t="e">
        <f t="shared" ref="BF88:BF89" si="343">($U$49-$P$49)*(0.5*(P88-U88)+U88)+($Z$49-$U$49)*(0.5*(U88-Z88)+Z88)+($AE$49-$Z$49)*(0.5*(Z88-AE88)+AE88)+($AJ$49-$AE$49)*(0.5*(AE88-AJ88)+AJ88)+($AO$49-$AJ$49)*(0.5*(AJ88-AO88)+AO88)+($AT$49-$AO$49)*(0.5*(AO88-AT88)+AT88)</f>
        <v>#REF!</v>
      </c>
    </row>
    <row r="89" spans="1:58" ht="12" customHeight="1" x14ac:dyDescent="0.15">
      <c r="A89" s="56" t="s">
        <v>97</v>
      </c>
      <c r="B89" s="134" t="s">
        <v>202</v>
      </c>
      <c r="C89" s="134" t="s">
        <v>203</v>
      </c>
      <c r="D89" s="134" t="s">
        <v>204</v>
      </c>
      <c r="E89" s="134" t="s">
        <v>250</v>
      </c>
      <c r="F89" s="135" t="s">
        <v>99</v>
      </c>
      <c r="G89" s="135"/>
      <c r="H89" s="134" t="s">
        <v>227</v>
      </c>
      <c r="I89" s="134"/>
      <c r="J89" s="129" t="e">
        <f>J56</f>
        <v>#REF!</v>
      </c>
      <c r="K89" s="145" t="e">
        <f t="shared" ref="K89:N89" si="344">$J89-(($J89-$O89)/(5)*(K$49-$J$49))</f>
        <v>#REF!</v>
      </c>
      <c r="L89" s="145" t="e">
        <f t="shared" si="344"/>
        <v>#REF!</v>
      </c>
      <c r="M89" s="145" t="e">
        <f t="shared" si="344"/>
        <v>#REF!</v>
      </c>
      <c r="N89" s="145" t="e">
        <f t="shared" si="344"/>
        <v>#REF!</v>
      </c>
      <c r="O89" s="140" t="e">
        <f t="shared" ref="O89:P89" si="345">K40</f>
        <v>#REF!</v>
      </c>
      <c r="P89" s="140" t="e">
        <f t="shared" si="345"/>
        <v>#REF!</v>
      </c>
      <c r="Q89" s="138" t="e">
        <f t="shared" ref="Q89:Y89" si="346">$O89-((Q$49-$O$49)*($O89-$Z89)/11)</f>
        <v>#REF!</v>
      </c>
      <c r="R89" s="138" t="e">
        <f t="shared" si="346"/>
        <v>#REF!</v>
      </c>
      <c r="S89" s="138" t="e">
        <f t="shared" si="346"/>
        <v>#REF!</v>
      </c>
      <c r="T89" s="138" t="e">
        <f t="shared" si="346"/>
        <v>#REF!</v>
      </c>
      <c r="U89" s="138" t="e">
        <f t="shared" si="346"/>
        <v>#REF!</v>
      </c>
      <c r="V89" s="138" t="e">
        <f t="shared" si="346"/>
        <v>#REF!</v>
      </c>
      <c r="W89" s="138" t="e">
        <f t="shared" si="346"/>
        <v>#REF!</v>
      </c>
      <c r="X89" s="138" t="e">
        <f t="shared" si="346"/>
        <v>#REF!</v>
      </c>
      <c r="Y89" s="138" t="e">
        <f t="shared" si="346"/>
        <v>#REF!</v>
      </c>
      <c r="Z89" s="138" t="e">
        <f t="shared" si="338"/>
        <v>#REF!</v>
      </c>
      <c r="AA89" s="145" t="e">
        <f t="shared" ref="AA89:AI89" si="347">$Z89-(($Z89-$AJ89)/(10)*(AA$49-$Z$49))</f>
        <v>#REF!</v>
      </c>
      <c r="AB89" s="145" t="e">
        <f t="shared" si="347"/>
        <v>#REF!</v>
      </c>
      <c r="AC89" s="145" t="e">
        <f t="shared" si="347"/>
        <v>#REF!</v>
      </c>
      <c r="AD89" s="145" t="e">
        <f t="shared" si="347"/>
        <v>#REF!</v>
      </c>
      <c r="AE89" s="145" t="e">
        <f t="shared" si="347"/>
        <v>#REF!</v>
      </c>
      <c r="AF89" s="145" t="e">
        <f t="shared" si="347"/>
        <v>#REF!</v>
      </c>
      <c r="AG89" s="145" t="e">
        <f t="shared" si="347"/>
        <v>#REF!</v>
      </c>
      <c r="AH89" s="145" t="e">
        <f t="shared" si="347"/>
        <v>#REF!</v>
      </c>
      <c r="AI89" s="145" t="e">
        <f t="shared" si="347"/>
        <v>#REF!</v>
      </c>
      <c r="AJ89" s="138" t="e">
        <f t="shared" si="340"/>
        <v>#REF!</v>
      </c>
      <c r="AK89" s="145" t="e">
        <f t="shared" ref="AK89:AS89" si="348">$AJ89-(($AJ89-$AT89)/(10)*(AK$49-$AJ$49))</f>
        <v>#REF!</v>
      </c>
      <c r="AL89" s="145" t="e">
        <f t="shared" si="348"/>
        <v>#REF!</v>
      </c>
      <c r="AM89" s="145" t="e">
        <f t="shared" si="348"/>
        <v>#REF!</v>
      </c>
      <c r="AN89" s="145" t="e">
        <f t="shared" si="348"/>
        <v>#REF!</v>
      </c>
      <c r="AO89" s="145" t="e">
        <f t="shared" si="348"/>
        <v>#REF!</v>
      </c>
      <c r="AP89" s="145" t="e">
        <f t="shared" si="348"/>
        <v>#REF!</v>
      </c>
      <c r="AQ89" s="145" t="e">
        <f t="shared" si="348"/>
        <v>#REF!</v>
      </c>
      <c r="AR89" s="145" t="e">
        <f t="shared" si="348"/>
        <v>#REF!</v>
      </c>
      <c r="AS89" s="145" t="e">
        <f t="shared" si="348"/>
        <v>#REF!</v>
      </c>
      <c r="AT89" s="138" t="e">
        <f t="shared" si="342"/>
        <v>#REF!</v>
      </c>
      <c r="AU89" s="56"/>
      <c r="AV89" s="56"/>
      <c r="AW89" s="56"/>
      <c r="AX89" s="56"/>
      <c r="AY89" s="56"/>
      <c r="AZ89" s="56"/>
      <c r="BA89" s="56"/>
      <c r="BB89" s="56"/>
      <c r="BC89" s="56"/>
      <c r="BD89" s="56"/>
      <c r="BE89" s="56"/>
      <c r="BF89" s="140" t="e">
        <f t="shared" si="343"/>
        <v>#REF!</v>
      </c>
    </row>
    <row r="90" spans="1:58" ht="12" customHeight="1" x14ac:dyDescent="0.15">
      <c r="A90" s="56" t="s">
        <v>258</v>
      </c>
      <c r="B90" s="134" t="s">
        <v>202</v>
      </c>
      <c r="C90" s="134" t="s">
        <v>203</v>
      </c>
      <c r="D90" s="134" t="s">
        <v>204</v>
      </c>
      <c r="E90" s="134" t="s">
        <v>259</v>
      </c>
      <c r="F90" s="135" t="s">
        <v>260</v>
      </c>
      <c r="G90" s="135"/>
      <c r="H90" s="134" t="s">
        <v>227</v>
      </c>
      <c r="I90" s="134"/>
      <c r="J90" s="129" t="e">
        <f>J65</f>
        <v>#REF!</v>
      </c>
      <c r="K90" s="145" t="e">
        <f t="shared" ref="K90:N90" si="349">$J90-(($J90-$O90)/(5)*(K$49-$J$49))</f>
        <v>#REF!</v>
      </c>
      <c r="L90" s="145" t="e">
        <f t="shared" si="349"/>
        <v>#REF!</v>
      </c>
      <c r="M90" s="145" t="e">
        <f t="shared" si="349"/>
        <v>#REF!</v>
      </c>
      <c r="N90" s="145" t="e">
        <f t="shared" si="349"/>
        <v>#REF!</v>
      </c>
      <c r="O90" s="148" t="e">
        <f t="shared" ref="O90:AT90" si="350">(O65/(O65+O81))*O95</f>
        <v>#REF!</v>
      </c>
      <c r="P90" s="148" t="e">
        <f t="shared" si="350"/>
        <v>#REF!</v>
      </c>
      <c r="Q90" s="148" t="e">
        <f t="shared" si="350"/>
        <v>#REF!</v>
      </c>
      <c r="R90" s="148" t="e">
        <f t="shared" si="350"/>
        <v>#REF!</v>
      </c>
      <c r="S90" s="148" t="e">
        <f t="shared" si="350"/>
        <v>#REF!</v>
      </c>
      <c r="T90" s="148" t="e">
        <f t="shared" si="350"/>
        <v>#REF!</v>
      </c>
      <c r="U90" s="148" t="e">
        <f t="shared" si="350"/>
        <v>#REF!</v>
      </c>
      <c r="V90" s="148" t="e">
        <f t="shared" si="350"/>
        <v>#REF!</v>
      </c>
      <c r="W90" s="148" t="e">
        <f t="shared" si="350"/>
        <v>#REF!</v>
      </c>
      <c r="X90" s="148" t="e">
        <f t="shared" si="350"/>
        <v>#REF!</v>
      </c>
      <c r="Y90" s="148" t="e">
        <f t="shared" si="350"/>
        <v>#REF!</v>
      </c>
      <c r="Z90" s="148" t="e">
        <f t="shared" si="350"/>
        <v>#REF!</v>
      </c>
      <c r="AA90" s="148" t="e">
        <f t="shared" si="350"/>
        <v>#REF!</v>
      </c>
      <c r="AB90" s="148" t="e">
        <f t="shared" si="350"/>
        <v>#REF!</v>
      </c>
      <c r="AC90" s="148" t="e">
        <f t="shared" si="350"/>
        <v>#REF!</v>
      </c>
      <c r="AD90" s="148" t="e">
        <f t="shared" si="350"/>
        <v>#REF!</v>
      </c>
      <c r="AE90" s="148" t="e">
        <f t="shared" si="350"/>
        <v>#REF!</v>
      </c>
      <c r="AF90" s="148" t="e">
        <f t="shared" si="350"/>
        <v>#REF!</v>
      </c>
      <c r="AG90" s="148" t="e">
        <f t="shared" si="350"/>
        <v>#REF!</v>
      </c>
      <c r="AH90" s="148" t="e">
        <f t="shared" si="350"/>
        <v>#REF!</v>
      </c>
      <c r="AI90" s="148" t="e">
        <f t="shared" si="350"/>
        <v>#REF!</v>
      </c>
      <c r="AJ90" s="148" t="e">
        <f t="shared" si="350"/>
        <v>#REF!</v>
      </c>
      <c r="AK90" s="148" t="e">
        <f t="shared" si="350"/>
        <v>#REF!</v>
      </c>
      <c r="AL90" s="148" t="e">
        <f t="shared" si="350"/>
        <v>#REF!</v>
      </c>
      <c r="AM90" s="148" t="e">
        <f t="shared" si="350"/>
        <v>#REF!</v>
      </c>
      <c r="AN90" s="148" t="e">
        <f t="shared" si="350"/>
        <v>#REF!</v>
      </c>
      <c r="AO90" s="148" t="e">
        <f t="shared" si="350"/>
        <v>#REF!</v>
      </c>
      <c r="AP90" s="148" t="e">
        <f t="shared" si="350"/>
        <v>#REF!</v>
      </c>
      <c r="AQ90" s="148" t="e">
        <f t="shared" si="350"/>
        <v>#REF!</v>
      </c>
      <c r="AR90" s="148" t="e">
        <f t="shared" si="350"/>
        <v>#REF!</v>
      </c>
      <c r="AS90" s="148" t="e">
        <f t="shared" si="350"/>
        <v>#REF!</v>
      </c>
      <c r="AT90" s="148" t="e">
        <f t="shared" si="350"/>
        <v>#REF!</v>
      </c>
      <c r="AU90" s="56"/>
      <c r="AV90" s="56"/>
      <c r="AW90" s="56"/>
      <c r="AX90" s="56"/>
      <c r="AY90" s="56"/>
      <c r="AZ90" s="56"/>
      <c r="BA90" s="56"/>
      <c r="BB90" s="56"/>
      <c r="BC90" s="56"/>
      <c r="BD90" s="56"/>
      <c r="BE90" s="56"/>
      <c r="BF90" s="140"/>
    </row>
    <row r="91" spans="1:58" ht="12" customHeight="1" x14ac:dyDescent="0.15">
      <c r="A91" s="56" t="s">
        <v>95</v>
      </c>
      <c r="B91" s="134" t="s">
        <v>202</v>
      </c>
      <c r="C91" s="134" t="s">
        <v>203</v>
      </c>
      <c r="D91" s="134" t="s">
        <v>204</v>
      </c>
      <c r="E91" s="134" t="s">
        <v>262</v>
      </c>
      <c r="F91" s="135" t="s">
        <v>265</v>
      </c>
      <c r="G91" s="135"/>
      <c r="H91" s="134" t="s">
        <v>227</v>
      </c>
      <c r="I91" s="134"/>
      <c r="J91" s="129" t="e">
        <f>J72</f>
        <v>#REF!</v>
      </c>
      <c r="K91" s="145" t="e">
        <f t="shared" ref="K91:N91" si="351">$J91-(($J91-$O91)/(5)*(K$49-$J$49))</f>
        <v>#REF!</v>
      </c>
      <c r="L91" s="145" t="e">
        <f t="shared" si="351"/>
        <v>#REF!</v>
      </c>
      <c r="M91" s="145" t="e">
        <f t="shared" si="351"/>
        <v>#REF!</v>
      </c>
      <c r="N91" s="145" t="e">
        <f t="shared" si="351"/>
        <v>#REF!</v>
      </c>
      <c r="O91" s="140" t="e">
        <f t="shared" ref="O91:P91" si="352">K42</f>
        <v>#REF!</v>
      </c>
      <c r="P91" s="140" t="e">
        <f t="shared" si="352"/>
        <v>#REF!</v>
      </c>
      <c r="Q91" s="138" t="e">
        <f t="shared" ref="Q91:Y91" si="353">$O91-((Q$49-$O$49)*($O91-$Z91)/11)</f>
        <v>#REF!</v>
      </c>
      <c r="R91" s="138" t="e">
        <f t="shared" si="353"/>
        <v>#REF!</v>
      </c>
      <c r="S91" s="138" t="e">
        <f t="shared" si="353"/>
        <v>#REF!</v>
      </c>
      <c r="T91" s="138" t="e">
        <f t="shared" si="353"/>
        <v>#REF!</v>
      </c>
      <c r="U91" s="138" t="e">
        <f t="shared" si="353"/>
        <v>#REF!</v>
      </c>
      <c r="V91" s="138" t="e">
        <f t="shared" si="353"/>
        <v>#REF!</v>
      </c>
      <c r="W91" s="138" t="e">
        <f t="shared" si="353"/>
        <v>#REF!</v>
      </c>
      <c r="X91" s="138" t="e">
        <f t="shared" si="353"/>
        <v>#REF!</v>
      </c>
      <c r="Y91" s="138" t="e">
        <f t="shared" si="353"/>
        <v>#REF!</v>
      </c>
      <c r="Z91" s="138" t="e">
        <f t="shared" ref="Z91:Z92" si="354">N42</f>
        <v>#REF!</v>
      </c>
      <c r="AA91" s="145" t="e">
        <f t="shared" ref="AA91:AI91" si="355">$Z91-(($Z91-$AJ91)/(10)*(AA$49-$Z$49))</f>
        <v>#REF!</v>
      </c>
      <c r="AB91" s="145" t="e">
        <f t="shared" si="355"/>
        <v>#REF!</v>
      </c>
      <c r="AC91" s="145" t="e">
        <f t="shared" si="355"/>
        <v>#REF!</v>
      </c>
      <c r="AD91" s="145" t="e">
        <f t="shared" si="355"/>
        <v>#REF!</v>
      </c>
      <c r="AE91" s="145" t="e">
        <f t="shared" si="355"/>
        <v>#REF!</v>
      </c>
      <c r="AF91" s="145" t="e">
        <f t="shared" si="355"/>
        <v>#REF!</v>
      </c>
      <c r="AG91" s="145" t="e">
        <f t="shared" si="355"/>
        <v>#REF!</v>
      </c>
      <c r="AH91" s="145" t="e">
        <f t="shared" si="355"/>
        <v>#REF!</v>
      </c>
      <c r="AI91" s="145" t="e">
        <f t="shared" si="355"/>
        <v>#REF!</v>
      </c>
      <c r="AJ91" s="138" t="e">
        <f t="shared" ref="AJ91:AJ92" si="356">P42</f>
        <v>#REF!</v>
      </c>
      <c r="AK91" s="145" t="e">
        <f t="shared" ref="AK91:AS91" si="357">$AJ91-(($AJ91-$AT91)/(10)*(AK$49-$AJ$49))</f>
        <v>#REF!</v>
      </c>
      <c r="AL91" s="145" t="e">
        <f t="shared" si="357"/>
        <v>#REF!</v>
      </c>
      <c r="AM91" s="145" t="e">
        <f t="shared" si="357"/>
        <v>#REF!</v>
      </c>
      <c r="AN91" s="145" t="e">
        <f t="shared" si="357"/>
        <v>#REF!</v>
      </c>
      <c r="AO91" s="145" t="e">
        <f t="shared" si="357"/>
        <v>#REF!</v>
      </c>
      <c r="AP91" s="145" t="e">
        <f t="shared" si="357"/>
        <v>#REF!</v>
      </c>
      <c r="AQ91" s="145" t="e">
        <f t="shared" si="357"/>
        <v>#REF!</v>
      </c>
      <c r="AR91" s="145" t="e">
        <f t="shared" si="357"/>
        <v>#REF!</v>
      </c>
      <c r="AS91" s="145" t="e">
        <f t="shared" si="357"/>
        <v>#REF!</v>
      </c>
      <c r="AT91" s="138" t="e">
        <f t="shared" ref="AT91:AT92" si="358">R42</f>
        <v>#REF!</v>
      </c>
      <c r="AU91" s="56"/>
      <c r="AV91" s="56"/>
      <c r="AW91" s="56"/>
      <c r="AX91" s="56"/>
      <c r="AY91" s="56"/>
      <c r="AZ91" s="56"/>
      <c r="BA91" s="56"/>
      <c r="BB91" s="56"/>
      <c r="BC91" s="56"/>
      <c r="BD91" s="56"/>
      <c r="BE91" s="56"/>
      <c r="BF91" s="140"/>
    </row>
    <row r="92" spans="1:58" ht="12" customHeight="1" x14ac:dyDescent="0.15">
      <c r="A92" s="56" t="s">
        <v>97</v>
      </c>
      <c r="B92" s="134" t="s">
        <v>202</v>
      </c>
      <c r="C92" s="134" t="s">
        <v>203</v>
      </c>
      <c r="D92" s="134" t="s">
        <v>204</v>
      </c>
      <c r="E92" s="134" t="s">
        <v>250</v>
      </c>
      <c r="F92" s="135" t="s">
        <v>99</v>
      </c>
      <c r="G92" s="135"/>
      <c r="H92" s="134" t="s">
        <v>233</v>
      </c>
      <c r="I92" s="134"/>
      <c r="J92" s="129" t="e">
        <f t="shared" ref="J92:J93" si="359">J80</f>
        <v>#REF!</v>
      </c>
      <c r="K92" s="145" t="e">
        <f t="shared" ref="K92:N92" si="360">$J92-(($J92-$O92)/(5)*(K$49-$J$49))</f>
        <v>#REF!</v>
      </c>
      <c r="L92" s="145" t="e">
        <f t="shared" si="360"/>
        <v>#REF!</v>
      </c>
      <c r="M92" s="145" t="e">
        <f t="shared" si="360"/>
        <v>#REF!</v>
      </c>
      <c r="N92" s="145" t="e">
        <f t="shared" si="360"/>
        <v>#REF!</v>
      </c>
      <c r="O92" s="140" t="e">
        <f t="shared" ref="O92:P92" si="361">K43</f>
        <v>#REF!</v>
      </c>
      <c r="P92" s="140" t="e">
        <f t="shared" si="361"/>
        <v>#REF!</v>
      </c>
      <c r="Q92" s="138" t="e">
        <f t="shared" ref="Q92:Y92" si="362">$O92-((Q$49-$O$49)*($O92-$Z92)/11)</f>
        <v>#REF!</v>
      </c>
      <c r="R92" s="138" t="e">
        <f t="shared" si="362"/>
        <v>#REF!</v>
      </c>
      <c r="S92" s="138" t="e">
        <f t="shared" si="362"/>
        <v>#REF!</v>
      </c>
      <c r="T92" s="138" t="e">
        <f t="shared" si="362"/>
        <v>#REF!</v>
      </c>
      <c r="U92" s="138" t="e">
        <f t="shared" si="362"/>
        <v>#REF!</v>
      </c>
      <c r="V92" s="138" t="e">
        <f t="shared" si="362"/>
        <v>#REF!</v>
      </c>
      <c r="W92" s="138" t="e">
        <f t="shared" si="362"/>
        <v>#REF!</v>
      </c>
      <c r="X92" s="138" t="e">
        <f t="shared" si="362"/>
        <v>#REF!</v>
      </c>
      <c r="Y92" s="138" t="e">
        <f t="shared" si="362"/>
        <v>#REF!</v>
      </c>
      <c r="Z92" s="138" t="e">
        <f t="shared" si="354"/>
        <v>#REF!</v>
      </c>
      <c r="AA92" s="145" t="e">
        <f t="shared" ref="AA92:AI92" si="363">$Z92-(($Z92-$AJ92)/(10)*(AA$49-$Z$49))</f>
        <v>#REF!</v>
      </c>
      <c r="AB92" s="145" t="e">
        <f t="shared" si="363"/>
        <v>#REF!</v>
      </c>
      <c r="AC92" s="145" t="e">
        <f t="shared" si="363"/>
        <v>#REF!</v>
      </c>
      <c r="AD92" s="145" t="e">
        <f t="shared" si="363"/>
        <v>#REF!</v>
      </c>
      <c r="AE92" s="145" t="e">
        <f t="shared" si="363"/>
        <v>#REF!</v>
      </c>
      <c r="AF92" s="145" t="e">
        <f t="shared" si="363"/>
        <v>#REF!</v>
      </c>
      <c r="AG92" s="145" t="e">
        <f t="shared" si="363"/>
        <v>#REF!</v>
      </c>
      <c r="AH92" s="145" t="e">
        <f t="shared" si="363"/>
        <v>#REF!</v>
      </c>
      <c r="AI92" s="145" t="e">
        <f t="shared" si="363"/>
        <v>#REF!</v>
      </c>
      <c r="AJ92" s="138" t="e">
        <f t="shared" si="356"/>
        <v>#REF!</v>
      </c>
      <c r="AK92" s="145" t="e">
        <f t="shared" ref="AK92:AS92" si="364">$AJ92-(($AJ92-$AT92)/(10)*(AK$49-$AJ$49))</f>
        <v>#REF!</v>
      </c>
      <c r="AL92" s="145" t="e">
        <f t="shared" si="364"/>
        <v>#REF!</v>
      </c>
      <c r="AM92" s="145" t="e">
        <f t="shared" si="364"/>
        <v>#REF!</v>
      </c>
      <c r="AN92" s="145" t="e">
        <f t="shared" si="364"/>
        <v>#REF!</v>
      </c>
      <c r="AO92" s="145" t="e">
        <f t="shared" si="364"/>
        <v>#REF!</v>
      </c>
      <c r="AP92" s="145" t="e">
        <f t="shared" si="364"/>
        <v>#REF!</v>
      </c>
      <c r="AQ92" s="145" t="e">
        <f t="shared" si="364"/>
        <v>#REF!</v>
      </c>
      <c r="AR92" s="145" t="e">
        <f t="shared" si="364"/>
        <v>#REF!</v>
      </c>
      <c r="AS92" s="145" t="e">
        <f t="shared" si="364"/>
        <v>#REF!</v>
      </c>
      <c r="AT92" s="138" t="e">
        <f t="shared" si="358"/>
        <v>#REF!</v>
      </c>
      <c r="AU92" s="56"/>
      <c r="AV92" s="56"/>
      <c r="AW92" s="56"/>
      <c r="AX92" s="56"/>
      <c r="AY92" s="56"/>
      <c r="AZ92" s="56"/>
      <c r="BA92" s="56"/>
      <c r="BB92" s="56"/>
      <c r="BC92" s="56"/>
      <c r="BD92" s="56"/>
      <c r="BE92" s="56"/>
      <c r="BF92" s="140" t="e">
        <f>($U$49-$P$49)*(0.5*(P92-U92)+U92)+($Z$49-$U$49)*(0.5*(U92-Z92)+Z92)+($AE$49-$Z$49)*(0.5*(Z92-AE92)+AE92)+($AJ$49-$AE$49)*(0.5*(AE92-AJ92)+AJ92)+($AO$49-$AJ$49)*(0.5*(AJ92-AO92)+AO92)+($AT$49-$AO$49)*(0.5*(AO92-AT92)+AT92)</f>
        <v>#REF!</v>
      </c>
    </row>
    <row r="93" spans="1:58" ht="12" customHeight="1" x14ac:dyDescent="0.15">
      <c r="A93" s="56" t="s">
        <v>258</v>
      </c>
      <c r="B93" s="134" t="s">
        <v>202</v>
      </c>
      <c r="C93" s="134" t="s">
        <v>203</v>
      </c>
      <c r="D93" s="134" t="s">
        <v>204</v>
      </c>
      <c r="E93" s="134" t="s">
        <v>259</v>
      </c>
      <c r="F93" s="135" t="s">
        <v>260</v>
      </c>
      <c r="G93" s="135"/>
      <c r="H93" s="134" t="s">
        <v>233</v>
      </c>
      <c r="I93" s="134"/>
      <c r="J93" s="129" t="e">
        <f t="shared" si="359"/>
        <v>#REF!</v>
      </c>
      <c r="K93" s="145" t="e">
        <f t="shared" ref="K93:N93" si="365">$J93-(($J93-$O93)/(5)*(K$49-$J$49))</f>
        <v>#REF!</v>
      </c>
      <c r="L93" s="145" t="e">
        <f t="shared" si="365"/>
        <v>#REF!</v>
      </c>
      <c r="M93" s="145" t="e">
        <f t="shared" si="365"/>
        <v>#REF!</v>
      </c>
      <c r="N93" s="145" t="e">
        <f t="shared" si="365"/>
        <v>#REF!</v>
      </c>
      <c r="O93" s="148" t="e">
        <f t="shared" ref="O93:AT93" si="366">(O81/(O81+O65))*O95</f>
        <v>#REF!</v>
      </c>
      <c r="P93" s="148" t="e">
        <f t="shared" si="366"/>
        <v>#REF!</v>
      </c>
      <c r="Q93" s="148" t="e">
        <f t="shared" si="366"/>
        <v>#REF!</v>
      </c>
      <c r="R93" s="148" t="e">
        <f t="shared" si="366"/>
        <v>#REF!</v>
      </c>
      <c r="S93" s="148" t="e">
        <f t="shared" si="366"/>
        <v>#REF!</v>
      </c>
      <c r="T93" s="148" t="e">
        <f t="shared" si="366"/>
        <v>#REF!</v>
      </c>
      <c r="U93" s="148" t="e">
        <f t="shared" si="366"/>
        <v>#REF!</v>
      </c>
      <c r="V93" s="148" t="e">
        <f t="shared" si="366"/>
        <v>#REF!</v>
      </c>
      <c r="W93" s="148" t="e">
        <f t="shared" si="366"/>
        <v>#REF!</v>
      </c>
      <c r="X93" s="148" t="e">
        <f t="shared" si="366"/>
        <v>#REF!</v>
      </c>
      <c r="Y93" s="148" t="e">
        <f t="shared" si="366"/>
        <v>#REF!</v>
      </c>
      <c r="Z93" s="148" t="e">
        <f t="shared" si="366"/>
        <v>#REF!</v>
      </c>
      <c r="AA93" s="148" t="e">
        <f t="shared" si="366"/>
        <v>#REF!</v>
      </c>
      <c r="AB93" s="148" t="e">
        <f t="shared" si="366"/>
        <v>#REF!</v>
      </c>
      <c r="AC93" s="148" t="e">
        <f t="shared" si="366"/>
        <v>#REF!</v>
      </c>
      <c r="AD93" s="148" t="e">
        <f t="shared" si="366"/>
        <v>#REF!</v>
      </c>
      <c r="AE93" s="148" t="e">
        <f t="shared" si="366"/>
        <v>#REF!</v>
      </c>
      <c r="AF93" s="148" t="e">
        <f t="shared" si="366"/>
        <v>#REF!</v>
      </c>
      <c r="AG93" s="148" t="e">
        <f t="shared" si="366"/>
        <v>#REF!</v>
      </c>
      <c r="AH93" s="148" t="e">
        <f t="shared" si="366"/>
        <v>#REF!</v>
      </c>
      <c r="AI93" s="148" t="e">
        <f t="shared" si="366"/>
        <v>#REF!</v>
      </c>
      <c r="AJ93" s="148" t="e">
        <f t="shared" si="366"/>
        <v>#REF!</v>
      </c>
      <c r="AK93" s="148" t="e">
        <f t="shared" si="366"/>
        <v>#REF!</v>
      </c>
      <c r="AL93" s="148" t="e">
        <f t="shared" si="366"/>
        <v>#REF!</v>
      </c>
      <c r="AM93" s="148" t="e">
        <f t="shared" si="366"/>
        <v>#REF!</v>
      </c>
      <c r="AN93" s="148" t="e">
        <f t="shared" si="366"/>
        <v>#REF!</v>
      </c>
      <c r="AO93" s="148" t="e">
        <f t="shared" si="366"/>
        <v>#REF!</v>
      </c>
      <c r="AP93" s="148" t="e">
        <f t="shared" si="366"/>
        <v>#REF!</v>
      </c>
      <c r="AQ93" s="148" t="e">
        <f t="shared" si="366"/>
        <v>#REF!</v>
      </c>
      <c r="AR93" s="148" t="e">
        <f t="shared" si="366"/>
        <v>#REF!</v>
      </c>
      <c r="AS93" s="148" t="e">
        <f t="shared" si="366"/>
        <v>#REF!</v>
      </c>
      <c r="AT93" s="148" t="e">
        <f t="shared" si="366"/>
        <v>#REF!</v>
      </c>
      <c r="AU93" s="56"/>
      <c r="AV93" s="56"/>
      <c r="AW93" s="56"/>
      <c r="AX93" s="56"/>
      <c r="AY93" s="56"/>
      <c r="AZ93" s="56"/>
      <c r="BA93" s="56"/>
      <c r="BB93" s="56"/>
      <c r="BC93" s="56"/>
      <c r="BD93" s="56"/>
      <c r="BE93" s="56"/>
      <c r="BF93" s="140"/>
    </row>
    <row r="94" spans="1:58" ht="12" customHeight="1" x14ac:dyDescent="0.15">
      <c r="A94" s="56" t="s">
        <v>95</v>
      </c>
      <c r="B94" s="134" t="s">
        <v>202</v>
      </c>
      <c r="C94" s="134" t="s">
        <v>203</v>
      </c>
      <c r="D94" s="134" t="s">
        <v>204</v>
      </c>
      <c r="E94" s="134" t="s">
        <v>262</v>
      </c>
      <c r="F94" s="135" t="s">
        <v>265</v>
      </c>
      <c r="G94" s="135"/>
      <c r="H94" s="134" t="s">
        <v>233</v>
      </c>
      <c r="I94" s="137" t="e">
        <f>I82</f>
        <v>#REF!</v>
      </c>
      <c r="J94" s="145" t="e">
        <f t="shared" ref="J94:N94" si="367">$I94-(($I94-$O94)/(9)*(J$49-$I$49))</f>
        <v>#REF!</v>
      </c>
      <c r="K94" s="145" t="e">
        <f t="shared" si="367"/>
        <v>#REF!</v>
      </c>
      <c r="L94" s="145" t="e">
        <f t="shared" si="367"/>
        <v>#REF!</v>
      </c>
      <c r="M94" s="145" t="e">
        <f t="shared" si="367"/>
        <v>#REF!</v>
      </c>
      <c r="N94" s="145" t="e">
        <f t="shared" si="367"/>
        <v>#REF!</v>
      </c>
      <c r="O94" s="140" t="e">
        <f t="shared" ref="O94:P94" si="368">K45</f>
        <v>#REF!</v>
      </c>
      <c r="P94" s="140" t="e">
        <f t="shared" si="368"/>
        <v>#REF!</v>
      </c>
      <c r="Q94" s="138" t="e">
        <f t="shared" ref="Q94:Y94" si="369">$O94-((Q$49-$O$49)*($O94-$Z94)/11)</f>
        <v>#REF!</v>
      </c>
      <c r="R94" s="138" t="e">
        <f t="shared" si="369"/>
        <v>#REF!</v>
      </c>
      <c r="S94" s="138" t="e">
        <f t="shared" si="369"/>
        <v>#REF!</v>
      </c>
      <c r="T94" s="138" t="e">
        <f t="shared" si="369"/>
        <v>#REF!</v>
      </c>
      <c r="U94" s="138" t="e">
        <f t="shared" si="369"/>
        <v>#REF!</v>
      </c>
      <c r="V94" s="138" t="e">
        <f t="shared" si="369"/>
        <v>#REF!</v>
      </c>
      <c r="W94" s="138" t="e">
        <f t="shared" si="369"/>
        <v>#REF!</v>
      </c>
      <c r="X94" s="138" t="e">
        <f t="shared" si="369"/>
        <v>#REF!</v>
      </c>
      <c r="Y94" s="138" t="e">
        <f t="shared" si="369"/>
        <v>#REF!</v>
      </c>
      <c r="Z94" s="138" t="e">
        <f>N45</f>
        <v>#REF!</v>
      </c>
      <c r="AA94" s="145" t="e">
        <f t="shared" ref="AA94:AI94" si="370">$Z94-(($Z94-$AJ94)/(10)*(AA$49-$Z$49))</f>
        <v>#REF!</v>
      </c>
      <c r="AB94" s="145" t="e">
        <f t="shared" si="370"/>
        <v>#REF!</v>
      </c>
      <c r="AC94" s="145" t="e">
        <f t="shared" si="370"/>
        <v>#REF!</v>
      </c>
      <c r="AD94" s="145" t="e">
        <f t="shared" si="370"/>
        <v>#REF!</v>
      </c>
      <c r="AE94" s="145" t="e">
        <f t="shared" si="370"/>
        <v>#REF!</v>
      </c>
      <c r="AF94" s="145" t="e">
        <f t="shared" si="370"/>
        <v>#REF!</v>
      </c>
      <c r="AG94" s="145" t="e">
        <f t="shared" si="370"/>
        <v>#REF!</v>
      </c>
      <c r="AH94" s="145" t="e">
        <f t="shared" si="370"/>
        <v>#REF!</v>
      </c>
      <c r="AI94" s="145" t="e">
        <f t="shared" si="370"/>
        <v>#REF!</v>
      </c>
      <c r="AJ94" s="138" t="e">
        <f>P45</f>
        <v>#REF!</v>
      </c>
      <c r="AK94" s="145" t="e">
        <f t="shared" ref="AK94:AS94" si="371">$AJ94-(($AJ94-$AT94)/(10)*(AK$49-$AJ$49))</f>
        <v>#REF!</v>
      </c>
      <c r="AL94" s="145" t="e">
        <f t="shared" si="371"/>
        <v>#REF!</v>
      </c>
      <c r="AM94" s="145" t="e">
        <f t="shared" si="371"/>
        <v>#REF!</v>
      </c>
      <c r="AN94" s="145" t="e">
        <f t="shared" si="371"/>
        <v>#REF!</v>
      </c>
      <c r="AO94" s="145" t="e">
        <f t="shared" si="371"/>
        <v>#REF!</v>
      </c>
      <c r="AP94" s="145" t="e">
        <f t="shared" si="371"/>
        <v>#REF!</v>
      </c>
      <c r="AQ94" s="145" t="e">
        <f t="shared" si="371"/>
        <v>#REF!</v>
      </c>
      <c r="AR94" s="145" t="e">
        <f t="shared" si="371"/>
        <v>#REF!</v>
      </c>
      <c r="AS94" s="145" t="e">
        <f t="shared" si="371"/>
        <v>#REF!</v>
      </c>
      <c r="AT94" s="138" t="e">
        <f>R45</f>
        <v>#REF!</v>
      </c>
      <c r="AU94" s="56"/>
      <c r="AV94" s="56"/>
      <c r="AW94" s="56"/>
      <c r="AX94" s="56"/>
      <c r="AY94" s="56"/>
      <c r="AZ94" s="56"/>
      <c r="BA94" s="56"/>
      <c r="BB94" s="56"/>
      <c r="BC94" s="56"/>
      <c r="BD94" s="56"/>
      <c r="BE94" s="56"/>
      <c r="BF94" s="56"/>
    </row>
    <row r="95" spans="1:58" ht="12" customHeight="1" x14ac:dyDescent="0.15">
      <c r="A95" s="56" t="s">
        <v>276</v>
      </c>
      <c r="B95" s="56"/>
      <c r="C95" s="56"/>
      <c r="D95" s="56"/>
      <c r="E95" s="56" t="s">
        <v>259</v>
      </c>
      <c r="F95" s="56" t="s">
        <v>260</v>
      </c>
      <c r="G95" s="56"/>
      <c r="H95" s="56" t="s">
        <v>277</v>
      </c>
      <c r="I95" s="56"/>
      <c r="J95" s="129" t="e">
        <f>J81+J65</f>
        <v>#REF!</v>
      </c>
      <c r="K95" s="145" t="e">
        <f t="shared" ref="K95:N95" si="372">$J95-(($J95-$O95)/(5)*(K$49-$J$49))</f>
        <v>#REF!</v>
      </c>
      <c r="L95" s="145" t="e">
        <f t="shared" si="372"/>
        <v>#REF!</v>
      </c>
      <c r="M95" s="145" t="e">
        <f t="shared" si="372"/>
        <v>#REF!</v>
      </c>
      <c r="N95" s="145" t="e">
        <f t="shared" si="372"/>
        <v>#REF!</v>
      </c>
      <c r="O95" s="56" t="e">
        <f t="shared" ref="O95:P95" si="373">#REF!*1000</f>
        <v>#REF!</v>
      </c>
      <c r="P95" s="56" t="e">
        <f t="shared" si="373"/>
        <v>#REF!</v>
      </c>
      <c r="Q95" s="138" t="e">
        <f t="shared" ref="Q95:Y95" si="374">$O95-((Q$49-$O$49)*($O95-$Z95)/11)</f>
        <v>#REF!</v>
      </c>
      <c r="R95" s="138" t="e">
        <f t="shared" si="374"/>
        <v>#REF!</v>
      </c>
      <c r="S95" s="138" t="e">
        <f t="shared" si="374"/>
        <v>#REF!</v>
      </c>
      <c r="T95" s="138" t="e">
        <f t="shared" si="374"/>
        <v>#REF!</v>
      </c>
      <c r="U95" s="138" t="e">
        <f t="shared" si="374"/>
        <v>#REF!</v>
      </c>
      <c r="V95" s="138" t="e">
        <f t="shared" si="374"/>
        <v>#REF!</v>
      </c>
      <c r="W95" s="138" t="e">
        <f t="shared" si="374"/>
        <v>#REF!</v>
      </c>
      <c r="X95" s="138" t="e">
        <f t="shared" si="374"/>
        <v>#REF!</v>
      </c>
      <c r="Y95" s="138" t="e">
        <f t="shared" si="374"/>
        <v>#REF!</v>
      </c>
      <c r="Z95" s="56" t="e">
        <f>#REF!*1000</f>
        <v>#REF!</v>
      </c>
      <c r="AA95" s="145" t="e">
        <f t="shared" ref="AA95:AI95" si="375">$Z95-(($Z95-$AJ95)/(10)*(AA$49-$Z$49))</f>
        <v>#REF!</v>
      </c>
      <c r="AB95" s="145" t="e">
        <f t="shared" si="375"/>
        <v>#REF!</v>
      </c>
      <c r="AC95" s="145" t="e">
        <f t="shared" si="375"/>
        <v>#REF!</v>
      </c>
      <c r="AD95" s="145" t="e">
        <f t="shared" si="375"/>
        <v>#REF!</v>
      </c>
      <c r="AE95" s="145" t="e">
        <f t="shared" si="375"/>
        <v>#REF!</v>
      </c>
      <c r="AF95" s="145" t="e">
        <f t="shared" si="375"/>
        <v>#REF!</v>
      </c>
      <c r="AG95" s="145" t="e">
        <f t="shared" si="375"/>
        <v>#REF!</v>
      </c>
      <c r="AH95" s="145" t="e">
        <f t="shared" si="375"/>
        <v>#REF!</v>
      </c>
      <c r="AI95" s="145" t="e">
        <f t="shared" si="375"/>
        <v>#REF!</v>
      </c>
      <c r="AJ95" s="56" t="e">
        <f>#REF!*1000</f>
        <v>#REF!</v>
      </c>
      <c r="AK95" s="145" t="e">
        <f t="shared" ref="AK95:AS95" si="376">$AJ95-(($AJ95-$AT95)/(10)*(AK$49-$AJ$49))</f>
        <v>#REF!</v>
      </c>
      <c r="AL95" s="145" t="e">
        <f t="shared" si="376"/>
        <v>#REF!</v>
      </c>
      <c r="AM95" s="145" t="e">
        <f t="shared" si="376"/>
        <v>#REF!</v>
      </c>
      <c r="AN95" s="145" t="e">
        <f t="shared" si="376"/>
        <v>#REF!</v>
      </c>
      <c r="AO95" s="145" t="e">
        <f t="shared" si="376"/>
        <v>#REF!</v>
      </c>
      <c r="AP95" s="145" t="e">
        <f t="shared" si="376"/>
        <v>#REF!</v>
      </c>
      <c r="AQ95" s="145" t="e">
        <f t="shared" si="376"/>
        <v>#REF!</v>
      </c>
      <c r="AR95" s="145" t="e">
        <f t="shared" si="376"/>
        <v>#REF!</v>
      </c>
      <c r="AS95" s="145" t="e">
        <f t="shared" si="376"/>
        <v>#REF!</v>
      </c>
      <c r="AT95" s="56" t="e">
        <f>#REF!*1000</f>
        <v>#REF!</v>
      </c>
      <c r="AU95" s="56"/>
      <c r="AV95" s="56"/>
      <c r="AW95" s="56"/>
      <c r="AX95" s="56"/>
      <c r="AY95" s="56"/>
      <c r="AZ95" s="56"/>
      <c r="BA95" s="56"/>
      <c r="BB95" s="56"/>
      <c r="BC95" s="56"/>
      <c r="BD95" s="56"/>
      <c r="BE95" s="56"/>
      <c r="BF95" s="56"/>
    </row>
    <row r="96" spans="1:58" ht="12" customHeight="1" x14ac:dyDescent="0.15">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row>
    <row r="97" spans="1:58" ht="12" customHeight="1" x14ac:dyDescent="0.15">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row>
    <row r="98" spans="1:58" ht="12" customHeight="1" x14ac:dyDescent="0.15">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row>
    <row r="99" spans="1:58" ht="12" customHeight="1" x14ac:dyDescent="0.15">
      <c r="A99" s="56"/>
      <c r="B99" s="56"/>
      <c r="C99" s="56"/>
      <c r="D99" s="56"/>
      <c r="E99" s="56"/>
      <c r="F99" s="56"/>
      <c r="G99" s="56"/>
      <c r="H99" s="56"/>
      <c r="I99" s="56"/>
      <c r="J99" s="56" t="e">
        <f>1000*J93*J76/J94/3.6</f>
        <v>#REF!</v>
      </c>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row>
    <row r="100" spans="1:58" ht="12" customHeight="1" x14ac:dyDescent="0.15">
      <c r="A100" s="56"/>
      <c r="B100" s="56"/>
      <c r="C100" s="56"/>
      <c r="D100" s="56"/>
      <c r="E100" s="56"/>
      <c r="F100" s="56"/>
      <c r="G100" s="56"/>
      <c r="H100" s="56" t="s">
        <v>278</v>
      </c>
      <c r="I100" s="56"/>
      <c r="J100" s="56" t="e">
        <f t="shared" ref="J100:AT100" si="377">277.778*J84/J85</f>
        <v>#REF!</v>
      </c>
      <c r="K100" s="56" t="e">
        <f t="shared" si="377"/>
        <v>#REF!</v>
      </c>
      <c r="L100" s="56" t="e">
        <f t="shared" si="377"/>
        <v>#REF!</v>
      </c>
      <c r="M100" s="56" t="e">
        <f t="shared" si="377"/>
        <v>#REF!</v>
      </c>
      <c r="N100" s="56" t="e">
        <f t="shared" si="377"/>
        <v>#REF!</v>
      </c>
      <c r="O100" s="56" t="e">
        <f t="shared" si="377"/>
        <v>#REF!</v>
      </c>
      <c r="P100" s="56" t="e">
        <f t="shared" si="377"/>
        <v>#REF!</v>
      </c>
      <c r="Q100" s="56" t="e">
        <f t="shared" si="377"/>
        <v>#REF!</v>
      </c>
      <c r="R100" s="56" t="e">
        <f t="shared" si="377"/>
        <v>#REF!</v>
      </c>
      <c r="S100" s="56" t="e">
        <f t="shared" si="377"/>
        <v>#REF!</v>
      </c>
      <c r="T100" s="56" t="e">
        <f t="shared" si="377"/>
        <v>#REF!</v>
      </c>
      <c r="U100" s="56" t="e">
        <f t="shared" si="377"/>
        <v>#REF!</v>
      </c>
      <c r="V100" s="56" t="e">
        <f t="shared" si="377"/>
        <v>#REF!</v>
      </c>
      <c r="W100" s="56" t="e">
        <f t="shared" si="377"/>
        <v>#REF!</v>
      </c>
      <c r="X100" s="56" t="e">
        <f t="shared" si="377"/>
        <v>#REF!</v>
      </c>
      <c r="Y100" s="56" t="e">
        <f t="shared" si="377"/>
        <v>#REF!</v>
      </c>
      <c r="Z100" s="56" t="e">
        <f t="shared" si="377"/>
        <v>#REF!</v>
      </c>
      <c r="AA100" s="56" t="e">
        <f t="shared" si="377"/>
        <v>#REF!</v>
      </c>
      <c r="AB100" s="56" t="e">
        <f t="shared" si="377"/>
        <v>#REF!</v>
      </c>
      <c r="AC100" s="56" t="e">
        <f t="shared" si="377"/>
        <v>#REF!</v>
      </c>
      <c r="AD100" s="56" t="e">
        <f t="shared" si="377"/>
        <v>#REF!</v>
      </c>
      <c r="AE100" s="56" t="e">
        <f t="shared" si="377"/>
        <v>#REF!</v>
      </c>
      <c r="AF100" s="56" t="e">
        <f t="shared" si="377"/>
        <v>#REF!</v>
      </c>
      <c r="AG100" s="56" t="e">
        <f t="shared" si="377"/>
        <v>#REF!</v>
      </c>
      <c r="AH100" s="56" t="e">
        <f t="shared" si="377"/>
        <v>#REF!</v>
      </c>
      <c r="AI100" s="56" t="e">
        <f t="shared" si="377"/>
        <v>#REF!</v>
      </c>
      <c r="AJ100" s="56" t="e">
        <f t="shared" si="377"/>
        <v>#REF!</v>
      </c>
      <c r="AK100" s="56" t="e">
        <f t="shared" si="377"/>
        <v>#REF!</v>
      </c>
      <c r="AL100" s="56" t="e">
        <f t="shared" si="377"/>
        <v>#REF!</v>
      </c>
      <c r="AM100" s="56" t="e">
        <f t="shared" si="377"/>
        <v>#REF!</v>
      </c>
      <c r="AN100" s="56" t="e">
        <f t="shared" si="377"/>
        <v>#REF!</v>
      </c>
      <c r="AO100" s="56" t="e">
        <f t="shared" si="377"/>
        <v>#REF!</v>
      </c>
      <c r="AP100" s="56" t="e">
        <f t="shared" si="377"/>
        <v>#REF!</v>
      </c>
      <c r="AQ100" s="56" t="e">
        <f t="shared" si="377"/>
        <v>#REF!</v>
      </c>
      <c r="AR100" s="56" t="e">
        <f t="shared" si="377"/>
        <v>#REF!</v>
      </c>
      <c r="AS100" s="56" t="e">
        <f t="shared" si="377"/>
        <v>#REF!</v>
      </c>
      <c r="AT100" s="56" t="e">
        <f t="shared" si="377"/>
        <v>#REF!</v>
      </c>
      <c r="AU100" s="56"/>
      <c r="AV100" s="56"/>
      <c r="AW100" s="56"/>
      <c r="AX100" s="56"/>
      <c r="AY100" s="56"/>
      <c r="AZ100" s="56"/>
      <c r="BA100" s="56"/>
      <c r="BB100" s="56"/>
      <c r="BC100" s="56"/>
      <c r="BD100" s="56"/>
      <c r="BE100" s="56"/>
      <c r="BF100" s="56"/>
    </row>
    <row r="101" spans="1:58" ht="12" customHeight="1" x14ac:dyDescent="0.15">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row>
    <row r="102" spans="1:58" ht="12" customHeight="1" x14ac:dyDescent="0.15">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row>
    <row r="103" spans="1:58" ht="12" customHeight="1" x14ac:dyDescent="0.15">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row>
    <row r="104" spans="1:58" ht="12" customHeight="1" x14ac:dyDescent="0.15">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row>
    <row r="105" spans="1:58" ht="12" customHeight="1" x14ac:dyDescent="0.15">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row>
    <row r="106" spans="1:58" ht="12" customHeight="1" x14ac:dyDescent="0.15">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row>
    <row r="107" spans="1:58" ht="12" customHeight="1" x14ac:dyDescent="0.15">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row>
    <row r="108" spans="1:58" ht="12" customHeight="1" x14ac:dyDescent="0.15">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row>
    <row r="109" spans="1:58" ht="12" customHeight="1" x14ac:dyDescent="0.15">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row>
    <row r="110" spans="1:58" ht="12" customHeight="1" x14ac:dyDescent="0.15">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row>
    <row r="111" spans="1:58" ht="12" customHeight="1" x14ac:dyDescent="0.15">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row>
    <row r="112" spans="1:58" ht="12" customHeight="1" x14ac:dyDescent="0.15">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row>
    <row r="113" spans="1:58" ht="12" customHeight="1" x14ac:dyDescent="0.15">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row>
    <row r="114" spans="1:58" ht="12" customHeight="1" x14ac:dyDescent="0.15">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row>
    <row r="115" spans="1:58" ht="12" customHeight="1" x14ac:dyDescent="0.15">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row>
    <row r="116" spans="1:58" ht="12" customHeight="1" x14ac:dyDescent="0.15">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row>
    <row r="117" spans="1:58" ht="12" customHeight="1" x14ac:dyDescent="0.15">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row>
    <row r="118" spans="1:58" ht="12" customHeight="1" x14ac:dyDescent="0.15">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row>
    <row r="119" spans="1:58" ht="12" customHeight="1" x14ac:dyDescent="0.15">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row>
    <row r="120" spans="1:58" ht="12" customHeight="1" x14ac:dyDescent="0.15">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row>
    <row r="121" spans="1:58" ht="12" customHeight="1" x14ac:dyDescent="0.15">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row>
    <row r="122" spans="1:58" ht="12" customHeight="1" x14ac:dyDescent="0.15">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row>
    <row r="123" spans="1:58" ht="12" customHeight="1" x14ac:dyDescent="0.15">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row>
    <row r="124" spans="1:58" ht="12" customHeight="1" x14ac:dyDescent="0.15">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row>
    <row r="125" spans="1:58" ht="12" customHeight="1" x14ac:dyDescent="0.15">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row>
    <row r="126" spans="1:58" ht="12" customHeight="1" x14ac:dyDescent="0.15">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row>
    <row r="127" spans="1:58" ht="12" customHeight="1" x14ac:dyDescent="0.15">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row>
    <row r="128" spans="1:58" ht="12" customHeight="1" x14ac:dyDescent="0.15">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row>
    <row r="129" spans="1:58" ht="12" customHeight="1" x14ac:dyDescent="0.15">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row>
    <row r="130" spans="1:58" ht="12" customHeight="1" x14ac:dyDescent="0.15">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row>
    <row r="131" spans="1:58" ht="12" customHeight="1" x14ac:dyDescent="0.15">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row>
    <row r="132" spans="1:58" ht="12" customHeight="1" x14ac:dyDescent="0.15">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row>
    <row r="133" spans="1:58" ht="12" customHeight="1" x14ac:dyDescent="0.15">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row>
    <row r="134" spans="1:58" ht="12" customHeight="1" x14ac:dyDescent="0.15">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row>
    <row r="135" spans="1:58" ht="12" customHeight="1" x14ac:dyDescent="0.15">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row>
    <row r="136" spans="1:58" ht="12" customHeight="1" x14ac:dyDescent="0.15">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row>
    <row r="137" spans="1:58" ht="12" customHeight="1" x14ac:dyDescent="0.15">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row>
    <row r="138" spans="1:58" ht="12" customHeight="1" x14ac:dyDescent="0.15">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row>
    <row r="139" spans="1:58" ht="12" customHeight="1" x14ac:dyDescent="0.15">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row>
    <row r="140" spans="1:58" ht="12" customHeight="1" x14ac:dyDescent="0.15">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row>
    <row r="141" spans="1:58" ht="12" customHeight="1" x14ac:dyDescent="0.15">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row>
    <row r="142" spans="1:58" ht="12" customHeight="1" x14ac:dyDescent="0.15">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row>
    <row r="143" spans="1:58" ht="12" customHeight="1" x14ac:dyDescent="0.15">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row>
    <row r="144" spans="1:58" ht="12" customHeight="1" x14ac:dyDescent="0.15">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row>
    <row r="145" spans="1:58" ht="12" customHeight="1" x14ac:dyDescent="0.15">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row>
    <row r="146" spans="1:58" ht="12" customHeight="1" x14ac:dyDescent="0.15">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row>
    <row r="147" spans="1:58" ht="12" customHeight="1" x14ac:dyDescent="0.15">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row>
    <row r="148" spans="1:58" ht="12" customHeight="1" x14ac:dyDescent="0.15">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row>
    <row r="149" spans="1:58" ht="12" customHeight="1" x14ac:dyDescent="0.15">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row>
    <row r="150" spans="1:58" ht="12" customHeight="1" x14ac:dyDescent="0.15">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row>
    <row r="151" spans="1:58" ht="12" customHeight="1" x14ac:dyDescent="0.15">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row>
    <row r="152" spans="1:58" ht="12" customHeight="1" x14ac:dyDescent="0.15">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row>
    <row r="153" spans="1:58" ht="12" customHeight="1" x14ac:dyDescent="0.15">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row>
    <row r="154" spans="1:58" ht="12" customHeight="1" x14ac:dyDescent="0.15">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row>
    <row r="155" spans="1:58" ht="12" customHeight="1" x14ac:dyDescent="0.15">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row>
    <row r="156" spans="1:58" ht="12" customHeight="1" x14ac:dyDescent="0.15">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row>
    <row r="157" spans="1:58" ht="12" customHeight="1" x14ac:dyDescent="0.15">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row>
    <row r="158" spans="1:58" ht="12" customHeight="1" x14ac:dyDescent="0.15">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row>
    <row r="159" spans="1:58" ht="12" customHeight="1" x14ac:dyDescent="0.15">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row>
    <row r="160" spans="1:58" ht="12" customHeight="1" x14ac:dyDescent="0.15">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row>
    <row r="161" spans="1:58" ht="12" customHeight="1" x14ac:dyDescent="0.15">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row>
    <row r="162" spans="1:58" ht="12" customHeight="1" x14ac:dyDescent="0.15">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row>
    <row r="163" spans="1:58" ht="12" customHeight="1" x14ac:dyDescent="0.15">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row>
    <row r="164" spans="1:58" ht="12" customHeight="1" x14ac:dyDescent="0.15">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row>
    <row r="165" spans="1:58" ht="12" customHeight="1" x14ac:dyDescent="0.15">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row>
    <row r="166" spans="1:58" ht="12" customHeight="1" x14ac:dyDescent="0.15">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row>
    <row r="167" spans="1:58" ht="12" customHeight="1" x14ac:dyDescent="0.15">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row>
    <row r="168" spans="1:58" ht="12" customHeight="1" x14ac:dyDescent="0.15">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row>
    <row r="169" spans="1:58" ht="12" customHeight="1" x14ac:dyDescent="0.15">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row>
    <row r="170" spans="1:58" ht="12" customHeight="1" x14ac:dyDescent="0.15">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row>
    <row r="171" spans="1:58" ht="12" customHeight="1" x14ac:dyDescent="0.15">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row>
    <row r="172" spans="1:58" ht="12" customHeight="1" x14ac:dyDescent="0.15">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row>
    <row r="173" spans="1:58" ht="12" customHeight="1" x14ac:dyDescent="0.15">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row>
    <row r="174" spans="1:58" ht="12" customHeight="1" x14ac:dyDescent="0.15">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row>
    <row r="175" spans="1:58" ht="12" customHeight="1" x14ac:dyDescent="0.15">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row>
    <row r="176" spans="1:58" ht="12" customHeight="1" x14ac:dyDescent="0.15">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row>
    <row r="177" spans="1:58" ht="12" customHeight="1" x14ac:dyDescent="0.15">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row>
    <row r="178" spans="1:58" ht="12" customHeight="1" x14ac:dyDescent="0.15">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row>
    <row r="179" spans="1:58" ht="12" customHeight="1" x14ac:dyDescent="0.15">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row>
    <row r="180" spans="1:58" ht="12" customHeight="1" x14ac:dyDescent="0.15">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row>
    <row r="181" spans="1:58" ht="12" customHeight="1" x14ac:dyDescent="0.15">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row>
    <row r="182" spans="1:58" ht="12" customHeight="1" x14ac:dyDescent="0.15">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row>
    <row r="183" spans="1:58" ht="12" customHeight="1" x14ac:dyDescent="0.15">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row>
    <row r="184" spans="1:58" ht="12" customHeight="1" x14ac:dyDescent="0.15">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row>
    <row r="185" spans="1:58" ht="12" customHeight="1" x14ac:dyDescent="0.15">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row>
    <row r="186" spans="1:58" ht="12" customHeight="1" x14ac:dyDescent="0.15">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row>
    <row r="187" spans="1:58" ht="12" customHeight="1" x14ac:dyDescent="0.15">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row>
    <row r="188" spans="1:58" ht="12" customHeight="1" x14ac:dyDescent="0.15">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row>
    <row r="189" spans="1:58" ht="12" customHeight="1" x14ac:dyDescent="0.15">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row>
    <row r="190" spans="1:58" ht="12" customHeight="1" x14ac:dyDescent="0.15">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row>
    <row r="191" spans="1:58" ht="12" customHeight="1" x14ac:dyDescent="0.15">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row>
    <row r="192" spans="1:58" ht="12" customHeight="1" x14ac:dyDescent="0.15">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row>
    <row r="193" spans="1:58" ht="12" customHeight="1" x14ac:dyDescent="0.15">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row>
    <row r="194" spans="1:58" ht="12" customHeight="1" x14ac:dyDescent="0.15">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row>
    <row r="195" spans="1:58" ht="12" customHeight="1" x14ac:dyDescent="0.15">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row>
    <row r="196" spans="1:58" ht="12" customHeight="1" x14ac:dyDescent="0.15">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row>
    <row r="197" spans="1:58" ht="12" customHeight="1" x14ac:dyDescent="0.15">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row>
    <row r="198" spans="1:58" ht="12" customHeight="1" x14ac:dyDescent="0.15">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row>
    <row r="199" spans="1:58" ht="12" customHeight="1" x14ac:dyDescent="0.15">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row>
    <row r="200" spans="1:58" ht="12" customHeight="1" x14ac:dyDescent="0.15">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row>
    <row r="201" spans="1:58" ht="12" customHeight="1" x14ac:dyDescent="0.15">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row>
    <row r="202" spans="1:58" ht="12" customHeight="1" x14ac:dyDescent="0.15">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row>
    <row r="203" spans="1:58" ht="12" customHeight="1" x14ac:dyDescent="0.15">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row>
    <row r="204" spans="1:58" ht="12" customHeight="1" x14ac:dyDescent="0.15">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row>
    <row r="205" spans="1:58" ht="12" customHeight="1" x14ac:dyDescent="0.15">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row>
    <row r="206" spans="1:58" ht="12" customHeight="1" x14ac:dyDescent="0.15">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row>
    <row r="207" spans="1:58" ht="12" customHeight="1" x14ac:dyDescent="0.15">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row>
    <row r="208" spans="1:58" ht="12" customHeight="1" x14ac:dyDescent="0.15">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row>
    <row r="209" spans="1:58" ht="12" customHeight="1" x14ac:dyDescent="0.15">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row>
    <row r="210" spans="1:58" ht="12" customHeight="1" x14ac:dyDescent="0.15">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row>
    <row r="211" spans="1:58" ht="12" customHeight="1" x14ac:dyDescent="0.15">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row>
    <row r="212" spans="1:58" ht="12" customHeight="1" x14ac:dyDescent="0.15">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row>
    <row r="213" spans="1:58" ht="12" customHeight="1" x14ac:dyDescent="0.15">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row>
    <row r="214" spans="1:58" ht="12" customHeight="1" x14ac:dyDescent="0.15">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row>
    <row r="215" spans="1:58" ht="12" customHeight="1" x14ac:dyDescent="0.15">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row>
    <row r="216" spans="1:58" ht="12" customHeight="1" x14ac:dyDescent="0.15">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row>
    <row r="217" spans="1:58" ht="12" customHeight="1" x14ac:dyDescent="0.15">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row>
    <row r="218" spans="1:58" ht="12" customHeight="1" x14ac:dyDescent="0.15">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row>
    <row r="219" spans="1:58" ht="12" customHeight="1" x14ac:dyDescent="0.15">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row>
    <row r="220" spans="1:58" ht="12" customHeight="1" x14ac:dyDescent="0.15">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row>
    <row r="221" spans="1:58" ht="12" customHeight="1" x14ac:dyDescent="0.15">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c r="AR221" s="56"/>
      <c r="AS221" s="56"/>
      <c r="AT221" s="56"/>
      <c r="AU221" s="56"/>
      <c r="AV221" s="56"/>
      <c r="AW221" s="56"/>
      <c r="AX221" s="56"/>
      <c r="AY221" s="56"/>
      <c r="AZ221" s="56"/>
      <c r="BA221" s="56"/>
      <c r="BB221" s="56"/>
      <c r="BC221" s="56"/>
      <c r="BD221" s="56"/>
      <c r="BE221" s="56"/>
      <c r="BF221" s="56"/>
    </row>
    <row r="222" spans="1:58" ht="12" customHeight="1" x14ac:dyDescent="0.15">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BB222" s="56"/>
      <c r="BC222" s="56"/>
      <c r="BD222" s="56"/>
      <c r="BE222" s="56"/>
      <c r="BF222" s="56"/>
    </row>
    <row r="223" spans="1:58" ht="12" customHeight="1" x14ac:dyDescent="0.15">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c r="AS223" s="56"/>
      <c r="AT223" s="56"/>
      <c r="AU223" s="56"/>
      <c r="AV223" s="56"/>
      <c r="AW223" s="56"/>
      <c r="AX223" s="56"/>
      <c r="AY223" s="56"/>
      <c r="AZ223" s="56"/>
      <c r="BA223" s="56"/>
      <c r="BB223" s="56"/>
      <c r="BC223" s="56"/>
      <c r="BD223" s="56"/>
      <c r="BE223" s="56"/>
      <c r="BF223" s="56"/>
    </row>
    <row r="224" spans="1:58" ht="12" customHeight="1" x14ac:dyDescent="0.15">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c r="AS224" s="56"/>
      <c r="AT224" s="56"/>
      <c r="AU224" s="56"/>
      <c r="AV224" s="56"/>
      <c r="AW224" s="56"/>
      <c r="AX224" s="56"/>
      <c r="AY224" s="56"/>
      <c r="AZ224" s="56"/>
      <c r="BA224" s="56"/>
      <c r="BB224" s="56"/>
      <c r="BC224" s="56"/>
      <c r="BD224" s="56"/>
      <c r="BE224" s="56"/>
      <c r="BF224" s="56"/>
    </row>
    <row r="225" spans="1:58" ht="12" customHeight="1" x14ac:dyDescent="0.15">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row>
    <row r="226" spans="1:58" ht="12" customHeight="1" x14ac:dyDescent="0.15">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c r="AS226" s="56"/>
      <c r="AT226" s="56"/>
      <c r="AU226" s="56"/>
      <c r="AV226" s="56"/>
      <c r="AW226" s="56"/>
      <c r="AX226" s="56"/>
      <c r="AY226" s="56"/>
      <c r="AZ226" s="56"/>
      <c r="BA226" s="56"/>
      <c r="BB226" s="56"/>
      <c r="BC226" s="56"/>
      <c r="BD226" s="56"/>
      <c r="BE226" s="56"/>
      <c r="BF226" s="56"/>
    </row>
    <row r="227" spans="1:58" ht="12" customHeight="1" x14ac:dyDescent="0.15">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c r="AS227" s="56"/>
      <c r="AT227" s="56"/>
      <c r="AU227" s="56"/>
      <c r="AV227" s="56"/>
      <c r="AW227" s="56"/>
      <c r="AX227" s="56"/>
      <c r="AY227" s="56"/>
      <c r="AZ227" s="56"/>
      <c r="BA227" s="56"/>
      <c r="BB227" s="56"/>
      <c r="BC227" s="56"/>
      <c r="BD227" s="56"/>
      <c r="BE227" s="56"/>
      <c r="BF227" s="56"/>
    </row>
    <row r="228" spans="1:58" ht="12" customHeight="1" x14ac:dyDescent="0.15">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c r="AS228" s="56"/>
      <c r="AT228" s="56"/>
      <c r="AU228" s="56"/>
      <c r="AV228" s="56"/>
      <c r="AW228" s="56"/>
      <c r="AX228" s="56"/>
      <c r="AY228" s="56"/>
      <c r="AZ228" s="56"/>
      <c r="BA228" s="56"/>
      <c r="BB228" s="56"/>
      <c r="BC228" s="56"/>
      <c r="BD228" s="56"/>
      <c r="BE228" s="56"/>
      <c r="BF228" s="56"/>
    </row>
    <row r="229" spans="1:58" ht="12" customHeight="1" x14ac:dyDescent="0.15">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BB229" s="56"/>
      <c r="BC229" s="56"/>
      <c r="BD229" s="56"/>
      <c r="BE229" s="56"/>
      <c r="BF229" s="56"/>
    </row>
    <row r="230" spans="1:58" ht="12" customHeight="1" x14ac:dyDescent="0.15">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BB230" s="56"/>
      <c r="BC230" s="56"/>
      <c r="BD230" s="56"/>
      <c r="BE230" s="56"/>
      <c r="BF230" s="56"/>
    </row>
    <row r="231" spans="1:58" ht="12" customHeight="1" x14ac:dyDescent="0.15">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c r="AT231" s="56"/>
      <c r="AU231" s="56"/>
      <c r="AV231" s="56"/>
      <c r="AW231" s="56"/>
      <c r="AX231" s="56"/>
      <c r="AY231" s="56"/>
      <c r="AZ231" s="56"/>
      <c r="BA231" s="56"/>
      <c r="BB231" s="56"/>
      <c r="BC231" s="56"/>
      <c r="BD231" s="56"/>
      <c r="BE231" s="56"/>
      <c r="BF231" s="56"/>
    </row>
    <row r="232" spans="1:58" ht="12" customHeight="1" x14ac:dyDescent="0.15">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c r="AT232" s="56"/>
      <c r="AU232" s="56"/>
      <c r="AV232" s="56"/>
      <c r="AW232" s="56"/>
      <c r="AX232" s="56"/>
      <c r="AY232" s="56"/>
      <c r="AZ232" s="56"/>
      <c r="BA232" s="56"/>
      <c r="BB232" s="56"/>
      <c r="BC232" s="56"/>
      <c r="BD232" s="56"/>
      <c r="BE232" s="56"/>
      <c r="BF232" s="56"/>
    </row>
    <row r="233" spans="1:58" ht="12" customHeight="1" x14ac:dyDescent="0.15">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c r="AT233" s="56"/>
      <c r="AU233" s="56"/>
      <c r="AV233" s="56"/>
      <c r="AW233" s="56"/>
      <c r="AX233" s="56"/>
      <c r="AY233" s="56"/>
      <c r="AZ233" s="56"/>
      <c r="BA233" s="56"/>
      <c r="BB233" s="56"/>
      <c r="BC233" s="56"/>
      <c r="BD233" s="56"/>
      <c r="BE233" s="56"/>
      <c r="BF233" s="56"/>
    </row>
    <row r="234" spans="1:58" ht="12" customHeight="1" x14ac:dyDescent="0.15">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c r="BB234" s="56"/>
      <c r="BC234" s="56"/>
      <c r="BD234" s="56"/>
      <c r="BE234" s="56"/>
      <c r="BF234" s="56"/>
    </row>
    <row r="235" spans="1:58" ht="12" customHeight="1" x14ac:dyDescent="0.15">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BB235" s="56"/>
      <c r="BC235" s="56"/>
      <c r="BD235" s="56"/>
      <c r="BE235" s="56"/>
      <c r="BF235" s="56"/>
    </row>
    <row r="236" spans="1:58" ht="12" customHeight="1" x14ac:dyDescent="0.15">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BB236" s="56"/>
      <c r="BC236" s="56"/>
      <c r="BD236" s="56"/>
      <c r="BE236" s="56"/>
      <c r="BF236" s="56"/>
    </row>
    <row r="237" spans="1:58" ht="12" customHeight="1" x14ac:dyDescent="0.15">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c r="AS237" s="56"/>
      <c r="AT237" s="56"/>
      <c r="AU237" s="56"/>
      <c r="AV237" s="56"/>
      <c r="AW237" s="56"/>
      <c r="AX237" s="56"/>
      <c r="AY237" s="56"/>
      <c r="AZ237" s="56"/>
      <c r="BA237" s="56"/>
      <c r="BB237" s="56"/>
      <c r="BC237" s="56"/>
      <c r="BD237" s="56"/>
      <c r="BE237" s="56"/>
      <c r="BF237" s="56"/>
    </row>
    <row r="238" spans="1:58" ht="12" customHeight="1" x14ac:dyDescent="0.15">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c r="AS238" s="56"/>
      <c r="AT238" s="56"/>
      <c r="AU238" s="56"/>
      <c r="AV238" s="56"/>
      <c r="AW238" s="56"/>
      <c r="AX238" s="56"/>
      <c r="AY238" s="56"/>
      <c r="AZ238" s="56"/>
      <c r="BA238" s="56"/>
      <c r="BB238" s="56"/>
      <c r="BC238" s="56"/>
      <c r="BD238" s="56"/>
      <c r="BE238" s="56"/>
      <c r="BF238" s="56"/>
    </row>
    <row r="239" spans="1:58" ht="12" customHeight="1" x14ac:dyDescent="0.15">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BB239" s="56"/>
      <c r="BC239" s="56"/>
      <c r="BD239" s="56"/>
      <c r="BE239" s="56"/>
      <c r="BF239" s="56"/>
    </row>
    <row r="240" spans="1:58" ht="12" customHeight="1" x14ac:dyDescent="0.15">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c r="AV240" s="56"/>
      <c r="AW240" s="56"/>
      <c r="AX240" s="56"/>
      <c r="AY240" s="56"/>
      <c r="AZ240" s="56"/>
      <c r="BA240" s="56"/>
      <c r="BB240" s="56"/>
      <c r="BC240" s="56"/>
      <c r="BD240" s="56"/>
      <c r="BE240" s="56"/>
      <c r="BF240" s="56"/>
    </row>
    <row r="241" spans="1:58" ht="12" customHeight="1" x14ac:dyDescent="0.15">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c r="AV241" s="56"/>
      <c r="AW241" s="56"/>
      <c r="AX241" s="56"/>
      <c r="AY241" s="56"/>
      <c r="AZ241" s="56"/>
      <c r="BA241" s="56"/>
      <c r="BB241" s="56"/>
      <c r="BC241" s="56"/>
      <c r="BD241" s="56"/>
      <c r="BE241" s="56"/>
      <c r="BF241" s="56"/>
    </row>
    <row r="242" spans="1:58" ht="12" customHeight="1" x14ac:dyDescent="0.15">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c r="AS242" s="56"/>
      <c r="AT242" s="56"/>
      <c r="AU242" s="56"/>
      <c r="AV242" s="56"/>
      <c r="AW242" s="56"/>
      <c r="AX242" s="56"/>
      <c r="AY242" s="56"/>
      <c r="AZ242" s="56"/>
      <c r="BA242" s="56"/>
      <c r="BB242" s="56"/>
      <c r="BC242" s="56"/>
      <c r="BD242" s="56"/>
      <c r="BE242" s="56"/>
      <c r="BF242" s="56"/>
    </row>
    <row r="243" spans="1:58" ht="12" customHeight="1" x14ac:dyDescent="0.15">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c r="AV243" s="56"/>
      <c r="AW243" s="56"/>
      <c r="AX243" s="56"/>
      <c r="AY243" s="56"/>
      <c r="AZ243" s="56"/>
      <c r="BA243" s="56"/>
      <c r="BB243" s="56"/>
      <c r="BC243" s="56"/>
      <c r="BD243" s="56"/>
      <c r="BE243" s="56"/>
      <c r="BF243" s="56"/>
    </row>
    <row r="244" spans="1:58" ht="12" customHeight="1" x14ac:dyDescent="0.15">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BB244" s="56"/>
      <c r="BC244" s="56"/>
      <c r="BD244" s="56"/>
      <c r="BE244" s="56"/>
      <c r="BF244" s="56"/>
    </row>
    <row r="245" spans="1:58" ht="12" customHeight="1" x14ac:dyDescent="0.15">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c r="AW245" s="56"/>
      <c r="AX245" s="56"/>
      <c r="AY245" s="56"/>
      <c r="AZ245" s="56"/>
      <c r="BA245" s="56"/>
      <c r="BB245" s="56"/>
      <c r="BC245" s="56"/>
      <c r="BD245" s="56"/>
      <c r="BE245" s="56"/>
      <c r="BF245" s="56"/>
    </row>
    <row r="246" spans="1:58" ht="12" customHeight="1" x14ac:dyDescent="0.15">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c r="AW246" s="56"/>
      <c r="AX246" s="56"/>
      <c r="AY246" s="56"/>
      <c r="AZ246" s="56"/>
      <c r="BA246" s="56"/>
      <c r="BB246" s="56"/>
      <c r="BC246" s="56"/>
      <c r="BD246" s="56"/>
      <c r="BE246" s="56"/>
      <c r="BF246" s="56"/>
    </row>
    <row r="247" spans="1:58" ht="12" customHeight="1" x14ac:dyDescent="0.15">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BB247" s="56"/>
      <c r="BC247" s="56"/>
      <c r="BD247" s="56"/>
      <c r="BE247" s="56"/>
      <c r="BF247" s="56"/>
    </row>
    <row r="248" spans="1:58" ht="12" customHeight="1" x14ac:dyDescent="0.15">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c r="AW248" s="56"/>
      <c r="AX248" s="56"/>
      <c r="AY248" s="56"/>
      <c r="AZ248" s="56"/>
      <c r="BA248" s="56"/>
      <c r="BB248" s="56"/>
      <c r="BC248" s="56"/>
      <c r="BD248" s="56"/>
      <c r="BE248" s="56"/>
      <c r="BF248" s="56"/>
    </row>
    <row r="249" spans="1:58" ht="12" customHeight="1" x14ac:dyDescent="0.15">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c r="BB249" s="56"/>
      <c r="BC249" s="56"/>
      <c r="BD249" s="56"/>
      <c r="BE249" s="56"/>
      <c r="BF249" s="56"/>
    </row>
    <row r="250" spans="1:58" ht="12" customHeight="1" x14ac:dyDescent="0.15">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BB250" s="56"/>
      <c r="BC250" s="56"/>
      <c r="BD250" s="56"/>
      <c r="BE250" s="56"/>
      <c r="BF250" s="56"/>
    </row>
    <row r="251" spans="1:58" ht="12" customHeight="1" x14ac:dyDescent="0.15">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c r="AX251" s="56"/>
      <c r="AY251" s="56"/>
      <c r="AZ251" s="56"/>
      <c r="BA251" s="56"/>
      <c r="BB251" s="56"/>
      <c r="BC251" s="56"/>
      <c r="BD251" s="56"/>
      <c r="BE251" s="56"/>
      <c r="BF251" s="56"/>
    </row>
    <row r="252" spans="1:58" ht="12" customHeight="1" x14ac:dyDescent="0.15">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c r="AX252" s="56"/>
      <c r="AY252" s="56"/>
      <c r="AZ252" s="56"/>
      <c r="BA252" s="56"/>
      <c r="BB252" s="56"/>
      <c r="BC252" s="56"/>
      <c r="BD252" s="56"/>
      <c r="BE252" s="56"/>
      <c r="BF252" s="56"/>
    </row>
    <row r="253" spans="1:58" ht="12" customHeight="1" x14ac:dyDescent="0.15">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c r="AX253" s="56"/>
      <c r="AY253" s="56"/>
      <c r="AZ253" s="56"/>
      <c r="BA253" s="56"/>
      <c r="BB253" s="56"/>
      <c r="BC253" s="56"/>
      <c r="BD253" s="56"/>
      <c r="BE253" s="56"/>
      <c r="BF253" s="56"/>
    </row>
    <row r="254" spans="1:58" ht="12" customHeight="1" x14ac:dyDescent="0.15">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c r="AX254" s="56"/>
      <c r="AY254" s="56"/>
      <c r="AZ254" s="56"/>
      <c r="BA254" s="56"/>
      <c r="BB254" s="56"/>
      <c r="BC254" s="56"/>
      <c r="BD254" s="56"/>
      <c r="BE254" s="56"/>
      <c r="BF254" s="56"/>
    </row>
    <row r="255" spans="1:58" ht="12" customHeight="1" x14ac:dyDescent="0.15">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c r="AY255" s="56"/>
      <c r="AZ255" s="56"/>
      <c r="BA255" s="56"/>
      <c r="BB255" s="56"/>
      <c r="BC255" s="56"/>
      <c r="BD255" s="56"/>
      <c r="BE255" s="56"/>
      <c r="BF255" s="56"/>
    </row>
    <row r="256" spans="1:58" ht="12" customHeight="1" x14ac:dyDescent="0.15">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c r="AS256" s="56"/>
      <c r="AT256" s="56"/>
      <c r="AU256" s="56"/>
      <c r="AV256" s="56"/>
      <c r="AW256" s="56"/>
      <c r="AX256" s="56"/>
      <c r="AY256" s="56"/>
      <c r="AZ256" s="56"/>
      <c r="BA256" s="56"/>
      <c r="BB256" s="56"/>
      <c r="BC256" s="56"/>
      <c r="BD256" s="56"/>
      <c r="BE256" s="56"/>
      <c r="BF256" s="56"/>
    </row>
    <row r="257" spans="1:58" ht="12" customHeight="1" x14ac:dyDescent="0.15">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c r="AS257" s="56"/>
      <c r="AT257" s="56"/>
      <c r="AU257" s="56"/>
      <c r="AV257" s="56"/>
      <c r="AW257" s="56"/>
      <c r="AX257" s="56"/>
      <c r="AY257" s="56"/>
      <c r="AZ257" s="56"/>
      <c r="BA257" s="56"/>
      <c r="BB257" s="56"/>
      <c r="BC257" s="56"/>
      <c r="BD257" s="56"/>
      <c r="BE257" s="56"/>
      <c r="BF257" s="56"/>
    </row>
    <row r="258" spans="1:58" ht="12" customHeight="1" x14ac:dyDescent="0.15">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c r="AY258" s="56"/>
      <c r="AZ258" s="56"/>
      <c r="BA258" s="56"/>
      <c r="BB258" s="56"/>
      <c r="BC258" s="56"/>
      <c r="BD258" s="56"/>
      <c r="BE258" s="56"/>
      <c r="BF258" s="56"/>
    </row>
    <row r="259" spans="1:58" ht="12" customHeight="1" x14ac:dyDescent="0.15">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c r="BB259" s="56"/>
      <c r="BC259" s="56"/>
      <c r="BD259" s="56"/>
      <c r="BE259" s="56"/>
      <c r="BF259" s="56"/>
    </row>
    <row r="260" spans="1:58" ht="12" customHeight="1" x14ac:dyDescent="0.15">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c r="AZ260" s="56"/>
      <c r="BA260" s="56"/>
      <c r="BB260" s="56"/>
      <c r="BC260" s="56"/>
      <c r="BD260" s="56"/>
      <c r="BE260" s="56"/>
      <c r="BF260" s="56"/>
    </row>
    <row r="261" spans="1:58" ht="12" customHeight="1" x14ac:dyDescent="0.15">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c r="AZ261" s="56"/>
      <c r="BA261" s="56"/>
      <c r="BB261" s="56"/>
      <c r="BC261" s="56"/>
      <c r="BD261" s="56"/>
      <c r="BE261" s="56"/>
      <c r="BF261" s="56"/>
    </row>
    <row r="262" spans="1:58" ht="12" customHeight="1" x14ac:dyDescent="0.15">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c r="AS262" s="56"/>
      <c r="AT262" s="56"/>
      <c r="AU262" s="56"/>
      <c r="AV262" s="56"/>
      <c r="AW262" s="56"/>
      <c r="AX262" s="56"/>
      <c r="AY262" s="56"/>
      <c r="AZ262" s="56"/>
      <c r="BA262" s="56"/>
      <c r="BB262" s="56"/>
      <c r="BC262" s="56"/>
      <c r="BD262" s="56"/>
      <c r="BE262" s="56"/>
      <c r="BF262" s="56"/>
    </row>
    <row r="263" spans="1:58" ht="12" customHeight="1" x14ac:dyDescent="0.15">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c r="AZ263" s="56"/>
      <c r="BA263" s="56"/>
      <c r="BB263" s="56"/>
      <c r="BC263" s="56"/>
      <c r="BD263" s="56"/>
      <c r="BE263" s="56"/>
      <c r="BF263" s="56"/>
    </row>
    <row r="264" spans="1:58" ht="12" customHeight="1" x14ac:dyDescent="0.15">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c r="BB264" s="56"/>
      <c r="BC264" s="56"/>
      <c r="BD264" s="56"/>
      <c r="BE264" s="56"/>
      <c r="BF264" s="56"/>
    </row>
    <row r="265" spans="1:58" ht="12" customHeight="1" x14ac:dyDescent="0.15">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c r="BA265" s="56"/>
      <c r="BB265" s="56"/>
      <c r="BC265" s="56"/>
      <c r="BD265" s="56"/>
      <c r="BE265" s="56"/>
      <c r="BF265" s="56"/>
    </row>
    <row r="266" spans="1:58" ht="12" customHeight="1" x14ac:dyDescent="0.15">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c r="BA266" s="56"/>
      <c r="BB266" s="56"/>
      <c r="BC266" s="56"/>
      <c r="BD266" s="56"/>
      <c r="BE266" s="56"/>
      <c r="BF266" s="56"/>
    </row>
    <row r="267" spans="1:58" ht="12" customHeight="1" x14ac:dyDescent="0.15">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c r="BA267" s="56"/>
      <c r="BB267" s="56"/>
      <c r="BC267" s="56"/>
      <c r="BD267" s="56"/>
      <c r="BE267" s="56"/>
      <c r="BF267" s="56"/>
    </row>
    <row r="268" spans="1:58" ht="12" customHeight="1" x14ac:dyDescent="0.15">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c r="BA268" s="56"/>
      <c r="BB268" s="56"/>
      <c r="BC268" s="56"/>
      <c r="BD268" s="56"/>
      <c r="BE268" s="56"/>
      <c r="BF268" s="56"/>
    </row>
    <row r="269" spans="1:58" ht="12" customHeight="1" x14ac:dyDescent="0.15">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c r="BB269" s="56"/>
      <c r="BC269" s="56"/>
      <c r="BD269" s="56"/>
      <c r="BE269" s="56"/>
      <c r="BF269" s="56"/>
    </row>
    <row r="270" spans="1:58" ht="12" customHeight="1" x14ac:dyDescent="0.15">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c r="BB270" s="56"/>
      <c r="BC270" s="56"/>
      <c r="BD270" s="56"/>
      <c r="BE270" s="56"/>
      <c r="BF270" s="56"/>
    </row>
    <row r="271" spans="1:58" ht="12" customHeight="1" x14ac:dyDescent="0.15">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c r="BB271" s="56"/>
      <c r="BC271" s="56"/>
      <c r="BD271" s="56"/>
      <c r="BE271" s="56"/>
      <c r="BF271" s="56"/>
    </row>
    <row r="272" spans="1:58" ht="12" customHeight="1" x14ac:dyDescent="0.15">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c r="AS272" s="56"/>
      <c r="AT272" s="56"/>
      <c r="AU272" s="56"/>
      <c r="AV272" s="56"/>
      <c r="AW272" s="56"/>
      <c r="AX272" s="56"/>
      <c r="AY272" s="56"/>
      <c r="AZ272" s="56"/>
      <c r="BA272" s="56"/>
      <c r="BB272" s="56"/>
      <c r="BC272" s="56"/>
      <c r="BD272" s="56"/>
      <c r="BE272" s="56"/>
      <c r="BF272" s="56"/>
    </row>
    <row r="273" spans="1:58" ht="12" customHeight="1" x14ac:dyDescent="0.15">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c r="BB273" s="56"/>
      <c r="BC273" s="56"/>
      <c r="BD273" s="56"/>
      <c r="BE273" s="56"/>
      <c r="BF273" s="56"/>
    </row>
    <row r="274" spans="1:58" ht="12" customHeight="1" x14ac:dyDescent="0.15">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c r="AL274" s="56"/>
      <c r="AM274" s="56"/>
      <c r="AN274" s="56"/>
      <c r="AO274" s="56"/>
      <c r="AP274" s="56"/>
      <c r="AQ274" s="56"/>
      <c r="AR274" s="56"/>
      <c r="AS274" s="56"/>
      <c r="AT274" s="56"/>
      <c r="AU274" s="56"/>
      <c r="AV274" s="56"/>
      <c r="AW274" s="56"/>
      <c r="AX274" s="56"/>
      <c r="AY274" s="56"/>
      <c r="AZ274" s="56"/>
      <c r="BA274" s="56"/>
      <c r="BB274" s="56"/>
      <c r="BC274" s="56"/>
      <c r="BD274" s="56"/>
      <c r="BE274" s="56"/>
      <c r="BF274" s="56"/>
    </row>
    <row r="275" spans="1:58" ht="12" customHeight="1" x14ac:dyDescent="0.15">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c r="AR275" s="56"/>
      <c r="AS275" s="56"/>
      <c r="AT275" s="56"/>
      <c r="AU275" s="56"/>
      <c r="AV275" s="56"/>
      <c r="AW275" s="56"/>
      <c r="AX275" s="56"/>
      <c r="AY275" s="56"/>
      <c r="AZ275" s="56"/>
      <c r="BA275" s="56"/>
      <c r="BB275" s="56"/>
      <c r="BC275" s="56"/>
      <c r="BD275" s="56"/>
      <c r="BE275" s="56"/>
      <c r="BF275" s="56"/>
    </row>
    <row r="276" spans="1:58" ht="12" customHeight="1" x14ac:dyDescent="0.15">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c r="AR276" s="56"/>
      <c r="AS276" s="56"/>
      <c r="AT276" s="56"/>
      <c r="AU276" s="56"/>
      <c r="AV276" s="56"/>
      <c r="AW276" s="56"/>
      <c r="AX276" s="56"/>
      <c r="AY276" s="56"/>
      <c r="AZ276" s="56"/>
      <c r="BA276" s="56"/>
      <c r="BB276" s="56"/>
      <c r="BC276" s="56"/>
      <c r="BD276" s="56"/>
      <c r="BE276" s="56"/>
      <c r="BF276" s="56"/>
    </row>
    <row r="277" spans="1:58" ht="12" customHeight="1" x14ac:dyDescent="0.15">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c r="AR277" s="56"/>
      <c r="AS277" s="56"/>
      <c r="AT277" s="56"/>
      <c r="AU277" s="56"/>
      <c r="AV277" s="56"/>
      <c r="AW277" s="56"/>
      <c r="AX277" s="56"/>
      <c r="AY277" s="56"/>
      <c r="AZ277" s="56"/>
      <c r="BA277" s="56"/>
      <c r="BB277" s="56"/>
      <c r="BC277" s="56"/>
      <c r="BD277" s="56"/>
      <c r="BE277" s="56"/>
      <c r="BF277" s="56"/>
    </row>
    <row r="278" spans="1:58" ht="12" customHeight="1" x14ac:dyDescent="0.15">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c r="AR278" s="56"/>
      <c r="AS278" s="56"/>
      <c r="AT278" s="56"/>
      <c r="AU278" s="56"/>
      <c r="AV278" s="56"/>
      <c r="AW278" s="56"/>
      <c r="AX278" s="56"/>
      <c r="AY278" s="56"/>
      <c r="AZ278" s="56"/>
      <c r="BA278" s="56"/>
      <c r="BB278" s="56"/>
      <c r="BC278" s="56"/>
      <c r="BD278" s="56"/>
      <c r="BE278" s="56"/>
      <c r="BF278" s="56"/>
    </row>
    <row r="279" spans="1:58" ht="12" customHeight="1" x14ac:dyDescent="0.15">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c r="AR279" s="56"/>
      <c r="AS279" s="56"/>
      <c r="AT279" s="56"/>
      <c r="AU279" s="56"/>
      <c r="AV279" s="56"/>
      <c r="AW279" s="56"/>
      <c r="AX279" s="56"/>
      <c r="AY279" s="56"/>
      <c r="AZ279" s="56"/>
      <c r="BA279" s="56"/>
      <c r="BB279" s="56"/>
      <c r="BC279" s="56"/>
      <c r="BD279" s="56"/>
      <c r="BE279" s="56"/>
      <c r="BF279" s="56"/>
    </row>
    <row r="280" spans="1:58" ht="12" customHeight="1" x14ac:dyDescent="0.15">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c r="AR280" s="56"/>
      <c r="AS280" s="56"/>
      <c r="AT280" s="56"/>
      <c r="AU280" s="56"/>
      <c r="AV280" s="56"/>
      <c r="AW280" s="56"/>
      <c r="AX280" s="56"/>
      <c r="AY280" s="56"/>
      <c r="AZ280" s="56"/>
      <c r="BA280" s="56"/>
      <c r="BB280" s="56"/>
      <c r="BC280" s="56"/>
      <c r="BD280" s="56"/>
      <c r="BE280" s="56"/>
      <c r="BF280" s="56"/>
    </row>
    <row r="281" spans="1:58" ht="12" customHeight="1" x14ac:dyDescent="0.15">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c r="AR281" s="56"/>
      <c r="AS281" s="56"/>
      <c r="AT281" s="56"/>
      <c r="AU281" s="56"/>
      <c r="AV281" s="56"/>
      <c r="AW281" s="56"/>
      <c r="AX281" s="56"/>
      <c r="AY281" s="56"/>
      <c r="AZ281" s="56"/>
      <c r="BA281" s="56"/>
      <c r="BB281" s="56"/>
      <c r="BC281" s="56"/>
      <c r="BD281" s="56"/>
      <c r="BE281" s="56"/>
      <c r="BF281" s="56"/>
    </row>
    <row r="282" spans="1:58" ht="12" customHeight="1" x14ac:dyDescent="0.15">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c r="AR282" s="56"/>
      <c r="AS282" s="56"/>
      <c r="AT282" s="56"/>
      <c r="AU282" s="56"/>
      <c r="AV282" s="56"/>
      <c r="AW282" s="56"/>
      <c r="AX282" s="56"/>
      <c r="AY282" s="56"/>
      <c r="AZ282" s="56"/>
      <c r="BA282" s="56"/>
      <c r="BB282" s="56"/>
      <c r="BC282" s="56"/>
      <c r="BD282" s="56"/>
      <c r="BE282" s="56"/>
      <c r="BF282" s="56"/>
    </row>
    <row r="283" spans="1:58" ht="12" customHeight="1" x14ac:dyDescent="0.15">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BB283" s="56"/>
      <c r="BC283" s="56"/>
      <c r="BD283" s="56"/>
      <c r="BE283" s="56"/>
      <c r="BF283" s="56"/>
    </row>
    <row r="284" spans="1:58" ht="12" customHeight="1" x14ac:dyDescent="0.15">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BB284" s="56"/>
      <c r="BC284" s="56"/>
      <c r="BD284" s="56"/>
      <c r="BE284" s="56"/>
      <c r="BF284" s="56"/>
    </row>
    <row r="285" spans="1:58" ht="12" customHeight="1" x14ac:dyDescent="0.15">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c r="AS285" s="56"/>
      <c r="AT285" s="56"/>
      <c r="AU285" s="56"/>
      <c r="AV285" s="56"/>
      <c r="AW285" s="56"/>
      <c r="AX285" s="56"/>
      <c r="AY285" s="56"/>
      <c r="AZ285" s="56"/>
      <c r="BA285" s="56"/>
      <c r="BB285" s="56"/>
      <c r="BC285" s="56"/>
      <c r="BD285" s="56"/>
      <c r="BE285" s="56"/>
      <c r="BF285" s="56"/>
    </row>
    <row r="286" spans="1:58" ht="12" customHeight="1" x14ac:dyDescent="0.15">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c r="AL286" s="56"/>
      <c r="AM286" s="56"/>
      <c r="AN286" s="56"/>
      <c r="AO286" s="56"/>
      <c r="AP286" s="56"/>
      <c r="AQ286" s="56"/>
      <c r="AR286" s="56"/>
      <c r="AS286" s="56"/>
      <c r="AT286" s="56"/>
      <c r="AU286" s="56"/>
      <c r="AV286" s="56"/>
      <c r="AW286" s="56"/>
      <c r="AX286" s="56"/>
      <c r="AY286" s="56"/>
      <c r="AZ286" s="56"/>
      <c r="BA286" s="56"/>
      <c r="BB286" s="56"/>
      <c r="BC286" s="56"/>
      <c r="BD286" s="56"/>
      <c r="BE286" s="56"/>
      <c r="BF286" s="56"/>
    </row>
    <row r="287" spans="1:58" ht="12" customHeight="1" x14ac:dyDescent="0.15">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c r="AL287" s="56"/>
      <c r="AM287" s="56"/>
      <c r="AN287" s="56"/>
      <c r="AO287" s="56"/>
      <c r="AP287" s="56"/>
      <c r="AQ287" s="56"/>
      <c r="AR287" s="56"/>
      <c r="AS287" s="56"/>
      <c r="AT287" s="56"/>
      <c r="AU287" s="56"/>
      <c r="AV287" s="56"/>
      <c r="AW287" s="56"/>
      <c r="AX287" s="56"/>
      <c r="AY287" s="56"/>
      <c r="AZ287" s="56"/>
      <c r="BA287" s="56"/>
      <c r="BB287" s="56"/>
      <c r="BC287" s="56"/>
      <c r="BD287" s="56"/>
      <c r="BE287" s="56"/>
      <c r="BF287" s="56"/>
    </row>
    <row r="288" spans="1:58" ht="12" customHeight="1" x14ac:dyDescent="0.15">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c r="AL288" s="56"/>
      <c r="AM288" s="56"/>
      <c r="AN288" s="56"/>
      <c r="AO288" s="56"/>
      <c r="AP288" s="56"/>
      <c r="AQ288" s="56"/>
      <c r="AR288" s="56"/>
      <c r="AS288" s="56"/>
      <c r="AT288" s="56"/>
      <c r="AU288" s="56"/>
      <c r="AV288" s="56"/>
      <c r="AW288" s="56"/>
      <c r="AX288" s="56"/>
      <c r="AY288" s="56"/>
      <c r="AZ288" s="56"/>
      <c r="BA288" s="56"/>
      <c r="BB288" s="56"/>
      <c r="BC288" s="56"/>
      <c r="BD288" s="56"/>
      <c r="BE288" s="56"/>
      <c r="BF288" s="56"/>
    </row>
    <row r="289" spans="1:58" ht="12" customHeight="1" x14ac:dyDescent="0.15">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c r="AR289" s="56"/>
      <c r="AS289" s="56"/>
      <c r="AT289" s="56"/>
      <c r="AU289" s="56"/>
      <c r="AV289" s="56"/>
      <c r="AW289" s="56"/>
      <c r="AX289" s="56"/>
      <c r="AY289" s="56"/>
      <c r="AZ289" s="56"/>
      <c r="BA289" s="56"/>
      <c r="BB289" s="56"/>
      <c r="BC289" s="56"/>
      <c r="BD289" s="56"/>
      <c r="BE289" s="56"/>
      <c r="BF289" s="56"/>
    </row>
    <row r="290" spans="1:58" ht="12" customHeight="1" x14ac:dyDescent="0.15">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BB290" s="56"/>
      <c r="BC290" s="56"/>
      <c r="BD290" s="56"/>
      <c r="BE290" s="56"/>
      <c r="BF290" s="56"/>
    </row>
    <row r="291" spans="1:58" ht="12" customHeight="1" x14ac:dyDescent="0.15">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c r="AS291" s="56"/>
      <c r="AT291" s="56"/>
      <c r="AU291" s="56"/>
      <c r="AV291" s="56"/>
      <c r="AW291" s="56"/>
      <c r="AX291" s="56"/>
      <c r="AY291" s="56"/>
      <c r="AZ291" s="56"/>
      <c r="BA291" s="56"/>
      <c r="BB291" s="56"/>
      <c r="BC291" s="56"/>
      <c r="BD291" s="56"/>
      <c r="BE291" s="56"/>
      <c r="BF291" s="56"/>
    </row>
    <row r="292" spans="1:58" ht="12" customHeight="1" x14ac:dyDescent="0.15">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BB292" s="56"/>
      <c r="BC292" s="56"/>
      <c r="BD292" s="56"/>
      <c r="BE292" s="56"/>
      <c r="BF292" s="56"/>
    </row>
    <row r="293" spans="1:58" ht="12" customHeight="1" x14ac:dyDescent="0.15">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c r="AS293" s="56"/>
      <c r="AT293" s="56"/>
      <c r="AU293" s="56"/>
      <c r="AV293" s="56"/>
      <c r="AW293" s="56"/>
      <c r="AX293" s="56"/>
      <c r="AY293" s="56"/>
      <c r="AZ293" s="56"/>
      <c r="BA293" s="56"/>
      <c r="BB293" s="56"/>
      <c r="BC293" s="56"/>
      <c r="BD293" s="56"/>
      <c r="BE293" s="56"/>
      <c r="BF293" s="56"/>
    </row>
    <row r="294" spans="1:58" ht="12" customHeight="1" x14ac:dyDescent="0.15">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c r="AR294" s="56"/>
      <c r="AS294" s="56"/>
      <c r="AT294" s="56"/>
      <c r="AU294" s="56"/>
      <c r="AV294" s="56"/>
      <c r="AW294" s="56"/>
      <c r="AX294" s="56"/>
      <c r="AY294" s="56"/>
      <c r="AZ294" s="56"/>
      <c r="BA294" s="56"/>
      <c r="BB294" s="56"/>
      <c r="BC294" s="56"/>
      <c r="BD294" s="56"/>
      <c r="BE294" s="56"/>
      <c r="BF294" s="56"/>
    </row>
    <row r="295" spans="1:58" ht="12" customHeight="1" x14ac:dyDescent="0.15">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c r="AS295" s="56"/>
      <c r="AT295" s="56"/>
      <c r="AU295" s="56"/>
      <c r="AV295" s="56"/>
      <c r="AW295" s="56"/>
      <c r="AX295" s="56"/>
      <c r="AY295" s="56"/>
      <c r="AZ295" s="56"/>
      <c r="BA295" s="56"/>
      <c r="BB295" s="56"/>
      <c r="BC295" s="56"/>
      <c r="BD295" s="56"/>
      <c r="BE295" s="56"/>
      <c r="BF295" s="56"/>
    </row>
    <row r="296" spans="1:58" ht="12" customHeight="1" x14ac:dyDescent="0.15">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BB296" s="56"/>
      <c r="BC296" s="56"/>
      <c r="BD296" s="56"/>
      <c r="BE296" s="56"/>
      <c r="BF296" s="56"/>
    </row>
    <row r="297" spans="1:58" ht="12" customHeight="1" x14ac:dyDescent="0.15">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row>
    <row r="298" spans="1:58" ht="12" customHeight="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c r="AY298" s="56"/>
      <c r="AZ298" s="56"/>
      <c r="BA298" s="56"/>
      <c r="BB298" s="56"/>
      <c r="BC298" s="56"/>
      <c r="BD298" s="56"/>
      <c r="BE298" s="56"/>
      <c r="BF298" s="56"/>
    </row>
    <row r="299" spans="1:58" ht="12" customHeight="1" x14ac:dyDescent="0.15">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c r="AR299" s="56"/>
      <c r="AS299" s="56"/>
      <c r="AT299" s="56"/>
      <c r="AU299" s="56"/>
      <c r="AV299" s="56"/>
      <c r="AW299" s="56"/>
      <c r="AX299" s="56"/>
      <c r="AY299" s="56"/>
      <c r="AZ299" s="56"/>
      <c r="BA299" s="56"/>
      <c r="BB299" s="56"/>
      <c r="BC299" s="56"/>
      <c r="BD299" s="56"/>
      <c r="BE299" s="56"/>
      <c r="BF299" s="56"/>
    </row>
    <row r="300" spans="1:58" ht="12" customHeight="1" x14ac:dyDescent="0.15">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c r="AR300" s="56"/>
      <c r="AS300" s="56"/>
      <c r="AT300" s="56"/>
      <c r="AU300" s="56"/>
      <c r="AV300" s="56"/>
      <c r="AW300" s="56"/>
      <c r="AX300" s="56"/>
      <c r="AY300" s="56"/>
      <c r="AZ300" s="56"/>
      <c r="BA300" s="56"/>
      <c r="BB300" s="56"/>
      <c r="BC300" s="56"/>
      <c r="BD300" s="56"/>
      <c r="BE300" s="56"/>
      <c r="BF300" s="56"/>
    </row>
    <row r="301" spans="1:58" ht="12" customHeight="1" x14ac:dyDescent="0.15">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c r="AR301" s="56"/>
      <c r="AS301" s="56"/>
      <c r="AT301" s="56"/>
      <c r="AU301" s="56"/>
      <c r="AV301" s="56"/>
      <c r="AW301" s="56"/>
      <c r="AX301" s="56"/>
      <c r="AY301" s="56"/>
      <c r="AZ301" s="56"/>
      <c r="BA301" s="56"/>
      <c r="BB301" s="56"/>
      <c r="BC301" s="56"/>
      <c r="BD301" s="56"/>
      <c r="BE301" s="56"/>
      <c r="BF301" s="56"/>
    </row>
    <row r="302" spans="1:58" ht="12" customHeight="1" x14ac:dyDescent="0.15">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c r="AR302" s="56"/>
      <c r="AS302" s="56"/>
      <c r="AT302" s="56"/>
      <c r="AU302" s="56"/>
      <c r="AV302" s="56"/>
      <c r="AW302" s="56"/>
      <c r="AX302" s="56"/>
      <c r="AY302" s="56"/>
      <c r="AZ302" s="56"/>
      <c r="BA302" s="56"/>
      <c r="BB302" s="56"/>
      <c r="BC302" s="56"/>
      <c r="BD302" s="56"/>
      <c r="BE302" s="56"/>
      <c r="BF302" s="56"/>
    </row>
    <row r="303" spans="1:58" ht="12" customHeight="1" x14ac:dyDescent="0.15">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c r="AX303" s="56"/>
      <c r="AY303" s="56"/>
      <c r="AZ303" s="56"/>
      <c r="BA303" s="56"/>
      <c r="BB303" s="56"/>
      <c r="BC303" s="56"/>
      <c r="BD303" s="56"/>
      <c r="BE303" s="56"/>
      <c r="BF303" s="56"/>
    </row>
    <row r="304" spans="1:58" ht="12" customHeight="1" x14ac:dyDescent="0.15">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c r="AX304" s="56"/>
      <c r="AY304" s="56"/>
      <c r="AZ304" s="56"/>
      <c r="BA304" s="56"/>
      <c r="BB304" s="56"/>
      <c r="BC304" s="56"/>
      <c r="BD304" s="56"/>
      <c r="BE304" s="56"/>
      <c r="BF304" s="56"/>
    </row>
    <row r="305" spans="1:58" ht="12" customHeight="1" x14ac:dyDescent="0.15">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c r="AS305" s="56"/>
      <c r="AT305" s="56"/>
      <c r="AU305" s="56"/>
      <c r="AV305" s="56"/>
      <c r="AW305" s="56"/>
      <c r="AX305" s="56"/>
      <c r="AY305" s="56"/>
      <c r="AZ305" s="56"/>
      <c r="BA305" s="56"/>
      <c r="BB305" s="56"/>
      <c r="BC305" s="56"/>
      <c r="BD305" s="56"/>
      <c r="BE305" s="56"/>
      <c r="BF305" s="56"/>
    </row>
    <row r="306" spans="1:58" ht="12" customHeight="1" x14ac:dyDescent="0.15">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c r="AS306" s="56"/>
      <c r="AT306" s="56"/>
      <c r="AU306" s="56"/>
      <c r="AV306" s="56"/>
      <c r="AW306" s="56"/>
      <c r="AX306" s="56"/>
      <c r="AY306" s="56"/>
      <c r="AZ306" s="56"/>
      <c r="BA306" s="56"/>
      <c r="BB306" s="56"/>
      <c r="BC306" s="56"/>
      <c r="BD306" s="56"/>
      <c r="BE306" s="56"/>
      <c r="BF306" s="56"/>
    </row>
    <row r="307" spans="1:58" ht="12" customHeight="1" x14ac:dyDescent="0.15">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c r="AX307" s="56"/>
      <c r="AY307" s="56"/>
      <c r="AZ307" s="56"/>
      <c r="BA307" s="56"/>
      <c r="BB307" s="56"/>
      <c r="BC307" s="56"/>
      <c r="BD307" s="56"/>
      <c r="BE307" s="56"/>
      <c r="BF307" s="56"/>
    </row>
    <row r="308" spans="1:58" ht="12" customHeight="1" x14ac:dyDescent="0.15">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c r="AX308" s="56"/>
      <c r="AY308" s="56"/>
      <c r="AZ308" s="56"/>
      <c r="BA308" s="56"/>
      <c r="BB308" s="56"/>
      <c r="BC308" s="56"/>
      <c r="BD308" s="56"/>
      <c r="BE308" s="56"/>
      <c r="BF308" s="56"/>
    </row>
    <row r="309" spans="1:58" ht="12" customHeight="1" x14ac:dyDescent="0.15">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c r="AX309" s="56"/>
      <c r="AY309" s="56"/>
      <c r="AZ309" s="56"/>
      <c r="BA309" s="56"/>
      <c r="BB309" s="56"/>
      <c r="BC309" s="56"/>
      <c r="BD309" s="56"/>
      <c r="BE309" s="56"/>
      <c r="BF309" s="56"/>
    </row>
    <row r="310" spans="1:58" ht="12" customHeight="1" x14ac:dyDescent="0.15">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c r="AS310" s="56"/>
      <c r="AT310" s="56"/>
      <c r="AU310" s="56"/>
      <c r="AV310" s="56"/>
      <c r="AW310" s="56"/>
      <c r="AX310" s="56"/>
      <c r="AY310" s="56"/>
      <c r="AZ310" s="56"/>
      <c r="BA310" s="56"/>
      <c r="BB310" s="56"/>
      <c r="BC310" s="56"/>
      <c r="BD310" s="56"/>
      <c r="BE310" s="56"/>
      <c r="BF310" s="56"/>
    </row>
    <row r="311" spans="1:58" ht="12" customHeight="1" x14ac:dyDescent="0.15">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c r="AS311" s="56"/>
      <c r="AT311" s="56"/>
      <c r="AU311" s="56"/>
      <c r="AV311" s="56"/>
      <c r="AW311" s="56"/>
      <c r="AX311" s="56"/>
      <c r="AY311" s="56"/>
      <c r="AZ311" s="56"/>
      <c r="BA311" s="56"/>
      <c r="BB311" s="56"/>
      <c r="BC311" s="56"/>
      <c r="BD311" s="56"/>
      <c r="BE311" s="56"/>
      <c r="BF311" s="56"/>
    </row>
    <row r="312" spans="1:58" ht="12" customHeight="1" x14ac:dyDescent="0.15">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c r="AL312" s="56"/>
      <c r="AM312" s="56"/>
      <c r="AN312" s="56"/>
      <c r="AO312" s="56"/>
      <c r="AP312" s="56"/>
      <c r="AQ312" s="56"/>
      <c r="AR312" s="56"/>
      <c r="AS312" s="56"/>
      <c r="AT312" s="56"/>
      <c r="AU312" s="56"/>
      <c r="AV312" s="56"/>
      <c r="AW312" s="56"/>
      <c r="AX312" s="56"/>
      <c r="AY312" s="56"/>
      <c r="AZ312" s="56"/>
      <c r="BA312" s="56"/>
      <c r="BB312" s="56"/>
      <c r="BC312" s="56"/>
      <c r="BD312" s="56"/>
      <c r="BE312" s="56"/>
      <c r="BF312" s="56"/>
    </row>
    <row r="313" spans="1:58" ht="12" customHeight="1" x14ac:dyDescent="0.15">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c r="AL313" s="56"/>
      <c r="AM313" s="56"/>
      <c r="AN313" s="56"/>
      <c r="AO313" s="56"/>
      <c r="AP313" s="56"/>
      <c r="AQ313" s="56"/>
      <c r="AR313" s="56"/>
      <c r="AS313" s="56"/>
      <c r="AT313" s="56"/>
      <c r="AU313" s="56"/>
      <c r="AV313" s="56"/>
      <c r="AW313" s="56"/>
      <c r="AX313" s="56"/>
      <c r="AY313" s="56"/>
      <c r="AZ313" s="56"/>
      <c r="BA313" s="56"/>
      <c r="BB313" s="56"/>
      <c r="BC313" s="56"/>
      <c r="BD313" s="56"/>
      <c r="BE313" s="56"/>
      <c r="BF313" s="56"/>
    </row>
    <row r="314" spans="1:58" ht="12" customHeight="1" x14ac:dyDescent="0.15">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c r="AL314" s="56"/>
      <c r="AM314" s="56"/>
      <c r="AN314" s="56"/>
      <c r="AO314" s="56"/>
      <c r="AP314" s="56"/>
      <c r="AQ314" s="56"/>
      <c r="AR314" s="56"/>
      <c r="AS314" s="56"/>
      <c r="AT314" s="56"/>
      <c r="AU314" s="56"/>
      <c r="AV314" s="56"/>
      <c r="AW314" s="56"/>
      <c r="AX314" s="56"/>
      <c r="AY314" s="56"/>
      <c r="AZ314" s="56"/>
      <c r="BA314" s="56"/>
      <c r="BB314" s="56"/>
      <c r="BC314" s="56"/>
      <c r="BD314" s="56"/>
      <c r="BE314" s="56"/>
      <c r="BF314" s="56"/>
    </row>
    <row r="315" spans="1:58" ht="12" customHeight="1" x14ac:dyDescent="0.15">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c r="AL315" s="56"/>
      <c r="AM315" s="56"/>
      <c r="AN315" s="56"/>
      <c r="AO315" s="56"/>
      <c r="AP315" s="56"/>
      <c r="AQ315" s="56"/>
      <c r="AR315" s="56"/>
      <c r="AS315" s="56"/>
      <c r="AT315" s="56"/>
      <c r="AU315" s="56"/>
      <c r="AV315" s="56"/>
      <c r="AW315" s="56"/>
      <c r="AX315" s="56"/>
      <c r="AY315" s="56"/>
      <c r="AZ315" s="56"/>
      <c r="BA315" s="56"/>
      <c r="BB315" s="56"/>
      <c r="BC315" s="56"/>
      <c r="BD315" s="56"/>
      <c r="BE315" s="56"/>
      <c r="BF315" s="56"/>
    </row>
    <row r="316" spans="1:58" ht="12" customHeight="1" x14ac:dyDescent="0.15">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c r="AL316" s="56"/>
      <c r="AM316" s="56"/>
      <c r="AN316" s="56"/>
      <c r="AO316" s="56"/>
      <c r="AP316" s="56"/>
      <c r="AQ316" s="56"/>
      <c r="AR316" s="56"/>
      <c r="AS316" s="56"/>
      <c r="AT316" s="56"/>
      <c r="AU316" s="56"/>
      <c r="AV316" s="56"/>
      <c r="AW316" s="56"/>
      <c r="AX316" s="56"/>
      <c r="AY316" s="56"/>
      <c r="AZ316" s="56"/>
      <c r="BA316" s="56"/>
      <c r="BB316" s="56"/>
      <c r="BC316" s="56"/>
      <c r="BD316" s="56"/>
      <c r="BE316" s="56"/>
      <c r="BF316" s="56"/>
    </row>
    <row r="317" spans="1:58" ht="12" customHeight="1" x14ac:dyDescent="0.15">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c r="AL317" s="56"/>
      <c r="AM317" s="56"/>
      <c r="AN317" s="56"/>
      <c r="AO317" s="56"/>
      <c r="AP317" s="56"/>
      <c r="AQ317" s="56"/>
      <c r="AR317" s="56"/>
      <c r="AS317" s="56"/>
      <c r="AT317" s="56"/>
      <c r="AU317" s="56"/>
      <c r="AV317" s="56"/>
      <c r="AW317" s="56"/>
      <c r="AX317" s="56"/>
      <c r="AY317" s="56"/>
      <c r="AZ317" s="56"/>
      <c r="BA317" s="56"/>
      <c r="BB317" s="56"/>
      <c r="BC317" s="56"/>
      <c r="BD317" s="56"/>
      <c r="BE317" s="56"/>
      <c r="BF317" s="56"/>
    </row>
    <row r="318" spans="1:58" ht="12" customHeight="1" x14ac:dyDescent="0.15">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c r="AL318" s="56"/>
      <c r="AM318" s="56"/>
      <c r="AN318" s="56"/>
      <c r="AO318" s="56"/>
      <c r="AP318" s="56"/>
      <c r="AQ318" s="56"/>
      <c r="AR318" s="56"/>
      <c r="AS318" s="56"/>
      <c r="AT318" s="56"/>
      <c r="AU318" s="56"/>
      <c r="AV318" s="56"/>
      <c r="AW318" s="56"/>
      <c r="AX318" s="56"/>
      <c r="AY318" s="56"/>
      <c r="AZ318" s="56"/>
      <c r="BA318" s="56"/>
      <c r="BB318" s="56"/>
      <c r="BC318" s="56"/>
      <c r="BD318" s="56"/>
      <c r="BE318" s="56"/>
      <c r="BF318" s="56"/>
    </row>
    <row r="319" spans="1:58" ht="12" customHeight="1" x14ac:dyDescent="0.15">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c r="AL319" s="56"/>
      <c r="AM319" s="56"/>
      <c r="AN319" s="56"/>
      <c r="AO319" s="56"/>
      <c r="AP319" s="56"/>
      <c r="AQ319" s="56"/>
      <c r="AR319" s="56"/>
      <c r="AS319" s="56"/>
      <c r="AT319" s="56"/>
      <c r="AU319" s="56"/>
      <c r="AV319" s="56"/>
      <c r="AW319" s="56"/>
      <c r="AX319" s="56"/>
      <c r="AY319" s="56"/>
      <c r="AZ319" s="56"/>
      <c r="BA319" s="56"/>
      <c r="BB319" s="56"/>
      <c r="BC319" s="56"/>
      <c r="BD319" s="56"/>
      <c r="BE319" s="56"/>
      <c r="BF319" s="56"/>
    </row>
    <row r="320" spans="1:58" ht="12" customHeight="1" x14ac:dyDescent="0.15">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c r="AL320" s="56"/>
      <c r="AM320" s="56"/>
      <c r="AN320" s="56"/>
      <c r="AO320" s="56"/>
      <c r="AP320" s="56"/>
      <c r="AQ320" s="56"/>
      <c r="AR320" s="56"/>
      <c r="AS320" s="56"/>
      <c r="AT320" s="56"/>
      <c r="AU320" s="56"/>
      <c r="AV320" s="56"/>
      <c r="AW320" s="56"/>
      <c r="AX320" s="56"/>
      <c r="AY320" s="56"/>
      <c r="AZ320" s="56"/>
      <c r="BA320" s="56"/>
      <c r="BB320" s="56"/>
      <c r="BC320" s="56"/>
      <c r="BD320" s="56"/>
      <c r="BE320" s="56"/>
      <c r="BF320" s="56"/>
    </row>
    <row r="321" spans="1:58" ht="12" customHeight="1" x14ac:dyDescent="0.15">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c r="AL321" s="56"/>
      <c r="AM321" s="56"/>
      <c r="AN321" s="56"/>
      <c r="AO321" s="56"/>
      <c r="AP321" s="56"/>
      <c r="AQ321" s="56"/>
      <c r="AR321" s="56"/>
      <c r="AS321" s="56"/>
      <c r="AT321" s="56"/>
      <c r="AU321" s="56"/>
      <c r="AV321" s="56"/>
      <c r="AW321" s="56"/>
      <c r="AX321" s="56"/>
      <c r="AY321" s="56"/>
      <c r="AZ321" s="56"/>
      <c r="BA321" s="56"/>
      <c r="BB321" s="56"/>
      <c r="BC321" s="56"/>
      <c r="BD321" s="56"/>
      <c r="BE321" s="56"/>
      <c r="BF321" s="56"/>
    </row>
    <row r="322" spans="1:58" ht="12" customHeight="1" x14ac:dyDescent="0.15">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c r="AL322" s="56"/>
      <c r="AM322" s="56"/>
      <c r="AN322" s="56"/>
      <c r="AO322" s="56"/>
      <c r="AP322" s="56"/>
      <c r="AQ322" s="56"/>
      <c r="AR322" s="56"/>
      <c r="AS322" s="56"/>
      <c r="AT322" s="56"/>
      <c r="AU322" s="56"/>
      <c r="AV322" s="56"/>
      <c r="AW322" s="56"/>
      <c r="AX322" s="56"/>
      <c r="AY322" s="56"/>
      <c r="AZ322" s="56"/>
      <c r="BA322" s="56"/>
      <c r="BB322" s="56"/>
      <c r="BC322" s="56"/>
      <c r="BD322" s="56"/>
      <c r="BE322" s="56"/>
      <c r="BF322" s="56"/>
    </row>
    <row r="323" spans="1:58" ht="12" customHeight="1" x14ac:dyDescent="0.15">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c r="AR323" s="56"/>
      <c r="AS323" s="56"/>
      <c r="AT323" s="56"/>
      <c r="AU323" s="56"/>
      <c r="AV323" s="56"/>
      <c r="AW323" s="56"/>
      <c r="AX323" s="56"/>
      <c r="AY323" s="56"/>
      <c r="AZ323" s="56"/>
      <c r="BA323" s="56"/>
      <c r="BB323" s="56"/>
      <c r="BC323" s="56"/>
      <c r="BD323" s="56"/>
      <c r="BE323" s="56"/>
      <c r="BF323" s="56"/>
    </row>
    <row r="324" spans="1:58" ht="12" customHeight="1" x14ac:dyDescent="0.15">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c r="AL324" s="56"/>
      <c r="AM324" s="56"/>
      <c r="AN324" s="56"/>
      <c r="AO324" s="56"/>
      <c r="AP324" s="56"/>
      <c r="AQ324" s="56"/>
      <c r="AR324" s="56"/>
      <c r="AS324" s="56"/>
      <c r="AT324" s="56"/>
      <c r="AU324" s="56"/>
      <c r="AV324" s="56"/>
      <c r="AW324" s="56"/>
      <c r="AX324" s="56"/>
      <c r="AY324" s="56"/>
      <c r="AZ324" s="56"/>
      <c r="BA324" s="56"/>
      <c r="BB324" s="56"/>
      <c r="BC324" s="56"/>
      <c r="BD324" s="56"/>
      <c r="BE324" s="56"/>
      <c r="BF324" s="56"/>
    </row>
    <row r="325" spans="1:58" ht="12" customHeight="1" x14ac:dyDescent="0.15">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c r="AL325" s="56"/>
      <c r="AM325" s="56"/>
      <c r="AN325" s="56"/>
      <c r="AO325" s="56"/>
      <c r="AP325" s="56"/>
      <c r="AQ325" s="56"/>
      <c r="AR325" s="56"/>
      <c r="AS325" s="56"/>
      <c r="AT325" s="56"/>
      <c r="AU325" s="56"/>
      <c r="AV325" s="56"/>
      <c r="AW325" s="56"/>
      <c r="AX325" s="56"/>
      <c r="AY325" s="56"/>
      <c r="AZ325" s="56"/>
      <c r="BA325" s="56"/>
      <c r="BB325" s="56"/>
      <c r="BC325" s="56"/>
      <c r="BD325" s="56"/>
      <c r="BE325" s="56"/>
      <c r="BF325" s="56"/>
    </row>
    <row r="326" spans="1:58" ht="12" customHeight="1" x14ac:dyDescent="0.15">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c r="AR326" s="56"/>
      <c r="AS326" s="56"/>
      <c r="AT326" s="56"/>
      <c r="AU326" s="56"/>
      <c r="AV326" s="56"/>
      <c r="AW326" s="56"/>
      <c r="AX326" s="56"/>
      <c r="AY326" s="56"/>
      <c r="AZ326" s="56"/>
      <c r="BA326" s="56"/>
      <c r="BB326" s="56"/>
      <c r="BC326" s="56"/>
      <c r="BD326" s="56"/>
      <c r="BE326" s="56"/>
      <c r="BF326" s="56"/>
    </row>
    <row r="327" spans="1:58" ht="12" customHeight="1" x14ac:dyDescent="0.15">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c r="AR327" s="56"/>
      <c r="AS327" s="56"/>
      <c r="AT327" s="56"/>
      <c r="AU327" s="56"/>
      <c r="AV327" s="56"/>
      <c r="AW327" s="56"/>
      <c r="AX327" s="56"/>
      <c r="AY327" s="56"/>
      <c r="AZ327" s="56"/>
      <c r="BA327" s="56"/>
      <c r="BB327" s="56"/>
      <c r="BC327" s="56"/>
      <c r="BD327" s="56"/>
      <c r="BE327" s="56"/>
      <c r="BF327" s="56"/>
    </row>
    <row r="328" spans="1:58" ht="12" customHeight="1" x14ac:dyDescent="0.15">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c r="AL328" s="56"/>
      <c r="AM328" s="56"/>
      <c r="AN328" s="56"/>
      <c r="AO328" s="56"/>
      <c r="AP328" s="56"/>
      <c r="AQ328" s="56"/>
      <c r="AR328" s="56"/>
      <c r="AS328" s="56"/>
      <c r="AT328" s="56"/>
      <c r="AU328" s="56"/>
      <c r="AV328" s="56"/>
      <c r="AW328" s="56"/>
      <c r="AX328" s="56"/>
      <c r="AY328" s="56"/>
      <c r="AZ328" s="56"/>
      <c r="BA328" s="56"/>
      <c r="BB328" s="56"/>
      <c r="BC328" s="56"/>
      <c r="BD328" s="56"/>
      <c r="BE328" s="56"/>
      <c r="BF328" s="56"/>
    </row>
    <row r="329" spans="1:58" ht="12" customHeight="1" x14ac:dyDescent="0.15">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c r="AL329" s="56"/>
      <c r="AM329" s="56"/>
      <c r="AN329" s="56"/>
      <c r="AO329" s="56"/>
      <c r="AP329" s="56"/>
      <c r="AQ329" s="56"/>
      <c r="AR329" s="56"/>
      <c r="AS329" s="56"/>
      <c r="AT329" s="56"/>
      <c r="AU329" s="56"/>
      <c r="AV329" s="56"/>
      <c r="AW329" s="56"/>
      <c r="AX329" s="56"/>
      <c r="AY329" s="56"/>
      <c r="AZ329" s="56"/>
      <c r="BA329" s="56"/>
      <c r="BB329" s="56"/>
      <c r="BC329" s="56"/>
      <c r="BD329" s="56"/>
      <c r="BE329" s="56"/>
      <c r="BF329" s="56"/>
    </row>
    <row r="330" spans="1:58" ht="12" customHeight="1" x14ac:dyDescent="0.15">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c r="AL330" s="56"/>
      <c r="AM330" s="56"/>
      <c r="AN330" s="56"/>
      <c r="AO330" s="56"/>
      <c r="AP330" s="56"/>
      <c r="AQ330" s="56"/>
      <c r="AR330" s="56"/>
      <c r="AS330" s="56"/>
      <c r="AT330" s="56"/>
      <c r="AU330" s="56"/>
      <c r="AV330" s="56"/>
      <c r="AW330" s="56"/>
      <c r="AX330" s="56"/>
      <c r="AY330" s="56"/>
      <c r="AZ330" s="56"/>
      <c r="BA330" s="56"/>
      <c r="BB330" s="56"/>
      <c r="BC330" s="56"/>
      <c r="BD330" s="56"/>
      <c r="BE330" s="56"/>
      <c r="BF330" s="56"/>
    </row>
    <row r="331" spans="1:58" ht="12" customHeight="1" x14ac:dyDescent="0.15">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c r="AL331" s="56"/>
      <c r="AM331" s="56"/>
      <c r="AN331" s="56"/>
      <c r="AO331" s="56"/>
      <c r="AP331" s="56"/>
      <c r="AQ331" s="56"/>
      <c r="AR331" s="56"/>
      <c r="AS331" s="56"/>
      <c r="AT331" s="56"/>
      <c r="AU331" s="56"/>
      <c r="AV331" s="56"/>
      <c r="AW331" s="56"/>
      <c r="AX331" s="56"/>
      <c r="AY331" s="56"/>
      <c r="AZ331" s="56"/>
      <c r="BA331" s="56"/>
      <c r="BB331" s="56"/>
      <c r="BC331" s="56"/>
      <c r="BD331" s="56"/>
      <c r="BE331" s="56"/>
      <c r="BF331" s="56"/>
    </row>
    <row r="332" spans="1:58" ht="12" customHeight="1" x14ac:dyDescent="0.15">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c r="AL332" s="56"/>
      <c r="AM332" s="56"/>
      <c r="AN332" s="56"/>
      <c r="AO332" s="56"/>
      <c r="AP332" s="56"/>
      <c r="AQ332" s="56"/>
      <c r="AR332" s="56"/>
      <c r="AS332" s="56"/>
      <c r="AT332" s="56"/>
      <c r="AU332" s="56"/>
      <c r="AV332" s="56"/>
      <c r="AW332" s="56"/>
      <c r="AX332" s="56"/>
      <c r="AY332" s="56"/>
      <c r="AZ332" s="56"/>
      <c r="BA332" s="56"/>
      <c r="BB332" s="56"/>
      <c r="BC332" s="56"/>
      <c r="BD332" s="56"/>
      <c r="BE332" s="56"/>
      <c r="BF332" s="56"/>
    </row>
    <row r="333" spans="1:58" ht="12" customHeight="1" x14ac:dyDescent="0.15">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c r="AL333" s="56"/>
      <c r="AM333" s="56"/>
      <c r="AN333" s="56"/>
      <c r="AO333" s="56"/>
      <c r="AP333" s="56"/>
      <c r="AQ333" s="56"/>
      <c r="AR333" s="56"/>
      <c r="AS333" s="56"/>
      <c r="AT333" s="56"/>
      <c r="AU333" s="56"/>
      <c r="AV333" s="56"/>
      <c r="AW333" s="56"/>
      <c r="AX333" s="56"/>
      <c r="AY333" s="56"/>
      <c r="AZ333" s="56"/>
      <c r="BA333" s="56"/>
      <c r="BB333" s="56"/>
      <c r="BC333" s="56"/>
      <c r="BD333" s="56"/>
      <c r="BE333" s="56"/>
      <c r="BF333" s="56"/>
    </row>
    <row r="334" spans="1:58" ht="12" customHeight="1" x14ac:dyDescent="0.15">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c r="AL334" s="56"/>
      <c r="AM334" s="56"/>
      <c r="AN334" s="56"/>
      <c r="AO334" s="56"/>
      <c r="AP334" s="56"/>
      <c r="AQ334" s="56"/>
      <c r="AR334" s="56"/>
      <c r="AS334" s="56"/>
      <c r="AT334" s="56"/>
      <c r="AU334" s="56"/>
      <c r="AV334" s="56"/>
      <c r="AW334" s="56"/>
      <c r="AX334" s="56"/>
      <c r="AY334" s="56"/>
      <c r="AZ334" s="56"/>
      <c r="BA334" s="56"/>
      <c r="BB334" s="56"/>
      <c r="BC334" s="56"/>
      <c r="BD334" s="56"/>
      <c r="BE334" s="56"/>
      <c r="BF334" s="56"/>
    </row>
    <row r="335" spans="1:58" ht="12" customHeight="1" x14ac:dyDescent="0.15">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c r="AL335" s="56"/>
      <c r="AM335" s="56"/>
      <c r="AN335" s="56"/>
      <c r="AO335" s="56"/>
      <c r="AP335" s="56"/>
      <c r="AQ335" s="56"/>
      <c r="AR335" s="56"/>
      <c r="AS335" s="56"/>
      <c r="AT335" s="56"/>
      <c r="AU335" s="56"/>
      <c r="AV335" s="56"/>
      <c r="AW335" s="56"/>
      <c r="AX335" s="56"/>
      <c r="AY335" s="56"/>
      <c r="AZ335" s="56"/>
      <c r="BA335" s="56"/>
      <c r="BB335" s="56"/>
      <c r="BC335" s="56"/>
      <c r="BD335" s="56"/>
      <c r="BE335" s="56"/>
      <c r="BF335" s="56"/>
    </row>
    <row r="336" spans="1:58" ht="12" customHeight="1" x14ac:dyDescent="0.15">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c r="AL336" s="56"/>
      <c r="AM336" s="56"/>
      <c r="AN336" s="56"/>
      <c r="AO336" s="56"/>
      <c r="AP336" s="56"/>
      <c r="AQ336" s="56"/>
      <c r="AR336" s="56"/>
      <c r="AS336" s="56"/>
      <c r="AT336" s="56"/>
      <c r="AU336" s="56"/>
      <c r="AV336" s="56"/>
      <c r="AW336" s="56"/>
      <c r="AX336" s="56"/>
      <c r="AY336" s="56"/>
      <c r="AZ336" s="56"/>
      <c r="BA336" s="56"/>
      <c r="BB336" s="56"/>
      <c r="BC336" s="56"/>
      <c r="BD336" s="56"/>
      <c r="BE336" s="56"/>
      <c r="BF336" s="56"/>
    </row>
    <row r="337" spans="1:58" ht="12" customHeight="1" x14ac:dyDescent="0.15">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c r="AL337" s="56"/>
      <c r="AM337" s="56"/>
      <c r="AN337" s="56"/>
      <c r="AO337" s="56"/>
      <c r="AP337" s="56"/>
      <c r="AQ337" s="56"/>
      <c r="AR337" s="56"/>
      <c r="AS337" s="56"/>
      <c r="AT337" s="56"/>
      <c r="AU337" s="56"/>
      <c r="AV337" s="56"/>
      <c r="AW337" s="56"/>
      <c r="AX337" s="56"/>
      <c r="AY337" s="56"/>
      <c r="AZ337" s="56"/>
      <c r="BA337" s="56"/>
      <c r="BB337" s="56"/>
      <c r="BC337" s="56"/>
      <c r="BD337" s="56"/>
      <c r="BE337" s="56"/>
      <c r="BF337" s="56"/>
    </row>
    <row r="338" spans="1:58" ht="12" customHeight="1" x14ac:dyDescent="0.15">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c r="AL338" s="56"/>
      <c r="AM338" s="56"/>
      <c r="AN338" s="56"/>
      <c r="AO338" s="56"/>
      <c r="AP338" s="56"/>
      <c r="AQ338" s="56"/>
      <c r="AR338" s="56"/>
      <c r="AS338" s="56"/>
      <c r="AT338" s="56"/>
      <c r="AU338" s="56"/>
      <c r="AV338" s="56"/>
      <c r="AW338" s="56"/>
      <c r="AX338" s="56"/>
      <c r="AY338" s="56"/>
      <c r="AZ338" s="56"/>
      <c r="BA338" s="56"/>
      <c r="BB338" s="56"/>
      <c r="BC338" s="56"/>
      <c r="BD338" s="56"/>
      <c r="BE338" s="56"/>
      <c r="BF338" s="56"/>
    </row>
    <row r="339" spans="1:58" ht="12" customHeight="1" x14ac:dyDescent="0.15">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c r="AL339" s="56"/>
      <c r="AM339" s="56"/>
      <c r="AN339" s="56"/>
      <c r="AO339" s="56"/>
      <c r="AP339" s="56"/>
      <c r="AQ339" s="56"/>
      <c r="AR339" s="56"/>
      <c r="AS339" s="56"/>
      <c r="AT339" s="56"/>
      <c r="AU339" s="56"/>
      <c r="AV339" s="56"/>
      <c r="AW339" s="56"/>
      <c r="AX339" s="56"/>
      <c r="AY339" s="56"/>
      <c r="AZ339" s="56"/>
      <c r="BA339" s="56"/>
      <c r="BB339" s="56"/>
      <c r="BC339" s="56"/>
      <c r="BD339" s="56"/>
      <c r="BE339" s="56"/>
      <c r="BF339" s="56"/>
    </row>
    <row r="340" spans="1:58" ht="12" customHeight="1" x14ac:dyDescent="0.15">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c r="AL340" s="56"/>
      <c r="AM340" s="56"/>
      <c r="AN340" s="56"/>
      <c r="AO340" s="56"/>
      <c r="AP340" s="56"/>
      <c r="AQ340" s="56"/>
      <c r="AR340" s="56"/>
      <c r="AS340" s="56"/>
      <c r="AT340" s="56"/>
      <c r="AU340" s="56"/>
      <c r="AV340" s="56"/>
      <c r="AW340" s="56"/>
      <c r="AX340" s="56"/>
      <c r="AY340" s="56"/>
      <c r="AZ340" s="56"/>
      <c r="BA340" s="56"/>
      <c r="BB340" s="56"/>
      <c r="BC340" s="56"/>
      <c r="BD340" s="56"/>
      <c r="BE340" s="56"/>
      <c r="BF340" s="56"/>
    </row>
    <row r="341" spans="1:58" ht="12" customHeight="1" x14ac:dyDescent="0.15">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c r="AL341" s="56"/>
      <c r="AM341" s="56"/>
      <c r="AN341" s="56"/>
      <c r="AO341" s="56"/>
      <c r="AP341" s="56"/>
      <c r="AQ341" s="56"/>
      <c r="AR341" s="56"/>
      <c r="AS341" s="56"/>
      <c r="AT341" s="56"/>
      <c r="AU341" s="56"/>
      <c r="AV341" s="56"/>
      <c r="AW341" s="56"/>
      <c r="AX341" s="56"/>
      <c r="AY341" s="56"/>
      <c r="AZ341" s="56"/>
      <c r="BA341" s="56"/>
      <c r="BB341" s="56"/>
      <c r="BC341" s="56"/>
      <c r="BD341" s="56"/>
      <c r="BE341" s="56"/>
      <c r="BF341" s="56"/>
    </row>
    <row r="342" spans="1:58" ht="12" customHeight="1" x14ac:dyDescent="0.15">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c r="AL342" s="56"/>
      <c r="AM342" s="56"/>
      <c r="AN342" s="56"/>
      <c r="AO342" s="56"/>
      <c r="AP342" s="56"/>
      <c r="AQ342" s="56"/>
      <c r="AR342" s="56"/>
      <c r="AS342" s="56"/>
      <c r="AT342" s="56"/>
      <c r="AU342" s="56"/>
      <c r="AV342" s="56"/>
      <c r="AW342" s="56"/>
      <c r="AX342" s="56"/>
      <c r="AY342" s="56"/>
      <c r="AZ342" s="56"/>
      <c r="BA342" s="56"/>
      <c r="BB342" s="56"/>
      <c r="BC342" s="56"/>
      <c r="BD342" s="56"/>
      <c r="BE342" s="56"/>
      <c r="BF342" s="56"/>
    </row>
    <row r="343" spans="1:58" ht="12" customHeight="1" x14ac:dyDescent="0.15">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c r="AL343" s="56"/>
      <c r="AM343" s="56"/>
      <c r="AN343" s="56"/>
      <c r="AO343" s="56"/>
      <c r="AP343" s="56"/>
      <c r="AQ343" s="56"/>
      <c r="AR343" s="56"/>
      <c r="AS343" s="56"/>
      <c r="AT343" s="56"/>
      <c r="AU343" s="56"/>
      <c r="AV343" s="56"/>
      <c r="AW343" s="56"/>
      <c r="AX343" s="56"/>
      <c r="AY343" s="56"/>
      <c r="AZ343" s="56"/>
      <c r="BA343" s="56"/>
      <c r="BB343" s="56"/>
      <c r="BC343" s="56"/>
      <c r="BD343" s="56"/>
      <c r="BE343" s="56"/>
      <c r="BF343" s="56"/>
    </row>
    <row r="344" spans="1:58" ht="12" customHeight="1" x14ac:dyDescent="0.15">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c r="AL344" s="56"/>
      <c r="AM344" s="56"/>
      <c r="AN344" s="56"/>
      <c r="AO344" s="56"/>
      <c r="AP344" s="56"/>
      <c r="AQ344" s="56"/>
      <c r="AR344" s="56"/>
      <c r="AS344" s="56"/>
      <c r="AT344" s="56"/>
      <c r="AU344" s="56"/>
      <c r="AV344" s="56"/>
      <c r="AW344" s="56"/>
      <c r="AX344" s="56"/>
      <c r="AY344" s="56"/>
      <c r="AZ344" s="56"/>
      <c r="BA344" s="56"/>
      <c r="BB344" s="56"/>
      <c r="BC344" s="56"/>
      <c r="BD344" s="56"/>
      <c r="BE344" s="56"/>
      <c r="BF344" s="56"/>
    </row>
    <row r="345" spans="1:58" ht="12" customHeight="1" x14ac:dyDescent="0.15">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c r="AL345" s="56"/>
      <c r="AM345" s="56"/>
      <c r="AN345" s="56"/>
      <c r="AO345" s="56"/>
      <c r="AP345" s="56"/>
      <c r="AQ345" s="56"/>
      <c r="AR345" s="56"/>
      <c r="AS345" s="56"/>
      <c r="AT345" s="56"/>
      <c r="AU345" s="56"/>
      <c r="AV345" s="56"/>
      <c r="AW345" s="56"/>
      <c r="AX345" s="56"/>
      <c r="AY345" s="56"/>
      <c r="AZ345" s="56"/>
      <c r="BA345" s="56"/>
      <c r="BB345" s="56"/>
      <c r="BC345" s="56"/>
      <c r="BD345" s="56"/>
      <c r="BE345" s="56"/>
      <c r="BF345" s="56"/>
    </row>
    <row r="346" spans="1:58" ht="12" customHeight="1" x14ac:dyDescent="0.15">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c r="AR346" s="56"/>
      <c r="AS346" s="56"/>
      <c r="AT346" s="56"/>
      <c r="AU346" s="56"/>
      <c r="AV346" s="56"/>
      <c r="AW346" s="56"/>
      <c r="AX346" s="56"/>
      <c r="AY346" s="56"/>
      <c r="AZ346" s="56"/>
      <c r="BA346" s="56"/>
      <c r="BB346" s="56"/>
      <c r="BC346" s="56"/>
      <c r="BD346" s="56"/>
      <c r="BE346" s="56"/>
      <c r="BF346" s="56"/>
    </row>
    <row r="347" spans="1:58" ht="12" customHeight="1" x14ac:dyDescent="0.15">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c r="AL347" s="56"/>
      <c r="AM347" s="56"/>
      <c r="AN347" s="56"/>
      <c r="AO347" s="56"/>
      <c r="AP347" s="56"/>
      <c r="AQ347" s="56"/>
      <c r="AR347" s="56"/>
      <c r="AS347" s="56"/>
      <c r="AT347" s="56"/>
      <c r="AU347" s="56"/>
      <c r="AV347" s="56"/>
      <c r="AW347" s="56"/>
      <c r="AX347" s="56"/>
      <c r="AY347" s="56"/>
      <c r="AZ347" s="56"/>
      <c r="BA347" s="56"/>
      <c r="BB347" s="56"/>
      <c r="BC347" s="56"/>
      <c r="BD347" s="56"/>
      <c r="BE347" s="56"/>
      <c r="BF347" s="56"/>
    </row>
    <row r="348" spans="1:58" ht="12" customHeight="1" x14ac:dyDescent="0.15">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c r="AL348" s="56"/>
      <c r="AM348" s="56"/>
      <c r="AN348" s="56"/>
      <c r="AO348" s="56"/>
      <c r="AP348" s="56"/>
      <c r="AQ348" s="56"/>
      <c r="AR348" s="56"/>
      <c r="AS348" s="56"/>
      <c r="AT348" s="56"/>
      <c r="AU348" s="56"/>
      <c r="AV348" s="56"/>
      <c r="AW348" s="56"/>
      <c r="AX348" s="56"/>
      <c r="AY348" s="56"/>
      <c r="AZ348" s="56"/>
      <c r="BA348" s="56"/>
      <c r="BB348" s="56"/>
      <c r="BC348" s="56"/>
      <c r="BD348" s="56"/>
      <c r="BE348" s="56"/>
      <c r="BF348" s="56"/>
    </row>
    <row r="349" spans="1:58" ht="12" customHeight="1" x14ac:dyDescent="0.15">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c r="AL349" s="56"/>
      <c r="AM349" s="56"/>
      <c r="AN349" s="56"/>
      <c r="AO349" s="56"/>
      <c r="AP349" s="56"/>
      <c r="AQ349" s="56"/>
      <c r="AR349" s="56"/>
      <c r="AS349" s="56"/>
      <c r="AT349" s="56"/>
      <c r="AU349" s="56"/>
      <c r="AV349" s="56"/>
      <c r="AW349" s="56"/>
      <c r="AX349" s="56"/>
      <c r="AY349" s="56"/>
      <c r="AZ349" s="56"/>
      <c r="BA349" s="56"/>
      <c r="BB349" s="56"/>
      <c r="BC349" s="56"/>
      <c r="BD349" s="56"/>
      <c r="BE349" s="56"/>
      <c r="BF349" s="56"/>
    </row>
    <row r="350" spans="1:58" ht="12" customHeight="1" x14ac:dyDescent="0.15">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c r="AL350" s="56"/>
      <c r="AM350" s="56"/>
      <c r="AN350" s="56"/>
      <c r="AO350" s="56"/>
      <c r="AP350" s="56"/>
      <c r="AQ350" s="56"/>
      <c r="AR350" s="56"/>
      <c r="AS350" s="56"/>
      <c r="AT350" s="56"/>
      <c r="AU350" s="56"/>
      <c r="AV350" s="56"/>
      <c r="AW350" s="56"/>
      <c r="AX350" s="56"/>
      <c r="AY350" s="56"/>
      <c r="AZ350" s="56"/>
      <c r="BA350" s="56"/>
      <c r="BB350" s="56"/>
      <c r="BC350" s="56"/>
      <c r="BD350" s="56"/>
      <c r="BE350" s="56"/>
      <c r="BF350" s="56"/>
    </row>
    <row r="351" spans="1:58" ht="12" customHeight="1" x14ac:dyDescent="0.15">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c r="AL351" s="56"/>
      <c r="AM351" s="56"/>
      <c r="AN351" s="56"/>
      <c r="AO351" s="56"/>
      <c r="AP351" s="56"/>
      <c r="AQ351" s="56"/>
      <c r="AR351" s="56"/>
      <c r="AS351" s="56"/>
      <c r="AT351" s="56"/>
      <c r="AU351" s="56"/>
      <c r="AV351" s="56"/>
      <c r="AW351" s="56"/>
      <c r="AX351" s="56"/>
      <c r="AY351" s="56"/>
      <c r="AZ351" s="56"/>
      <c r="BA351" s="56"/>
      <c r="BB351" s="56"/>
      <c r="BC351" s="56"/>
      <c r="BD351" s="56"/>
      <c r="BE351" s="56"/>
      <c r="BF351" s="56"/>
    </row>
    <row r="352" spans="1:58" ht="12" customHeight="1" x14ac:dyDescent="0.15">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c r="AL352" s="56"/>
      <c r="AM352" s="56"/>
      <c r="AN352" s="56"/>
      <c r="AO352" s="56"/>
      <c r="AP352" s="56"/>
      <c r="AQ352" s="56"/>
      <c r="AR352" s="56"/>
      <c r="AS352" s="56"/>
      <c r="AT352" s="56"/>
      <c r="AU352" s="56"/>
      <c r="AV352" s="56"/>
      <c r="AW352" s="56"/>
      <c r="AX352" s="56"/>
      <c r="AY352" s="56"/>
      <c r="AZ352" s="56"/>
      <c r="BA352" s="56"/>
      <c r="BB352" s="56"/>
      <c r="BC352" s="56"/>
      <c r="BD352" s="56"/>
      <c r="BE352" s="56"/>
      <c r="BF352" s="56"/>
    </row>
    <row r="353" spans="1:58" ht="12" customHeight="1" x14ac:dyDescent="0.15">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c r="AL353" s="56"/>
      <c r="AM353" s="56"/>
      <c r="AN353" s="56"/>
      <c r="AO353" s="56"/>
      <c r="AP353" s="56"/>
      <c r="AQ353" s="56"/>
      <c r="AR353" s="56"/>
      <c r="AS353" s="56"/>
      <c r="AT353" s="56"/>
      <c r="AU353" s="56"/>
      <c r="AV353" s="56"/>
      <c r="AW353" s="56"/>
      <c r="AX353" s="56"/>
      <c r="AY353" s="56"/>
      <c r="AZ353" s="56"/>
      <c r="BA353" s="56"/>
      <c r="BB353" s="56"/>
      <c r="BC353" s="56"/>
      <c r="BD353" s="56"/>
      <c r="BE353" s="56"/>
      <c r="BF353" s="56"/>
    </row>
    <row r="354" spans="1:58" ht="12" customHeight="1" x14ac:dyDescent="0.15">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c r="AL354" s="56"/>
      <c r="AM354" s="56"/>
      <c r="AN354" s="56"/>
      <c r="AO354" s="56"/>
      <c r="AP354" s="56"/>
      <c r="AQ354" s="56"/>
      <c r="AR354" s="56"/>
      <c r="AS354" s="56"/>
      <c r="AT354" s="56"/>
      <c r="AU354" s="56"/>
      <c r="AV354" s="56"/>
      <c r="AW354" s="56"/>
      <c r="AX354" s="56"/>
      <c r="AY354" s="56"/>
      <c r="AZ354" s="56"/>
      <c r="BA354" s="56"/>
      <c r="BB354" s="56"/>
      <c r="BC354" s="56"/>
      <c r="BD354" s="56"/>
      <c r="BE354" s="56"/>
      <c r="BF354" s="56"/>
    </row>
    <row r="355" spans="1:58" ht="12" customHeight="1" x14ac:dyDescent="0.15">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c r="AR355" s="56"/>
      <c r="AS355" s="56"/>
      <c r="AT355" s="56"/>
      <c r="AU355" s="56"/>
      <c r="AV355" s="56"/>
      <c r="AW355" s="56"/>
      <c r="AX355" s="56"/>
      <c r="AY355" s="56"/>
      <c r="AZ355" s="56"/>
      <c r="BA355" s="56"/>
      <c r="BB355" s="56"/>
      <c r="BC355" s="56"/>
      <c r="BD355" s="56"/>
      <c r="BE355" s="56"/>
      <c r="BF355" s="56"/>
    </row>
    <row r="356" spans="1:58" ht="12" customHeight="1" x14ac:dyDescent="0.15">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c r="AL356" s="56"/>
      <c r="AM356" s="56"/>
      <c r="AN356" s="56"/>
      <c r="AO356" s="56"/>
      <c r="AP356" s="56"/>
      <c r="AQ356" s="56"/>
      <c r="AR356" s="56"/>
      <c r="AS356" s="56"/>
      <c r="AT356" s="56"/>
      <c r="AU356" s="56"/>
      <c r="AV356" s="56"/>
      <c r="AW356" s="56"/>
      <c r="AX356" s="56"/>
      <c r="AY356" s="56"/>
      <c r="AZ356" s="56"/>
      <c r="BA356" s="56"/>
      <c r="BB356" s="56"/>
      <c r="BC356" s="56"/>
      <c r="BD356" s="56"/>
      <c r="BE356" s="56"/>
      <c r="BF356" s="56"/>
    </row>
    <row r="357" spans="1:58" ht="12" customHeight="1" x14ac:dyDescent="0.15">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c r="AL357" s="56"/>
      <c r="AM357" s="56"/>
      <c r="AN357" s="56"/>
      <c r="AO357" s="56"/>
      <c r="AP357" s="56"/>
      <c r="AQ357" s="56"/>
      <c r="AR357" s="56"/>
      <c r="AS357" s="56"/>
      <c r="AT357" s="56"/>
      <c r="AU357" s="56"/>
      <c r="AV357" s="56"/>
      <c r="AW357" s="56"/>
      <c r="AX357" s="56"/>
      <c r="AY357" s="56"/>
      <c r="AZ357" s="56"/>
      <c r="BA357" s="56"/>
      <c r="BB357" s="56"/>
      <c r="BC357" s="56"/>
      <c r="BD357" s="56"/>
      <c r="BE357" s="56"/>
      <c r="BF357" s="56"/>
    </row>
    <row r="358" spans="1:58" ht="12" customHeight="1" x14ac:dyDescent="0.15">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c r="AL358" s="56"/>
      <c r="AM358" s="56"/>
      <c r="AN358" s="56"/>
      <c r="AO358" s="56"/>
      <c r="AP358" s="56"/>
      <c r="AQ358" s="56"/>
      <c r="AR358" s="56"/>
      <c r="AS358" s="56"/>
      <c r="AT358" s="56"/>
      <c r="AU358" s="56"/>
      <c r="AV358" s="56"/>
      <c r="AW358" s="56"/>
      <c r="AX358" s="56"/>
      <c r="AY358" s="56"/>
      <c r="AZ358" s="56"/>
      <c r="BA358" s="56"/>
      <c r="BB358" s="56"/>
      <c r="BC358" s="56"/>
      <c r="BD358" s="56"/>
      <c r="BE358" s="56"/>
      <c r="BF358" s="56"/>
    </row>
    <row r="359" spans="1:58" ht="12" customHeight="1" x14ac:dyDescent="0.15">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c r="AL359" s="56"/>
      <c r="AM359" s="56"/>
      <c r="AN359" s="56"/>
      <c r="AO359" s="56"/>
      <c r="AP359" s="56"/>
      <c r="AQ359" s="56"/>
      <c r="AR359" s="56"/>
      <c r="AS359" s="56"/>
      <c r="AT359" s="56"/>
      <c r="AU359" s="56"/>
      <c r="AV359" s="56"/>
      <c r="AW359" s="56"/>
      <c r="AX359" s="56"/>
      <c r="AY359" s="56"/>
      <c r="AZ359" s="56"/>
      <c r="BA359" s="56"/>
      <c r="BB359" s="56"/>
      <c r="BC359" s="56"/>
      <c r="BD359" s="56"/>
      <c r="BE359" s="56"/>
      <c r="BF359" s="56"/>
    </row>
    <row r="360" spans="1:58" ht="12" customHeight="1" x14ac:dyDescent="0.15">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c r="AL360" s="56"/>
      <c r="AM360" s="56"/>
      <c r="AN360" s="56"/>
      <c r="AO360" s="56"/>
      <c r="AP360" s="56"/>
      <c r="AQ360" s="56"/>
      <c r="AR360" s="56"/>
      <c r="AS360" s="56"/>
      <c r="AT360" s="56"/>
      <c r="AU360" s="56"/>
      <c r="AV360" s="56"/>
      <c r="AW360" s="56"/>
      <c r="AX360" s="56"/>
      <c r="AY360" s="56"/>
      <c r="AZ360" s="56"/>
      <c r="BA360" s="56"/>
      <c r="BB360" s="56"/>
      <c r="BC360" s="56"/>
      <c r="BD360" s="56"/>
      <c r="BE360" s="56"/>
      <c r="BF360" s="56"/>
    </row>
    <row r="361" spans="1:58" ht="12" customHeight="1" x14ac:dyDescent="0.15">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c r="AL361" s="56"/>
      <c r="AM361" s="56"/>
      <c r="AN361" s="56"/>
      <c r="AO361" s="56"/>
      <c r="AP361" s="56"/>
      <c r="AQ361" s="56"/>
      <c r="AR361" s="56"/>
      <c r="AS361" s="56"/>
      <c r="AT361" s="56"/>
      <c r="AU361" s="56"/>
      <c r="AV361" s="56"/>
      <c r="AW361" s="56"/>
      <c r="AX361" s="56"/>
      <c r="AY361" s="56"/>
      <c r="AZ361" s="56"/>
      <c r="BA361" s="56"/>
      <c r="BB361" s="56"/>
      <c r="BC361" s="56"/>
      <c r="BD361" s="56"/>
      <c r="BE361" s="56"/>
      <c r="BF361" s="56"/>
    </row>
    <row r="362" spans="1:58" ht="12" customHeight="1" x14ac:dyDescent="0.15">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c r="AL362" s="56"/>
      <c r="AM362" s="56"/>
      <c r="AN362" s="56"/>
      <c r="AO362" s="56"/>
      <c r="AP362" s="56"/>
      <c r="AQ362" s="56"/>
      <c r="AR362" s="56"/>
      <c r="AS362" s="56"/>
      <c r="AT362" s="56"/>
      <c r="AU362" s="56"/>
      <c r="AV362" s="56"/>
      <c r="AW362" s="56"/>
      <c r="AX362" s="56"/>
      <c r="AY362" s="56"/>
      <c r="AZ362" s="56"/>
      <c r="BA362" s="56"/>
      <c r="BB362" s="56"/>
      <c r="BC362" s="56"/>
      <c r="BD362" s="56"/>
      <c r="BE362" s="56"/>
      <c r="BF362" s="56"/>
    </row>
    <row r="363" spans="1:58" ht="12" customHeight="1" x14ac:dyDescent="0.15">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c r="AL363" s="56"/>
      <c r="AM363" s="56"/>
      <c r="AN363" s="56"/>
      <c r="AO363" s="56"/>
      <c r="AP363" s="56"/>
      <c r="AQ363" s="56"/>
      <c r="AR363" s="56"/>
      <c r="AS363" s="56"/>
      <c r="AT363" s="56"/>
      <c r="AU363" s="56"/>
      <c r="AV363" s="56"/>
      <c r="AW363" s="56"/>
      <c r="AX363" s="56"/>
      <c r="AY363" s="56"/>
      <c r="AZ363" s="56"/>
      <c r="BA363" s="56"/>
      <c r="BB363" s="56"/>
      <c r="BC363" s="56"/>
      <c r="BD363" s="56"/>
      <c r="BE363" s="56"/>
      <c r="BF363" s="56"/>
    </row>
    <row r="364" spans="1:58" ht="12" customHeight="1" x14ac:dyDescent="0.15">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c r="AL364" s="56"/>
      <c r="AM364" s="56"/>
      <c r="AN364" s="56"/>
      <c r="AO364" s="56"/>
      <c r="AP364" s="56"/>
      <c r="AQ364" s="56"/>
      <c r="AR364" s="56"/>
      <c r="AS364" s="56"/>
      <c r="AT364" s="56"/>
      <c r="AU364" s="56"/>
      <c r="AV364" s="56"/>
      <c r="AW364" s="56"/>
      <c r="AX364" s="56"/>
      <c r="AY364" s="56"/>
      <c r="AZ364" s="56"/>
      <c r="BA364" s="56"/>
      <c r="BB364" s="56"/>
      <c r="BC364" s="56"/>
      <c r="BD364" s="56"/>
      <c r="BE364" s="56"/>
      <c r="BF364" s="56"/>
    </row>
    <row r="365" spans="1:58" ht="12" customHeight="1" x14ac:dyDescent="0.15">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c r="AL365" s="56"/>
      <c r="AM365" s="56"/>
      <c r="AN365" s="56"/>
      <c r="AO365" s="56"/>
      <c r="AP365" s="56"/>
      <c r="AQ365" s="56"/>
      <c r="AR365" s="56"/>
      <c r="AS365" s="56"/>
      <c r="AT365" s="56"/>
      <c r="AU365" s="56"/>
      <c r="AV365" s="56"/>
      <c r="AW365" s="56"/>
      <c r="AX365" s="56"/>
      <c r="AY365" s="56"/>
      <c r="AZ365" s="56"/>
      <c r="BA365" s="56"/>
      <c r="BB365" s="56"/>
      <c r="BC365" s="56"/>
      <c r="BD365" s="56"/>
      <c r="BE365" s="56"/>
      <c r="BF365" s="56"/>
    </row>
    <row r="366" spans="1:58" ht="12" customHeight="1" x14ac:dyDescent="0.15">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c r="AL366" s="56"/>
      <c r="AM366" s="56"/>
      <c r="AN366" s="56"/>
      <c r="AO366" s="56"/>
      <c r="AP366" s="56"/>
      <c r="AQ366" s="56"/>
      <c r="AR366" s="56"/>
      <c r="AS366" s="56"/>
      <c r="AT366" s="56"/>
      <c r="AU366" s="56"/>
      <c r="AV366" s="56"/>
      <c r="AW366" s="56"/>
      <c r="AX366" s="56"/>
      <c r="AY366" s="56"/>
      <c r="AZ366" s="56"/>
      <c r="BA366" s="56"/>
      <c r="BB366" s="56"/>
      <c r="BC366" s="56"/>
      <c r="BD366" s="56"/>
      <c r="BE366" s="56"/>
      <c r="BF366" s="56"/>
    </row>
    <row r="367" spans="1:58" ht="12" customHeight="1" x14ac:dyDescent="0.15">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c r="AL367" s="56"/>
      <c r="AM367" s="56"/>
      <c r="AN367" s="56"/>
      <c r="AO367" s="56"/>
      <c r="AP367" s="56"/>
      <c r="AQ367" s="56"/>
      <c r="AR367" s="56"/>
      <c r="AS367" s="56"/>
      <c r="AT367" s="56"/>
      <c r="AU367" s="56"/>
      <c r="AV367" s="56"/>
      <c r="AW367" s="56"/>
      <c r="AX367" s="56"/>
      <c r="AY367" s="56"/>
      <c r="AZ367" s="56"/>
      <c r="BA367" s="56"/>
      <c r="BB367" s="56"/>
      <c r="BC367" s="56"/>
      <c r="BD367" s="56"/>
      <c r="BE367" s="56"/>
      <c r="BF367" s="56"/>
    </row>
    <row r="368" spans="1:58" ht="12" customHeight="1" x14ac:dyDescent="0.15">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c r="AR368" s="56"/>
      <c r="AS368" s="56"/>
      <c r="AT368" s="56"/>
      <c r="AU368" s="56"/>
      <c r="AV368" s="56"/>
      <c r="AW368" s="56"/>
      <c r="AX368" s="56"/>
      <c r="AY368" s="56"/>
      <c r="AZ368" s="56"/>
      <c r="BA368" s="56"/>
      <c r="BB368" s="56"/>
      <c r="BC368" s="56"/>
      <c r="BD368" s="56"/>
      <c r="BE368" s="56"/>
      <c r="BF368" s="56"/>
    </row>
    <row r="369" spans="1:58" ht="12" customHeight="1" x14ac:dyDescent="0.15">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c r="AL369" s="56"/>
      <c r="AM369" s="56"/>
      <c r="AN369" s="56"/>
      <c r="AO369" s="56"/>
      <c r="AP369" s="56"/>
      <c r="AQ369" s="56"/>
      <c r="AR369" s="56"/>
      <c r="AS369" s="56"/>
      <c r="AT369" s="56"/>
      <c r="AU369" s="56"/>
      <c r="AV369" s="56"/>
      <c r="AW369" s="56"/>
      <c r="AX369" s="56"/>
      <c r="AY369" s="56"/>
      <c r="AZ369" s="56"/>
      <c r="BA369" s="56"/>
      <c r="BB369" s="56"/>
      <c r="BC369" s="56"/>
      <c r="BD369" s="56"/>
      <c r="BE369" s="56"/>
      <c r="BF369" s="56"/>
    </row>
    <row r="370" spans="1:58" ht="12" customHeight="1" x14ac:dyDescent="0.15">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c r="AL370" s="56"/>
      <c r="AM370" s="56"/>
      <c r="AN370" s="56"/>
      <c r="AO370" s="56"/>
      <c r="AP370" s="56"/>
      <c r="AQ370" s="56"/>
      <c r="AR370" s="56"/>
      <c r="AS370" s="56"/>
      <c r="AT370" s="56"/>
      <c r="AU370" s="56"/>
      <c r="AV370" s="56"/>
      <c r="AW370" s="56"/>
      <c r="AX370" s="56"/>
      <c r="AY370" s="56"/>
      <c r="AZ370" s="56"/>
      <c r="BA370" s="56"/>
      <c r="BB370" s="56"/>
      <c r="BC370" s="56"/>
      <c r="BD370" s="56"/>
      <c r="BE370" s="56"/>
      <c r="BF370" s="56"/>
    </row>
    <row r="371" spans="1:58" ht="12" customHeight="1" x14ac:dyDescent="0.15">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c r="AR371" s="56"/>
      <c r="AS371" s="56"/>
      <c r="AT371" s="56"/>
      <c r="AU371" s="56"/>
      <c r="AV371" s="56"/>
      <c r="AW371" s="56"/>
      <c r="AX371" s="56"/>
      <c r="AY371" s="56"/>
      <c r="AZ371" s="56"/>
      <c r="BA371" s="56"/>
      <c r="BB371" s="56"/>
      <c r="BC371" s="56"/>
      <c r="BD371" s="56"/>
      <c r="BE371" s="56"/>
      <c r="BF371" s="56"/>
    </row>
    <row r="372" spans="1:58" ht="12" customHeight="1" x14ac:dyDescent="0.15">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c r="AR372" s="56"/>
      <c r="AS372" s="56"/>
      <c r="AT372" s="56"/>
      <c r="AU372" s="56"/>
      <c r="AV372" s="56"/>
      <c r="AW372" s="56"/>
      <c r="AX372" s="56"/>
      <c r="AY372" s="56"/>
      <c r="AZ372" s="56"/>
      <c r="BA372" s="56"/>
      <c r="BB372" s="56"/>
      <c r="BC372" s="56"/>
      <c r="BD372" s="56"/>
      <c r="BE372" s="56"/>
      <c r="BF372" s="56"/>
    </row>
    <row r="373" spans="1:58" ht="12" customHeight="1" x14ac:dyDescent="0.15">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c r="AL373" s="56"/>
      <c r="AM373" s="56"/>
      <c r="AN373" s="56"/>
      <c r="AO373" s="56"/>
      <c r="AP373" s="56"/>
      <c r="AQ373" s="56"/>
      <c r="AR373" s="56"/>
      <c r="AS373" s="56"/>
      <c r="AT373" s="56"/>
      <c r="AU373" s="56"/>
      <c r="AV373" s="56"/>
      <c r="AW373" s="56"/>
      <c r="AX373" s="56"/>
      <c r="AY373" s="56"/>
      <c r="AZ373" s="56"/>
      <c r="BA373" s="56"/>
      <c r="BB373" s="56"/>
      <c r="BC373" s="56"/>
      <c r="BD373" s="56"/>
      <c r="BE373" s="56"/>
      <c r="BF373" s="56"/>
    </row>
    <row r="374" spans="1:58" ht="12" customHeight="1" x14ac:dyDescent="0.15">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c r="AR374" s="56"/>
      <c r="AS374" s="56"/>
      <c r="AT374" s="56"/>
      <c r="AU374" s="56"/>
      <c r="AV374" s="56"/>
      <c r="AW374" s="56"/>
      <c r="AX374" s="56"/>
      <c r="AY374" s="56"/>
      <c r="AZ374" s="56"/>
      <c r="BA374" s="56"/>
      <c r="BB374" s="56"/>
      <c r="BC374" s="56"/>
      <c r="BD374" s="56"/>
      <c r="BE374" s="56"/>
      <c r="BF374" s="56"/>
    </row>
    <row r="375" spans="1:58" ht="12" customHeight="1" x14ac:dyDescent="0.15">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c r="AR375" s="56"/>
      <c r="AS375" s="56"/>
      <c r="AT375" s="56"/>
      <c r="AU375" s="56"/>
      <c r="AV375" s="56"/>
      <c r="AW375" s="56"/>
      <c r="AX375" s="56"/>
      <c r="AY375" s="56"/>
      <c r="AZ375" s="56"/>
      <c r="BA375" s="56"/>
      <c r="BB375" s="56"/>
      <c r="BC375" s="56"/>
      <c r="BD375" s="56"/>
      <c r="BE375" s="56"/>
      <c r="BF375" s="56"/>
    </row>
    <row r="376" spans="1:58" ht="12" customHeight="1" x14ac:dyDescent="0.15">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c r="AR376" s="56"/>
      <c r="AS376" s="56"/>
      <c r="AT376" s="56"/>
      <c r="AU376" s="56"/>
      <c r="AV376" s="56"/>
      <c r="AW376" s="56"/>
      <c r="AX376" s="56"/>
      <c r="AY376" s="56"/>
      <c r="AZ376" s="56"/>
      <c r="BA376" s="56"/>
      <c r="BB376" s="56"/>
      <c r="BC376" s="56"/>
      <c r="BD376" s="56"/>
      <c r="BE376" s="56"/>
      <c r="BF376" s="56"/>
    </row>
    <row r="377" spans="1:58" ht="12" customHeight="1" x14ac:dyDescent="0.15">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c r="AL377" s="56"/>
      <c r="AM377" s="56"/>
      <c r="AN377" s="56"/>
      <c r="AO377" s="56"/>
      <c r="AP377" s="56"/>
      <c r="AQ377" s="56"/>
      <c r="AR377" s="56"/>
      <c r="AS377" s="56"/>
      <c r="AT377" s="56"/>
      <c r="AU377" s="56"/>
      <c r="AV377" s="56"/>
      <c r="AW377" s="56"/>
      <c r="AX377" s="56"/>
      <c r="AY377" s="56"/>
      <c r="AZ377" s="56"/>
      <c r="BA377" s="56"/>
      <c r="BB377" s="56"/>
      <c r="BC377" s="56"/>
      <c r="BD377" s="56"/>
      <c r="BE377" s="56"/>
      <c r="BF377" s="56"/>
    </row>
    <row r="378" spans="1:58" ht="12" customHeight="1" x14ac:dyDescent="0.15">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c r="AL378" s="56"/>
      <c r="AM378" s="56"/>
      <c r="AN378" s="56"/>
      <c r="AO378" s="56"/>
      <c r="AP378" s="56"/>
      <c r="AQ378" s="56"/>
      <c r="AR378" s="56"/>
      <c r="AS378" s="56"/>
      <c r="AT378" s="56"/>
      <c r="AU378" s="56"/>
      <c r="AV378" s="56"/>
      <c r="AW378" s="56"/>
      <c r="AX378" s="56"/>
      <c r="AY378" s="56"/>
      <c r="AZ378" s="56"/>
      <c r="BA378" s="56"/>
      <c r="BB378" s="56"/>
      <c r="BC378" s="56"/>
      <c r="BD378" s="56"/>
      <c r="BE378" s="56"/>
      <c r="BF378" s="56"/>
    </row>
    <row r="379" spans="1:58" ht="12" customHeight="1" x14ac:dyDescent="0.15">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c r="AL379" s="56"/>
      <c r="AM379" s="56"/>
      <c r="AN379" s="56"/>
      <c r="AO379" s="56"/>
      <c r="AP379" s="56"/>
      <c r="AQ379" s="56"/>
      <c r="AR379" s="56"/>
      <c r="AS379" s="56"/>
      <c r="AT379" s="56"/>
      <c r="AU379" s="56"/>
      <c r="AV379" s="56"/>
      <c r="AW379" s="56"/>
      <c r="AX379" s="56"/>
      <c r="AY379" s="56"/>
      <c r="AZ379" s="56"/>
      <c r="BA379" s="56"/>
      <c r="BB379" s="56"/>
      <c r="BC379" s="56"/>
      <c r="BD379" s="56"/>
      <c r="BE379" s="56"/>
      <c r="BF379" s="56"/>
    </row>
    <row r="380" spans="1:58" ht="12" customHeight="1" x14ac:dyDescent="0.15">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c r="AL380" s="56"/>
      <c r="AM380" s="56"/>
      <c r="AN380" s="56"/>
      <c r="AO380" s="56"/>
      <c r="AP380" s="56"/>
      <c r="AQ380" s="56"/>
      <c r="AR380" s="56"/>
      <c r="AS380" s="56"/>
      <c r="AT380" s="56"/>
      <c r="AU380" s="56"/>
      <c r="AV380" s="56"/>
      <c r="AW380" s="56"/>
      <c r="AX380" s="56"/>
      <c r="AY380" s="56"/>
      <c r="AZ380" s="56"/>
      <c r="BA380" s="56"/>
      <c r="BB380" s="56"/>
      <c r="BC380" s="56"/>
      <c r="BD380" s="56"/>
      <c r="BE380" s="56"/>
      <c r="BF380" s="56"/>
    </row>
    <row r="381" spans="1:58" ht="12" customHeight="1" x14ac:dyDescent="0.15">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c r="AL381" s="56"/>
      <c r="AM381" s="56"/>
      <c r="AN381" s="56"/>
      <c r="AO381" s="56"/>
      <c r="AP381" s="56"/>
      <c r="AQ381" s="56"/>
      <c r="AR381" s="56"/>
      <c r="AS381" s="56"/>
      <c r="AT381" s="56"/>
      <c r="AU381" s="56"/>
      <c r="AV381" s="56"/>
      <c r="AW381" s="56"/>
      <c r="AX381" s="56"/>
      <c r="AY381" s="56"/>
      <c r="AZ381" s="56"/>
      <c r="BA381" s="56"/>
      <c r="BB381" s="56"/>
      <c r="BC381" s="56"/>
      <c r="BD381" s="56"/>
      <c r="BE381" s="56"/>
      <c r="BF381" s="56"/>
    </row>
    <row r="382" spans="1:58" ht="12" customHeight="1" x14ac:dyDescent="0.15">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c r="AL382" s="56"/>
      <c r="AM382" s="56"/>
      <c r="AN382" s="56"/>
      <c r="AO382" s="56"/>
      <c r="AP382" s="56"/>
      <c r="AQ382" s="56"/>
      <c r="AR382" s="56"/>
      <c r="AS382" s="56"/>
      <c r="AT382" s="56"/>
      <c r="AU382" s="56"/>
      <c r="AV382" s="56"/>
      <c r="AW382" s="56"/>
      <c r="AX382" s="56"/>
      <c r="AY382" s="56"/>
      <c r="AZ382" s="56"/>
      <c r="BA382" s="56"/>
      <c r="BB382" s="56"/>
      <c r="BC382" s="56"/>
      <c r="BD382" s="56"/>
      <c r="BE382" s="56"/>
      <c r="BF382" s="56"/>
    </row>
    <row r="383" spans="1:58" ht="12" customHeight="1" x14ac:dyDescent="0.15">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c r="AL383" s="56"/>
      <c r="AM383" s="56"/>
      <c r="AN383" s="56"/>
      <c r="AO383" s="56"/>
      <c r="AP383" s="56"/>
      <c r="AQ383" s="56"/>
      <c r="AR383" s="56"/>
      <c r="AS383" s="56"/>
      <c r="AT383" s="56"/>
      <c r="AU383" s="56"/>
      <c r="AV383" s="56"/>
      <c r="AW383" s="56"/>
      <c r="AX383" s="56"/>
      <c r="AY383" s="56"/>
      <c r="AZ383" s="56"/>
      <c r="BA383" s="56"/>
      <c r="BB383" s="56"/>
      <c r="BC383" s="56"/>
      <c r="BD383" s="56"/>
      <c r="BE383" s="56"/>
      <c r="BF383" s="56"/>
    </row>
    <row r="384" spans="1:58" ht="12" customHeight="1" x14ac:dyDescent="0.15">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c r="AL384" s="56"/>
      <c r="AM384" s="56"/>
      <c r="AN384" s="56"/>
      <c r="AO384" s="56"/>
      <c r="AP384" s="56"/>
      <c r="AQ384" s="56"/>
      <c r="AR384" s="56"/>
      <c r="AS384" s="56"/>
      <c r="AT384" s="56"/>
      <c r="AU384" s="56"/>
      <c r="AV384" s="56"/>
      <c r="AW384" s="56"/>
      <c r="AX384" s="56"/>
      <c r="AY384" s="56"/>
      <c r="AZ384" s="56"/>
      <c r="BA384" s="56"/>
      <c r="BB384" s="56"/>
      <c r="BC384" s="56"/>
      <c r="BD384" s="56"/>
      <c r="BE384" s="56"/>
      <c r="BF384" s="56"/>
    </row>
    <row r="385" spans="1:58" ht="12" customHeight="1" x14ac:dyDescent="0.15">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c r="AL385" s="56"/>
      <c r="AM385" s="56"/>
      <c r="AN385" s="56"/>
      <c r="AO385" s="56"/>
      <c r="AP385" s="56"/>
      <c r="AQ385" s="56"/>
      <c r="AR385" s="56"/>
      <c r="AS385" s="56"/>
      <c r="AT385" s="56"/>
      <c r="AU385" s="56"/>
      <c r="AV385" s="56"/>
      <c r="AW385" s="56"/>
      <c r="AX385" s="56"/>
      <c r="AY385" s="56"/>
      <c r="AZ385" s="56"/>
      <c r="BA385" s="56"/>
      <c r="BB385" s="56"/>
      <c r="BC385" s="56"/>
      <c r="BD385" s="56"/>
      <c r="BE385" s="56"/>
      <c r="BF385" s="56"/>
    </row>
    <row r="386" spans="1:58" ht="12" customHeight="1" x14ac:dyDescent="0.15">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c r="AL386" s="56"/>
      <c r="AM386" s="56"/>
      <c r="AN386" s="56"/>
      <c r="AO386" s="56"/>
      <c r="AP386" s="56"/>
      <c r="AQ386" s="56"/>
      <c r="AR386" s="56"/>
      <c r="AS386" s="56"/>
      <c r="AT386" s="56"/>
      <c r="AU386" s="56"/>
      <c r="AV386" s="56"/>
      <c r="AW386" s="56"/>
      <c r="AX386" s="56"/>
      <c r="AY386" s="56"/>
      <c r="AZ386" s="56"/>
      <c r="BA386" s="56"/>
      <c r="BB386" s="56"/>
      <c r="BC386" s="56"/>
      <c r="BD386" s="56"/>
      <c r="BE386" s="56"/>
      <c r="BF386" s="56"/>
    </row>
    <row r="387" spans="1:58" ht="12" customHeight="1" x14ac:dyDescent="0.15">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c r="AL387" s="56"/>
      <c r="AM387" s="56"/>
      <c r="AN387" s="56"/>
      <c r="AO387" s="56"/>
      <c r="AP387" s="56"/>
      <c r="AQ387" s="56"/>
      <c r="AR387" s="56"/>
      <c r="AS387" s="56"/>
      <c r="AT387" s="56"/>
      <c r="AU387" s="56"/>
      <c r="AV387" s="56"/>
      <c r="AW387" s="56"/>
      <c r="AX387" s="56"/>
      <c r="AY387" s="56"/>
      <c r="AZ387" s="56"/>
      <c r="BA387" s="56"/>
      <c r="BB387" s="56"/>
      <c r="BC387" s="56"/>
      <c r="BD387" s="56"/>
      <c r="BE387" s="56"/>
      <c r="BF387" s="56"/>
    </row>
    <row r="388" spans="1:58" ht="12" customHeight="1" x14ac:dyDescent="0.15">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c r="AL388" s="56"/>
      <c r="AM388" s="56"/>
      <c r="AN388" s="56"/>
      <c r="AO388" s="56"/>
      <c r="AP388" s="56"/>
      <c r="AQ388" s="56"/>
      <c r="AR388" s="56"/>
      <c r="AS388" s="56"/>
      <c r="AT388" s="56"/>
      <c r="AU388" s="56"/>
      <c r="AV388" s="56"/>
      <c r="AW388" s="56"/>
      <c r="AX388" s="56"/>
      <c r="AY388" s="56"/>
      <c r="AZ388" s="56"/>
      <c r="BA388" s="56"/>
      <c r="BB388" s="56"/>
      <c r="BC388" s="56"/>
      <c r="BD388" s="56"/>
      <c r="BE388" s="56"/>
      <c r="BF388" s="56"/>
    </row>
    <row r="389" spans="1:58" ht="12" customHeight="1" x14ac:dyDescent="0.15">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c r="AL389" s="56"/>
      <c r="AM389" s="56"/>
      <c r="AN389" s="56"/>
      <c r="AO389" s="56"/>
      <c r="AP389" s="56"/>
      <c r="AQ389" s="56"/>
      <c r="AR389" s="56"/>
      <c r="AS389" s="56"/>
      <c r="AT389" s="56"/>
      <c r="AU389" s="56"/>
      <c r="AV389" s="56"/>
      <c r="AW389" s="56"/>
      <c r="AX389" s="56"/>
      <c r="AY389" s="56"/>
      <c r="AZ389" s="56"/>
      <c r="BA389" s="56"/>
      <c r="BB389" s="56"/>
      <c r="BC389" s="56"/>
      <c r="BD389" s="56"/>
      <c r="BE389" s="56"/>
      <c r="BF389" s="56"/>
    </row>
    <row r="390" spans="1:58" ht="12" customHeight="1" x14ac:dyDescent="0.15">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c r="AL390" s="56"/>
      <c r="AM390" s="56"/>
      <c r="AN390" s="56"/>
      <c r="AO390" s="56"/>
      <c r="AP390" s="56"/>
      <c r="AQ390" s="56"/>
      <c r="AR390" s="56"/>
      <c r="AS390" s="56"/>
      <c r="AT390" s="56"/>
      <c r="AU390" s="56"/>
      <c r="AV390" s="56"/>
      <c r="AW390" s="56"/>
      <c r="AX390" s="56"/>
      <c r="AY390" s="56"/>
      <c r="AZ390" s="56"/>
      <c r="BA390" s="56"/>
      <c r="BB390" s="56"/>
      <c r="BC390" s="56"/>
      <c r="BD390" s="56"/>
      <c r="BE390" s="56"/>
      <c r="BF390" s="56"/>
    </row>
    <row r="391" spans="1:58" ht="12" customHeight="1" x14ac:dyDescent="0.15">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c r="AL391" s="56"/>
      <c r="AM391" s="56"/>
      <c r="AN391" s="56"/>
      <c r="AO391" s="56"/>
      <c r="AP391" s="56"/>
      <c r="AQ391" s="56"/>
      <c r="AR391" s="56"/>
      <c r="AS391" s="56"/>
      <c r="AT391" s="56"/>
      <c r="AU391" s="56"/>
      <c r="AV391" s="56"/>
      <c r="AW391" s="56"/>
      <c r="AX391" s="56"/>
      <c r="AY391" s="56"/>
      <c r="AZ391" s="56"/>
      <c r="BA391" s="56"/>
      <c r="BB391" s="56"/>
      <c r="BC391" s="56"/>
      <c r="BD391" s="56"/>
      <c r="BE391" s="56"/>
      <c r="BF391" s="56"/>
    </row>
    <row r="392" spans="1:58" ht="12" customHeight="1" x14ac:dyDescent="0.15">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c r="AL392" s="56"/>
      <c r="AM392" s="56"/>
      <c r="AN392" s="56"/>
      <c r="AO392" s="56"/>
      <c r="AP392" s="56"/>
      <c r="AQ392" s="56"/>
      <c r="AR392" s="56"/>
      <c r="AS392" s="56"/>
      <c r="AT392" s="56"/>
      <c r="AU392" s="56"/>
      <c r="AV392" s="56"/>
      <c r="AW392" s="56"/>
      <c r="AX392" s="56"/>
      <c r="AY392" s="56"/>
      <c r="AZ392" s="56"/>
      <c r="BA392" s="56"/>
      <c r="BB392" s="56"/>
      <c r="BC392" s="56"/>
      <c r="BD392" s="56"/>
      <c r="BE392" s="56"/>
      <c r="BF392" s="56"/>
    </row>
    <row r="393" spans="1:58" ht="12" customHeight="1" x14ac:dyDescent="0.15">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c r="AL393" s="56"/>
      <c r="AM393" s="56"/>
      <c r="AN393" s="56"/>
      <c r="AO393" s="56"/>
      <c r="AP393" s="56"/>
      <c r="AQ393" s="56"/>
      <c r="AR393" s="56"/>
      <c r="AS393" s="56"/>
      <c r="AT393" s="56"/>
      <c r="AU393" s="56"/>
      <c r="AV393" s="56"/>
      <c r="AW393" s="56"/>
      <c r="AX393" s="56"/>
      <c r="AY393" s="56"/>
      <c r="AZ393" s="56"/>
      <c r="BA393" s="56"/>
      <c r="BB393" s="56"/>
      <c r="BC393" s="56"/>
      <c r="BD393" s="56"/>
      <c r="BE393" s="56"/>
      <c r="BF393" s="56"/>
    </row>
    <row r="394" spans="1:58" ht="12" customHeight="1" x14ac:dyDescent="0.15">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c r="AL394" s="56"/>
      <c r="AM394" s="56"/>
      <c r="AN394" s="56"/>
      <c r="AO394" s="56"/>
      <c r="AP394" s="56"/>
      <c r="AQ394" s="56"/>
      <c r="AR394" s="56"/>
      <c r="AS394" s="56"/>
      <c r="AT394" s="56"/>
      <c r="AU394" s="56"/>
      <c r="AV394" s="56"/>
      <c r="AW394" s="56"/>
      <c r="AX394" s="56"/>
      <c r="AY394" s="56"/>
      <c r="AZ394" s="56"/>
      <c r="BA394" s="56"/>
      <c r="BB394" s="56"/>
      <c r="BC394" s="56"/>
      <c r="BD394" s="56"/>
      <c r="BE394" s="56"/>
      <c r="BF394" s="56"/>
    </row>
    <row r="395" spans="1:58" ht="12" customHeight="1" x14ac:dyDescent="0.15">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c r="AL395" s="56"/>
      <c r="AM395" s="56"/>
      <c r="AN395" s="56"/>
      <c r="AO395" s="56"/>
      <c r="AP395" s="56"/>
      <c r="AQ395" s="56"/>
      <c r="AR395" s="56"/>
      <c r="AS395" s="56"/>
      <c r="AT395" s="56"/>
      <c r="AU395" s="56"/>
      <c r="AV395" s="56"/>
      <c r="AW395" s="56"/>
      <c r="AX395" s="56"/>
      <c r="AY395" s="56"/>
      <c r="AZ395" s="56"/>
      <c r="BA395" s="56"/>
      <c r="BB395" s="56"/>
      <c r="BC395" s="56"/>
      <c r="BD395" s="56"/>
      <c r="BE395" s="56"/>
      <c r="BF395" s="56"/>
    </row>
    <row r="396" spans="1:58" ht="12" customHeight="1" x14ac:dyDescent="0.15">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c r="AL396" s="56"/>
      <c r="AM396" s="56"/>
      <c r="AN396" s="56"/>
      <c r="AO396" s="56"/>
      <c r="AP396" s="56"/>
      <c r="AQ396" s="56"/>
      <c r="AR396" s="56"/>
      <c r="AS396" s="56"/>
      <c r="AT396" s="56"/>
      <c r="AU396" s="56"/>
      <c r="AV396" s="56"/>
      <c r="AW396" s="56"/>
      <c r="AX396" s="56"/>
      <c r="AY396" s="56"/>
      <c r="AZ396" s="56"/>
      <c r="BA396" s="56"/>
      <c r="BB396" s="56"/>
      <c r="BC396" s="56"/>
      <c r="BD396" s="56"/>
      <c r="BE396" s="56"/>
      <c r="BF396" s="56"/>
    </row>
    <row r="397" spans="1:58" ht="12" customHeight="1" x14ac:dyDescent="0.15">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c r="AL397" s="56"/>
      <c r="AM397" s="56"/>
      <c r="AN397" s="56"/>
      <c r="AO397" s="56"/>
      <c r="AP397" s="56"/>
      <c r="AQ397" s="56"/>
      <c r="AR397" s="56"/>
      <c r="AS397" s="56"/>
      <c r="AT397" s="56"/>
      <c r="AU397" s="56"/>
      <c r="AV397" s="56"/>
      <c r="AW397" s="56"/>
      <c r="AX397" s="56"/>
      <c r="AY397" s="56"/>
      <c r="AZ397" s="56"/>
      <c r="BA397" s="56"/>
      <c r="BB397" s="56"/>
      <c r="BC397" s="56"/>
      <c r="BD397" s="56"/>
      <c r="BE397" s="56"/>
      <c r="BF397" s="56"/>
    </row>
    <row r="398" spans="1:58" ht="12" customHeight="1" x14ac:dyDescent="0.15">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c r="AL398" s="56"/>
      <c r="AM398" s="56"/>
      <c r="AN398" s="56"/>
      <c r="AO398" s="56"/>
      <c r="AP398" s="56"/>
      <c r="AQ398" s="56"/>
      <c r="AR398" s="56"/>
      <c r="AS398" s="56"/>
      <c r="AT398" s="56"/>
      <c r="AU398" s="56"/>
      <c r="AV398" s="56"/>
      <c r="AW398" s="56"/>
      <c r="AX398" s="56"/>
      <c r="AY398" s="56"/>
      <c r="AZ398" s="56"/>
      <c r="BA398" s="56"/>
      <c r="BB398" s="56"/>
      <c r="BC398" s="56"/>
      <c r="BD398" s="56"/>
      <c r="BE398" s="56"/>
      <c r="BF398" s="56"/>
    </row>
    <row r="399" spans="1:58" ht="12" customHeight="1" x14ac:dyDescent="0.15">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c r="AL399" s="56"/>
      <c r="AM399" s="56"/>
      <c r="AN399" s="56"/>
      <c r="AO399" s="56"/>
      <c r="AP399" s="56"/>
      <c r="AQ399" s="56"/>
      <c r="AR399" s="56"/>
      <c r="AS399" s="56"/>
      <c r="AT399" s="56"/>
      <c r="AU399" s="56"/>
      <c r="AV399" s="56"/>
      <c r="AW399" s="56"/>
      <c r="AX399" s="56"/>
      <c r="AY399" s="56"/>
      <c r="AZ399" s="56"/>
      <c r="BA399" s="56"/>
      <c r="BB399" s="56"/>
      <c r="BC399" s="56"/>
      <c r="BD399" s="56"/>
      <c r="BE399" s="56"/>
      <c r="BF399" s="56"/>
    </row>
    <row r="400" spans="1:58" ht="12" customHeight="1" x14ac:dyDescent="0.15">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c r="AL400" s="56"/>
      <c r="AM400" s="56"/>
      <c r="AN400" s="56"/>
      <c r="AO400" s="56"/>
      <c r="AP400" s="56"/>
      <c r="AQ400" s="56"/>
      <c r="AR400" s="56"/>
      <c r="AS400" s="56"/>
      <c r="AT400" s="56"/>
      <c r="AU400" s="56"/>
      <c r="AV400" s="56"/>
      <c r="AW400" s="56"/>
      <c r="AX400" s="56"/>
      <c r="AY400" s="56"/>
      <c r="AZ400" s="56"/>
      <c r="BA400" s="56"/>
      <c r="BB400" s="56"/>
      <c r="BC400" s="56"/>
      <c r="BD400" s="56"/>
      <c r="BE400" s="56"/>
      <c r="BF400" s="56"/>
    </row>
    <row r="401" spans="1:58" ht="12" customHeight="1" x14ac:dyDescent="0.15">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c r="AL401" s="56"/>
      <c r="AM401" s="56"/>
      <c r="AN401" s="56"/>
      <c r="AO401" s="56"/>
      <c r="AP401" s="56"/>
      <c r="AQ401" s="56"/>
      <c r="AR401" s="56"/>
      <c r="AS401" s="56"/>
      <c r="AT401" s="56"/>
      <c r="AU401" s="56"/>
      <c r="AV401" s="56"/>
      <c r="AW401" s="56"/>
      <c r="AX401" s="56"/>
      <c r="AY401" s="56"/>
      <c r="AZ401" s="56"/>
      <c r="BA401" s="56"/>
      <c r="BB401" s="56"/>
      <c r="BC401" s="56"/>
      <c r="BD401" s="56"/>
      <c r="BE401" s="56"/>
      <c r="BF401" s="56"/>
    </row>
    <row r="402" spans="1:58" ht="12" customHeight="1" x14ac:dyDescent="0.15">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c r="AL402" s="56"/>
      <c r="AM402" s="56"/>
      <c r="AN402" s="56"/>
      <c r="AO402" s="56"/>
      <c r="AP402" s="56"/>
      <c r="AQ402" s="56"/>
      <c r="AR402" s="56"/>
      <c r="AS402" s="56"/>
      <c r="AT402" s="56"/>
      <c r="AU402" s="56"/>
      <c r="AV402" s="56"/>
      <c r="AW402" s="56"/>
      <c r="AX402" s="56"/>
      <c r="AY402" s="56"/>
      <c r="AZ402" s="56"/>
      <c r="BA402" s="56"/>
      <c r="BB402" s="56"/>
      <c r="BC402" s="56"/>
      <c r="BD402" s="56"/>
      <c r="BE402" s="56"/>
      <c r="BF402" s="56"/>
    </row>
    <row r="403" spans="1:58" ht="12" customHeight="1" x14ac:dyDescent="0.15">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c r="AL403" s="56"/>
      <c r="AM403" s="56"/>
      <c r="AN403" s="56"/>
      <c r="AO403" s="56"/>
      <c r="AP403" s="56"/>
      <c r="AQ403" s="56"/>
      <c r="AR403" s="56"/>
      <c r="AS403" s="56"/>
      <c r="AT403" s="56"/>
      <c r="AU403" s="56"/>
      <c r="AV403" s="56"/>
      <c r="AW403" s="56"/>
      <c r="AX403" s="56"/>
      <c r="AY403" s="56"/>
      <c r="AZ403" s="56"/>
      <c r="BA403" s="56"/>
      <c r="BB403" s="56"/>
      <c r="BC403" s="56"/>
      <c r="BD403" s="56"/>
      <c r="BE403" s="56"/>
      <c r="BF403" s="56"/>
    </row>
    <row r="404" spans="1:58" ht="12" customHeight="1" x14ac:dyDescent="0.15">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c r="AL404" s="56"/>
      <c r="AM404" s="56"/>
      <c r="AN404" s="56"/>
      <c r="AO404" s="56"/>
      <c r="AP404" s="56"/>
      <c r="AQ404" s="56"/>
      <c r="AR404" s="56"/>
      <c r="AS404" s="56"/>
      <c r="AT404" s="56"/>
      <c r="AU404" s="56"/>
      <c r="AV404" s="56"/>
      <c r="AW404" s="56"/>
      <c r="AX404" s="56"/>
      <c r="AY404" s="56"/>
      <c r="AZ404" s="56"/>
      <c r="BA404" s="56"/>
      <c r="BB404" s="56"/>
      <c r="BC404" s="56"/>
      <c r="BD404" s="56"/>
      <c r="BE404" s="56"/>
      <c r="BF404" s="56"/>
    </row>
    <row r="405" spans="1:58" ht="12" customHeight="1" x14ac:dyDescent="0.15">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c r="AL405" s="56"/>
      <c r="AM405" s="56"/>
      <c r="AN405" s="56"/>
      <c r="AO405" s="56"/>
      <c r="AP405" s="56"/>
      <c r="AQ405" s="56"/>
      <c r="AR405" s="56"/>
      <c r="AS405" s="56"/>
      <c r="AT405" s="56"/>
      <c r="AU405" s="56"/>
      <c r="AV405" s="56"/>
      <c r="AW405" s="56"/>
      <c r="AX405" s="56"/>
      <c r="AY405" s="56"/>
      <c r="AZ405" s="56"/>
      <c r="BA405" s="56"/>
      <c r="BB405" s="56"/>
      <c r="BC405" s="56"/>
      <c r="BD405" s="56"/>
      <c r="BE405" s="56"/>
      <c r="BF405" s="56"/>
    </row>
    <row r="406" spans="1:58" ht="12" customHeight="1" x14ac:dyDescent="0.15">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c r="AL406" s="56"/>
      <c r="AM406" s="56"/>
      <c r="AN406" s="56"/>
      <c r="AO406" s="56"/>
      <c r="AP406" s="56"/>
      <c r="AQ406" s="56"/>
      <c r="AR406" s="56"/>
      <c r="AS406" s="56"/>
      <c r="AT406" s="56"/>
      <c r="AU406" s="56"/>
      <c r="AV406" s="56"/>
      <c r="AW406" s="56"/>
      <c r="AX406" s="56"/>
      <c r="AY406" s="56"/>
      <c r="AZ406" s="56"/>
      <c r="BA406" s="56"/>
      <c r="BB406" s="56"/>
      <c r="BC406" s="56"/>
      <c r="BD406" s="56"/>
      <c r="BE406" s="56"/>
      <c r="BF406" s="56"/>
    </row>
    <row r="407" spans="1:58" ht="12" customHeight="1" x14ac:dyDescent="0.15">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c r="AL407" s="56"/>
      <c r="AM407" s="56"/>
      <c r="AN407" s="56"/>
      <c r="AO407" s="56"/>
      <c r="AP407" s="56"/>
      <c r="AQ407" s="56"/>
      <c r="AR407" s="56"/>
      <c r="AS407" s="56"/>
      <c r="AT407" s="56"/>
      <c r="AU407" s="56"/>
      <c r="AV407" s="56"/>
      <c r="AW407" s="56"/>
      <c r="AX407" s="56"/>
      <c r="AY407" s="56"/>
      <c r="AZ407" s="56"/>
      <c r="BA407" s="56"/>
      <c r="BB407" s="56"/>
      <c r="BC407" s="56"/>
      <c r="BD407" s="56"/>
      <c r="BE407" s="56"/>
      <c r="BF407" s="56"/>
    </row>
    <row r="408" spans="1:58" ht="12" customHeight="1" x14ac:dyDescent="0.15">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c r="AL408" s="56"/>
      <c r="AM408" s="56"/>
      <c r="AN408" s="56"/>
      <c r="AO408" s="56"/>
      <c r="AP408" s="56"/>
      <c r="AQ408" s="56"/>
      <c r="AR408" s="56"/>
      <c r="AS408" s="56"/>
      <c r="AT408" s="56"/>
      <c r="AU408" s="56"/>
      <c r="AV408" s="56"/>
      <c r="AW408" s="56"/>
      <c r="AX408" s="56"/>
      <c r="AY408" s="56"/>
      <c r="AZ408" s="56"/>
      <c r="BA408" s="56"/>
      <c r="BB408" s="56"/>
      <c r="BC408" s="56"/>
      <c r="BD408" s="56"/>
      <c r="BE408" s="56"/>
      <c r="BF408" s="56"/>
    </row>
    <row r="409" spans="1:58" ht="12" customHeight="1" x14ac:dyDescent="0.15">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c r="AL409" s="56"/>
      <c r="AM409" s="56"/>
      <c r="AN409" s="56"/>
      <c r="AO409" s="56"/>
      <c r="AP409" s="56"/>
      <c r="AQ409" s="56"/>
      <c r="AR409" s="56"/>
      <c r="AS409" s="56"/>
      <c r="AT409" s="56"/>
      <c r="AU409" s="56"/>
      <c r="AV409" s="56"/>
      <c r="AW409" s="56"/>
      <c r="AX409" s="56"/>
      <c r="AY409" s="56"/>
      <c r="AZ409" s="56"/>
      <c r="BA409" s="56"/>
      <c r="BB409" s="56"/>
      <c r="BC409" s="56"/>
      <c r="BD409" s="56"/>
      <c r="BE409" s="56"/>
      <c r="BF409" s="56"/>
    </row>
    <row r="410" spans="1:58" ht="12" customHeight="1" x14ac:dyDescent="0.15">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c r="AL410" s="56"/>
      <c r="AM410" s="56"/>
      <c r="AN410" s="56"/>
      <c r="AO410" s="56"/>
      <c r="AP410" s="56"/>
      <c r="AQ410" s="56"/>
      <c r="AR410" s="56"/>
      <c r="AS410" s="56"/>
      <c r="AT410" s="56"/>
      <c r="AU410" s="56"/>
      <c r="AV410" s="56"/>
      <c r="AW410" s="56"/>
      <c r="AX410" s="56"/>
      <c r="AY410" s="56"/>
      <c r="AZ410" s="56"/>
      <c r="BA410" s="56"/>
      <c r="BB410" s="56"/>
      <c r="BC410" s="56"/>
      <c r="BD410" s="56"/>
      <c r="BE410" s="56"/>
      <c r="BF410" s="56"/>
    </row>
    <row r="411" spans="1:58" ht="12" customHeight="1" x14ac:dyDescent="0.15">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c r="AL411" s="56"/>
      <c r="AM411" s="56"/>
      <c r="AN411" s="56"/>
      <c r="AO411" s="56"/>
      <c r="AP411" s="56"/>
      <c r="AQ411" s="56"/>
      <c r="AR411" s="56"/>
      <c r="AS411" s="56"/>
      <c r="AT411" s="56"/>
      <c r="AU411" s="56"/>
      <c r="AV411" s="56"/>
      <c r="AW411" s="56"/>
      <c r="AX411" s="56"/>
      <c r="AY411" s="56"/>
      <c r="AZ411" s="56"/>
      <c r="BA411" s="56"/>
      <c r="BB411" s="56"/>
      <c r="BC411" s="56"/>
      <c r="BD411" s="56"/>
      <c r="BE411" s="56"/>
      <c r="BF411" s="56"/>
    </row>
    <row r="412" spans="1:58" ht="12" customHeight="1" x14ac:dyDescent="0.15">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c r="AL412" s="56"/>
      <c r="AM412" s="56"/>
      <c r="AN412" s="56"/>
      <c r="AO412" s="56"/>
      <c r="AP412" s="56"/>
      <c r="AQ412" s="56"/>
      <c r="AR412" s="56"/>
      <c r="AS412" s="56"/>
      <c r="AT412" s="56"/>
      <c r="AU412" s="56"/>
      <c r="AV412" s="56"/>
      <c r="AW412" s="56"/>
      <c r="AX412" s="56"/>
      <c r="AY412" s="56"/>
      <c r="AZ412" s="56"/>
      <c r="BA412" s="56"/>
      <c r="BB412" s="56"/>
      <c r="BC412" s="56"/>
      <c r="BD412" s="56"/>
      <c r="BE412" s="56"/>
      <c r="BF412" s="56"/>
    </row>
    <row r="413" spans="1:58" ht="12" customHeight="1" x14ac:dyDescent="0.15">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c r="AR413" s="56"/>
      <c r="AS413" s="56"/>
      <c r="AT413" s="56"/>
      <c r="AU413" s="56"/>
      <c r="AV413" s="56"/>
      <c r="AW413" s="56"/>
      <c r="AX413" s="56"/>
      <c r="AY413" s="56"/>
      <c r="AZ413" s="56"/>
      <c r="BA413" s="56"/>
      <c r="BB413" s="56"/>
      <c r="BC413" s="56"/>
      <c r="BD413" s="56"/>
      <c r="BE413" s="56"/>
      <c r="BF413" s="56"/>
    </row>
    <row r="414" spans="1:58" ht="12" customHeight="1" x14ac:dyDescent="0.15">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c r="AR414" s="56"/>
      <c r="AS414" s="56"/>
      <c r="AT414" s="56"/>
      <c r="AU414" s="56"/>
      <c r="AV414" s="56"/>
      <c r="AW414" s="56"/>
      <c r="AX414" s="56"/>
      <c r="AY414" s="56"/>
      <c r="AZ414" s="56"/>
      <c r="BA414" s="56"/>
      <c r="BB414" s="56"/>
      <c r="BC414" s="56"/>
      <c r="BD414" s="56"/>
      <c r="BE414" s="56"/>
      <c r="BF414" s="56"/>
    </row>
    <row r="415" spans="1:58" ht="12" customHeight="1" x14ac:dyDescent="0.15">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c r="AL415" s="56"/>
      <c r="AM415" s="56"/>
      <c r="AN415" s="56"/>
      <c r="AO415" s="56"/>
      <c r="AP415" s="56"/>
      <c r="AQ415" s="56"/>
      <c r="AR415" s="56"/>
      <c r="AS415" s="56"/>
      <c r="AT415" s="56"/>
      <c r="AU415" s="56"/>
      <c r="AV415" s="56"/>
      <c r="AW415" s="56"/>
      <c r="AX415" s="56"/>
      <c r="AY415" s="56"/>
      <c r="AZ415" s="56"/>
      <c r="BA415" s="56"/>
      <c r="BB415" s="56"/>
      <c r="BC415" s="56"/>
      <c r="BD415" s="56"/>
      <c r="BE415" s="56"/>
      <c r="BF415" s="56"/>
    </row>
    <row r="416" spans="1:58" ht="12" customHeight="1" x14ac:dyDescent="0.15">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c r="AL416" s="56"/>
      <c r="AM416" s="56"/>
      <c r="AN416" s="56"/>
      <c r="AO416" s="56"/>
      <c r="AP416" s="56"/>
      <c r="AQ416" s="56"/>
      <c r="AR416" s="56"/>
      <c r="AS416" s="56"/>
      <c r="AT416" s="56"/>
      <c r="AU416" s="56"/>
      <c r="AV416" s="56"/>
      <c r="AW416" s="56"/>
      <c r="AX416" s="56"/>
      <c r="AY416" s="56"/>
      <c r="AZ416" s="56"/>
      <c r="BA416" s="56"/>
      <c r="BB416" s="56"/>
      <c r="BC416" s="56"/>
      <c r="BD416" s="56"/>
      <c r="BE416" s="56"/>
      <c r="BF416" s="56"/>
    </row>
    <row r="417" spans="1:58" ht="12" customHeight="1" x14ac:dyDescent="0.15">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c r="AP417" s="56"/>
      <c r="AQ417" s="56"/>
      <c r="AR417" s="56"/>
      <c r="AS417" s="56"/>
      <c r="AT417" s="56"/>
      <c r="AU417" s="56"/>
      <c r="AV417" s="56"/>
      <c r="AW417" s="56"/>
      <c r="AX417" s="56"/>
      <c r="AY417" s="56"/>
      <c r="AZ417" s="56"/>
      <c r="BA417" s="56"/>
      <c r="BB417" s="56"/>
      <c r="BC417" s="56"/>
      <c r="BD417" s="56"/>
      <c r="BE417" s="56"/>
      <c r="BF417" s="56"/>
    </row>
    <row r="418" spans="1:58" ht="12" customHeight="1" x14ac:dyDescent="0.15">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c r="AP418" s="56"/>
      <c r="AQ418" s="56"/>
      <c r="AR418" s="56"/>
      <c r="AS418" s="56"/>
      <c r="AT418" s="56"/>
      <c r="AU418" s="56"/>
      <c r="AV418" s="56"/>
      <c r="AW418" s="56"/>
      <c r="AX418" s="56"/>
      <c r="AY418" s="56"/>
      <c r="AZ418" s="56"/>
      <c r="BA418" s="56"/>
      <c r="BB418" s="56"/>
      <c r="BC418" s="56"/>
      <c r="BD418" s="56"/>
      <c r="BE418" s="56"/>
      <c r="BF418" s="56"/>
    </row>
    <row r="419" spans="1:58" ht="12" customHeight="1" x14ac:dyDescent="0.15">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c r="AL419" s="56"/>
      <c r="AM419" s="56"/>
      <c r="AN419" s="56"/>
      <c r="AO419" s="56"/>
      <c r="AP419" s="56"/>
      <c r="AQ419" s="56"/>
      <c r="AR419" s="56"/>
      <c r="AS419" s="56"/>
      <c r="AT419" s="56"/>
      <c r="AU419" s="56"/>
      <c r="AV419" s="56"/>
      <c r="AW419" s="56"/>
      <c r="AX419" s="56"/>
      <c r="AY419" s="56"/>
      <c r="AZ419" s="56"/>
      <c r="BA419" s="56"/>
      <c r="BB419" s="56"/>
      <c r="BC419" s="56"/>
      <c r="BD419" s="56"/>
      <c r="BE419" s="56"/>
      <c r="BF419" s="56"/>
    </row>
    <row r="420" spans="1:58" ht="12" customHeight="1" x14ac:dyDescent="0.15">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c r="AL420" s="56"/>
      <c r="AM420" s="56"/>
      <c r="AN420" s="56"/>
      <c r="AO420" s="56"/>
      <c r="AP420" s="56"/>
      <c r="AQ420" s="56"/>
      <c r="AR420" s="56"/>
      <c r="AS420" s="56"/>
      <c r="AT420" s="56"/>
      <c r="AU420" s="56"/>
      <c r="AV420" s="56"/>
      <c r="AW420" s="56"/>
      <c r="AX420" s="56"/>
      <c r="AY420" s="56"/>
      <c r="AZ420" s="56"/>
      <c r="BA420" s="56"/>
      <c r="BB420" s="56"/>
      <c r="BC420" s="56"/>
      <c r="BD420" s="56"/>
      <c r="BE420" s="56"/>
      <c r="BF420" s="56"/>
    </row>
    <row r="421" spans="1:58" ht="12" customHeight="1" x14ac:dyDescent="0.15">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c r="AL421" s="56"/>
      <c r="AM421" s="56"/>
      <c r="AN421" s="56"/>
      <c r="AO421" s="56"/>
      <c r="AP421" s="56"/>
      <c r="AQ421" s="56"/>
      <c r="AR421" s="56"/>
      <c r="AS421" s="56"/>
      <c r="AT421" s="56"/>
      <c r="AU421" s="56"/>
      <c r="AV421" s="56"/>
      <c r="AW421" s="56"/>
      <c r="AX421" s="56"/>
      <c r="AY421" s="56"/>
      <c r="AZ421" s="56"/>
      <c r="BA421" s="56"/>
      <c r="BB421" s="56"/>
      <c r="BC421" s="56"/>
      <c r="BD421" s="56"/>
      <c r="BE421" s="56"/>
      <c r="BF421" s="56"/>
    </row>
    <row r="422" spans="1:58" ht="12" customHeight="1" x14ac:dyDescent="0.15">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c r="AL422" s="56"/>
      <c r="AM422" s="56"/>
      <c r="AN422" s="56"/>
      <c r="AO422" s="56"/>
      <c r="AP422" s="56"/>
      <c r="AQ422" s="56"/>
      <c r="AR422" s="56"/>
      <c r="AS422" s="56"/>
      <c r="AT422" s="56"/>
      <c r="AU422" s="56"/>
      <c r="AV422" s="56"/>
      <c r="AW422" s="56"/>
      <c r="AX422" s="56"/>
      <c r="AY422" s="56"/>
      <c r="AZ422" s="56"/>
      <c r="BA422" s="56"/>
      <c r="BB422" s="56"/>
      <c r="BC422" s="56"/>
      <c r="BD422" s="56"/>
      <c r="BE422" s="56"/>
      <c r="BF422" s="56"/>
    </row>
    <row r="423" spans="1:58" ht="12" customHeight="1" x14ac:dyDescent="0.15">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c r="AL423" s="56"/>
      <c r="AM423" s="56"/>
      <c r="AN423" s="56"/>
      <c r="AO423" s="56"/>
      <c r="AP423" s="56"/>
      <c r="AQ423" s="56"/>
      <c r="AR423" s="56"/>
      <c r="AS423" s="56"/>
      <c r="AT423" s="56"/>
      <c r="AU423" s="56"/>
      <c r="AV423" s="56"/>
      <c r="AW423" s="56"/>
      <c r="AX423" s="56"/>
      <c r="AY423" s="56"/>
      <c r="AZ423" s="56"/>
      <c r="BA423" s="56"/>
      <c r="BB423" s="56"/>
      <c r="BC423" s="56"/>
      <c r="BD423" s="56"/>
      <c r="BE423" s="56"/>
      <c r="BF423" s="56"/>
    </row>
    <row r="424" spans="1:58" ht="12" customHeight="1" x14ac:dyDescent="0.15">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c r="AL424" s="56"/>
      <c r="AM424" s="56"/>
      <c r="AN424" s="56"/>
      <c r="AO424" s="56"/>
      <c r="AP424" s="56"/>
      <c r="AQ424" s="56"/>
      <c r="AR424" s="56"/>
      <c r="AS424" s="56"/>
      <c r="AT424" s="56"/>
      <c r="AU424" s="56"/>
      <c r="AV424" s="56"/>
      <c r="AW424" s="56"/>
      <c r="AX424" s="56"/>
      <c r="AY424" s="56"/>
      <c r="AZ424" s="56"/>
      <c r="BA424" s="56"/>
      <c r="BB424" s="56"/>
      <c r="BC424" s="56"/>
      <c r="BD424" s="56"/>
      <c r="BE424" s="56"/>
      <c r="BF424" s="56"/>
    </row>
    <row r="425" spans="1:58" ht="12" customHeight="1" x14ac:dyDescent="0.15">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c r="AL425" s="56"/>
      <c r="AM425" s="56"/>
      <c r="AN425" s="56"/>
      <c r="AO425" s="56"/>
      <c r="AP425" s="56"/>
      <c r="AQ425" s="56"/>
      <c r="AR425" s="56"/>
      <c r="AS425" s="56"/>
      <c r="AT425" s="56"/>
      <c r="AU425" s="56"/>
      <c r="AV425" s="56"/>
      <c r="AW425" s="56"/>
      <c r="AX425" s="56"/>
      <c r="AY425" s="56"/>
      <c r="AZ425" s="56"/>
      <c r="BA425" s="56"/>
      <c r="BB425" s="56"/>
      <c r="BC425" s="56"/>
      <c r="BD425" s="56"/>
      <c r="BE425" s="56"/>
      <c r="BF425" s="56"/>
    </row>
    <row r="426" spans="1:58" ht="12" customHeight="1" x14ac:dyDescent="0.15">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c r="AL426" s="56"/>
      <c r="AM426" s="56"/>
      <c r="AN426" s="56"/>
      <c r="AO426" s="56"/>
      <c r="AP426" s="56"/>
      <c r="AQ426" s="56"/>
      <c r="AR426" s="56"/>
      <c r="AS426" s="56"/>
      <c r="AT426" s="56"/>
      <c r="AU426" s="56"/>
      <c r="AV426" s="56"/>
      <c r="AW426" s="56"/>
      <c r="AX426" s="56"/>
      <c r="AY426" s="56"/>
      <c r="AZ426" s="56"/>
      <c r="BA426" s="56"/>
      <c r="BB426" s="56"/>
      <c r="BC426" s="56"/>
      <c r="BD426" s="56"/>
      <c r="BE426" s="56"/>
      <c r="BF426" s="56"/>
    </row>
    <row r="427" spans="1:58" ht="12" customHeight="1" x14ac:dyDescent="0.15">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c r="AL427" s="56"/>
      <c r="AM427" s="56"/>
      <c r="AN427" s="56"/>
      <c r="AO427" s="56"/>
      <c r="AP427" s="56"/>
      <c r="AQ427" s="56"/>
      <c r="AR427" s="56"/>
      <c r="AS427" s="56"/>
      <c r="AT427" s="56"/>
      <c r="AU427" s="56"/>
      <c r="AV427" s="56"/>
      <c r="AW427" s="56"/>
      <c r="AX427" s="56"/>
      <c r="AY427" s="56"/>
      <c r="AZ427" s="56"/>
      <c r="BA427" s="56"/>
      <c r="BB427" s="56"/>
      <c r="BC427" s="56"/>
      <c r="BD427" s="56"/>
      <c r="BE427" s="56"/>
      <c r="BF427" s="56"/>
    </row>
    <row r="428" spans="1:58" ht="12" customHeight="1" x14ac:dyDescent="0.15">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c r="AL428" s="56"/>
      <c r="AM428" s="56"/>
      <c r="AN428" s="56"/>
      <c r="AO428" s="56"/>
      <c r="AP428" s="56"/>
      <c r="AQ428" s="56"/>
      <c r="AR428" s="56"/>
      <c r="AS428" s="56"/>
      <c r="AT428" s="56"/>
      <c r="AU428" s="56"/>
      <c r="AV428" s="56"/>
      <c r="AW428" s="56"/>
      <c r="AX428" s="56"/>
      <c r="AY428" s="56"/>
      <c r="AZ428" s="56"/>
      <c r="BA428" s="56"/>
      <c r="BB428" s="56"/>
      <c r="BC428" s="56"/>
      <c r="BD428" s="56"/>
      <c r="BE428" s="56"/>
      <c r="BF428" s="56"/>
    </row>
    <row r="429" spans="1:58" ht="12" customHeight="1" x14ac:dyDescent="0.15">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6"/>
      <c r="AO429" s="56"/>
      <c r="AP429" s="56"/>
      <c r="AQ429" s="56"/>
      <c r="AR429" s="56"/>
      <c r="AS429" s="56"/>
      <c r="AT429" s="56"/>
      <c r="AU429" s="56"/>
      <c r="AV429" s="56"/>
      <c r="AW429" s="56"/>
      <c r="AX429" s="56"/>
      <c r="AY429" s="56"/>
      <c r="AZ429" s="56"/>
      <c r="BA429" s="56"/>
      <c r="BB429" s="56"/>
      <c r="BC429" s="56"/>
      <c r="BD429" s="56"/>
      <c r="BE429" s="56"/>
      <c r="BF429" s="56"/>
    </row>
    <row r="430" spans="1:58" ht="12" customHeight="1" x14ac:dyDescent="0.15">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c r="AR430" s="56"/>
      <c r="AS430" s="56"/>
      <c r="AT430" s="56"/>
      <c r="AU430" s="56"/>
      <c r="AV430" s="56"/>
      <c r="AW430" s="56"/>
      <c r="AX430" s="56"/>
      <c r="AY430" s="56"/>
      <c r="AZ430" s="56"/>
      <c r="BA430" s="56"/>
      <c r="BB430" s="56"/>
      <c r="BC430" s="56"/>
      <c r="BD430" s="56"/>
      <c r="BE430" s="56"/>
      <c r="BF430" s="56"/>
    </row>
    <row r="431" spans="1:58" ht="12" customHeight="1" x14ac:dyDescent="0.15">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c r="AR431" s="56"/>
      <c r="AS431" s="56"/>
      <c r="AT431" s="56"/>
      <c r="AU431" s="56"/>
      <c r="AV431" s="56"/>
      <c r="AW431" s="56"/>
      <c r="AX431" s="56"/>
      <c r="AY431" s="56"/>
      <c r="AZ431" s="56"/>
      <c r="BA431" s="56"/>
      <c r="BB431" s="56"/>
      <c r="BC431" s="56"/>
      <c r="BD431" s="56"/>
      <c r="BE431" s="56"/>
      <c r="BF431" s="56"/>
    </row>
    <row r="432" spans="1:58" ht="12" customHeight="1" x14ac:dyDescent="0.15">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c r="AS432" s="56"/>
      <c r="AT432" s="56"/>
      <c r="AU432" s="56"/>
      <c r="AV432" s="56"/>
      <c r="AW432" s="56"/>
      <c r="AX432" s="56"/>
      <c r="AY432" s="56"/>
      <c r="AZ432" s="56"/>
      <c r="BA432" s="56"/>
      <c r="BB432" s="56"/>
      <c r="BC432" s="56"/>
      <c r="BD432" s="56"/>
      <c r="BE432" s="56"/>
      <c r="BF432" s="56"/>
    </row>
    <row r="433" spans="1:58" ht="12" customHeight="1" x14ac:dyDescent="0.15">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c r="AR433" s="56"/>
      <c r="AS433" s="56"/>
      <c r="AT433" s="56"/>
      <c r="AU433" s="56"/>
      <c r="AV433" s="56"/>
      <c r="AW433" s="56"/>
      <c r="AX433" s="56"/>
      <c r="AY433" s="56"/>
      <c r="AZ433" s="56"/>
      <c r="BA433" s="56"/>
      <c r="BB433" s="56"/>
      <c r="BC433" s="56"/>
      <c r="BD433" s="56"/>
      <c r="BE433" s="56"/>
      <c r="BF433" s="56"/>
    </row>
    <row r="434" spans="1:58" ht="12" customHeight="1" x14ac:dyDescent="0.15">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6"/>
      <c r="BA434" s="56"/>
      <c r="BB434" s="56"/>
      <c r="BC434" s="56"/>
      <c r="BD434" s="56"/>
      <c r="BE434" s="56"/>
      <c r="BF434" s="56"/>
    </row>
    <row r="435" spans="1:58" ht="12" customHeight="1" x14ac:dyDescent="0.15">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c r="AR435" s="56"/>
      <c r="AS435" s="56"/>
      <c r="AT435" s="56"/>
      <c r="AU435" s="56"/>
      <c r="AV435" s="56"/>
      <c r="AW435" s="56"/>
      <c r="AX435" s="56"/>
      <c r="AY435" s="56"/>
      <c r="AZ435" s="56"/>
      <c r="BA435" s="56"/>
      <c r="BB435" s="56"/>
      <c r="BC435" s="56"/>
      <c r="BD435" s="56"/>
      <c r="BE435" s="56"/>
      <c r="BF435" s="56"/>
    </row>
    <row r="436" spans="1:58" ht="12" customHeight="1" x14ac:dyDescent="0.15">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c r="AR436" s="56"/>
      <c r="AS436" s="56"/>
      <c r="AT436" s="56"/>
      <c r="AU436" s="56"/>
      <c r="AV436" s="56"/>
      <c r="AW436" s="56"/>
      <c r="AX436" s="56"/>
      <c r="AY436" s="56"/>
      <c r="AZ436" s="56"/>
      <c r="BA436" s="56"/>
      <c r="BB436" s="56"/>
      <c r="BC436" s="56"/>
      <c r="BD436" s="56"/>
      <c r="BE436" s="56"/>
      <c r="BF436" s="56"/>
    </row>
    <row r="437" spans="1:58" ht="12" customHeight="1" x14ac:dyDescent="0.15">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c r="AR437" s="56"/>
      <c r="AS437" s="56"/>
      <c r="AT437" s="56"/>
      <c r="AU437" s="56"/>
      <c r="AV437" s="56"/>
      <c r="AW437" s="56"/>
      <c r="AX437" s="56"/>
      <c r="AY437" s="56"/>
      <c r="AZ437" s="56"/>
      <c r="BA437" s="56"/>
      <c r="BB437" s="56"/>
      <c r="BC437" s="56"/>
      <c r="BD437" s="56"/>
      <c r="BE437" s="56"/>
      <c r="BF437" s="56"/>
    </row>
    <row r="438" spans="1:58" ht="12" customHeight="1" x14ac:dyDescent="0.15">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c r="AR438" s="56"/>
      <c r="AS438" s="56"/>
      <c r="AT438" s="56"/>
      <c r="AU438" s="56"/>
      <c r="AV438" s="56"/>
      <c r="AW438" s="56"/>
      <c r="AX438" s="56"/>
      <c r="AY438" s="56"/>
      <c r="AZ438" s="56"/>
      <c r="BA438" s="56"/>
      <c r="BB438" s="56"/>
      <c r="BC438" s="56"/>
      <c r="BD438" s="56"/>
      <c r="BE438" s="56"/>
      <c r="BF438" s="56"/>
    </row>
    <row r="439" spans="1:58" ht="12" customHeight="1" x14ac:dyDescent="0.15">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c r="AR439" s="56"/>
      <c r="AS439" s="56"/>
      <c r="AT439" s="56"/>
      <c r="AU439" s="56"/>
      <c r="AV439" s="56"/>
      <c r="AW439" s="56"/>
      <c r="AX439" s="56"/>
      <c r="AY439" s="56"/>
      <c r="AZ439" s="56"/>
      <c r="BA439" s="56"/>
      <c r="BB439" s="56"/>
      <c r="BC439" s="56"/>
      <c r="BD439" s="56"/>
      <c r="BE439" s="56"/>
      <c r="BF439" s="56"/>
    </row>
    <row r="440" spans="1:58" ht="12" customHeight="1" x14ac:dyDescent="0.15">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c r="AR440" s="56"/>
      <c r="AS440" s="56"/>
      <c r="AT440" s="56"/>
      <c r="AU440" s="56"/>
      <c r="AV440" s="56"/>
      <c r="AW440" s="56"/>
      <c r="AX440" s="56"/>
      <c r="AY440" s="56"/>
      <c r="AZ440" s="56"/>
      <c r="BA440" s="56"/>
      <c r="BB440" s="56"/>
      <c r="BC440" s="56"/>
      <c r="BD440" s="56"/>
      <c r="BE440" s="56"/>
      <c r="BF440" s="56"/>
    </row>
    <row r="441" spans="1:58" ht="12" customHeight="1" x14ac:dyDescent="0.15">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c r="AL441" s="56"/>
      <c r="AM441" s="56"/>
      <c r="AN441" s="56"/>
      <c r="AO441" s="56"/>
      <c r="AP441" s="56"/>
      <c r="AQ441" s="56"/>
      <c r="AR441" s="56"/>
      <c r="AS441" s="56"/>
      <c r="AT441" s="56"/>
      <c r="AU441" s="56"/>
      <c r="AV441" s="56"/>
      <c r="AW441" s="56"/>
      <c r="AX441" s="56"/>
      <c r="AY441" s="56"/>
      <c r="AZ441" s="56"/>
      <c r="BA441" s="56"/>
      <c r="BB441" s="56"/>
      <c r="BC441" s="56"/>
      <c r="BD441" s="56"/>
      <c r="BE441" s="56"/>
      <c r="BF441" s="56"/>
    </row>
    <row r="442" spans="1:58" ht="12" customHeight="1" x14ac:dyDescent="0.15">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row>
    <row r="443" spans="1:58" ht="12" customHeight="1" x14ac:dyDescent="0.15">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c r="AR443" s="56"/>
      <c r="AS443" s="56"/>
      <c r="AT443" s="56"/>
      <c r="AU443" s="56"/>
      <c r="AV443" s="56"/>
      <c r="AW443" s="56"/>
      <c r="AX443" s="56"/>
      <c r="AY443" s="56"/>
      <c r="AZ443" s="56"/>
      <c r="BA443" s="56"/>
      <c r="BB443" s="56"/>
      <c r="BC443" s="56"/>
      <c r="BD443" s="56"/>
      <c r="BE443" s="56"/>
      <c r="BF443" s="56"/>
    </row>
    <row r="444" spans="1:58" ht="12" customHeight="1" x14ac:dyDescent="0.15">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c r="AL444" s="56"/>
      <c r="AM444" s="56"/>
      <c r="AN444" s="56"/>
      <c r="AO444" s="56"/>
      <c r="AP444" s="56"/>
      <c r="AQ444" s="56"/>
      <c r="AR444" s="56"/>
      <c r="AS444" s="56"/>
      <c r="AT444" s="56"/>
      <c r="AU444" s="56"/>
      <c r="AV444" s="56"/>
      <c r="AW444" s="56"/>
      <c r="AX444" s="56"/>
      <c r="AY444" s="56"/>
      <c r="AZ444" s="56"/>
      <c r="BA444" s="56"/>
      <c r="BB444" s="56"/>
      <c r="BC444" s="56"/>
      <c r="BD444" s="56"/>
      <c r="BE444" s="56"/>
      <c r="BF444" s="56"/>
    </row>
    <row r="445" spans="1:58" ht="12" customHeight="1" x14ac:dyDescent="0.15">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c r="AL445" s="56"/>
      <c r="AM445" s="56"/>
      <c r="AN445" s="56"/>
      <c r="AO445" s="56"/>
      <c r="AP445" s="56"/>
      <c r="AQ445" s="56"/>
      <c r="AR445" s="56"/>
      <c r="AS445" s="56"/>
      <c r="AT445" s="56"/>
      <c r="AU445" s="56"/>
      <c r="AV445" s="56"/>
      <c r="AW445" s="56"/>
      <c r="AX445" s="56"/>
      <c r="AY445" s="56"/>
      <c r="AZ445" s="56"/>
      <c r="BA445" s="56"/>
      <c r="BB445" s="56"/>
      <c r="BC445" s="56"/>
      <c r="BD445" s="56"/>
      <c r="BE445" s="56"/>
      <c r="BF445" s="56"/>
    </row>
    <row r="446" spans="1:58" ht="12" customHeight="1" x14ac:dyDescent="0.15">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c r="AL446" s="56"/>
      <c r="AM446" s="56"/>
      <c r="AN446" s="56"/>
      <c r="AO446" s="56"/>
      <c r="AP446" s="56"/>
      <c r="AQ446" s="56"/>
      <c r="AR446" s="56"/>
      <c r="AS446" s="56"/>
      <c r="AT446" s="56"/>
      <c r="AU446" s="56"/>
      <c r="AV446" s="56"/>
      <c r="AW446" s="56"/>
      <c r="AX446" s="56"/>
      <c r="AY446" s="56"/>
      <c r="AZ446" s="56"/>
      <c r="BA446" s="56"/>
      <c r="BB446" s="56"/>
      <c r="BC446" s="56"/>
      <c r="BD446" s="56"/>
      <c r="BE446" s="56"/>
      <c r="BF446" s="56"/>
    </row>
    <row r="447" spans="1:58" ht="12" customHeight="1" x14ac:dyDescent="0.15">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c r="AL447" s="56"/>
      <c r="AM447" s="56"/>
      <c r="AN447" s="56"/>
      <c r="AO447" s="56"/>
      <c r="AP447" s="56"/>
      <c r="AQ447" s="56"/>
      <c r="AR447" s="56"/>
      <c r="AS447" s="56"/>
      <c r="AT447" s="56"/>
      <c r="AU447" s="56"/>
      <c r="AV447" s="56"/>
      <c r="AW447" s="56"/>
      <c r="AX447" s="56"/>
      <c r="AY447" s="56"/>
      <c r="AZ447" s="56"/>
      <c r="BA447" s="56"/>
      <c r="BB447" s="56"/>
      <c r="BC447" s="56"/>
      <c r="BD447" s="56"/>
      <c r="BE447" s="56"/>
      <c r="BF447" s="56"/>
    </row>
    <row r="448" spans="1:58" ht="12" customHeight="1" x14ac:dyDescent="0.15">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c r="AL448" s="56"/>
      <c r="AM448" s="56"/>
      <c r="AN448" s="56"/>
      <c r="AO448" s="56"/>
      <c r="AP448" s="56"/>
      <c r="AQ448" s="56"/>
      <c r="AR448" s="56"/>
      <c r="AS448" s="56"/>
      <c r="AT448" s="56"/>
      <c r="AU448" s="56"/>
      <c r="AV448" s="56"/>
      <c r="AW448" s="56"/>
      <c r="AX448" s="56"/>
      <c r="AY448" s="56"/>
      <c r="AZ448" s="56"/>
      <c r="BA448" s="56"/>
      <c r="BB448" s="56"/>
      <c r="BC448" s="56"/>
      <c r="BD448" s="56"/>
      <c r="BE448" s="56"/>
      <c r="BF448" s="56"/>
    </row>
    <row r="449" spans="1:58" ht="12" customHeight="1" x14ac:dyDescent="0.15">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c r="AL449" s="56"/>
      <c r="AM449" s="56"/>
      <c r="AN449" s="56"/>
      <c r="AO449" s="56"/>
      <c r="AP449" s="56"/>
      <c r="AQ449" s="56"/>
      <c r="AR449" s="56"/>
      <c r="AS449" s="56"/>
      <c r="AT449" s="56"/>
      <c r="AU449" s="56"/>
      <c r="AV449" s="56"/>
      <c r="AW449" s="56"/>
      <c r="AX449" s="56"/>
      <c r="AY449" s="56"/>
      <c r="AZ449" s="56"/>
      <c r="BA449" s="56"/>
      <c r="BB449" s="56"/>
      <c r="BC449" s="56"/>
      <c r="BD449" s="56"/>
      <c r="BE449" s="56"/>
      <c r="BF449" s="56"/>
    </row>
    <row r="450" spans="1:58" ht="12" customHeight="1" x14ac:dyDescent="0.15">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56"/>
      <c r="BA450" s="56"/>
      <c r="BB450" s="56"/>
      <c r="BC450" s="56"/>
      <c r="BD450" s="56"/>
      <c r="BE450" s="56"/>
      <c r="BF450" s="56"/>
    </row>
    <row r="451" spans="1:58" ht="12" customHeight="1" x14ac:dyDescent="0.15">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c r="AL451" s="56"/>
      <c r="AM451" s="56"/>
      <c r="AN451" s="56"/>
      <c r="AO451" s="56"/>
      <c r="AP451" s="56"/>
      <c r="AQ451" s="56"/>
      <c r="AR451" s="56"/>
      <c r="AS451" s="56"/>
      <c r="AT451" s="56"/>
      <c r="AU451" s="56"/>
      <c r="AV451" s="56"/>
      <c r="AW451" s="56"/>
      <c r="AX451" s="56"/>
      <c r="AY451" s="56"/>
      <c r="AZ451" s="56"/>
      <c r="BA451" s="56"/>
      <c r="BB451" s="56"/>
      <c r="BC451" s="56"/>
      <c r="BD451" s="56"/>
      <c r="BE451" s="56"/>
      <c r="BF451" s="56"/>
    </row>
    <row r="452" spans="1:58" ht="12" customHeight="1" x14ac:dyDescent="0.15">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c r="AL452" s="56"/>
      <c r="AM452" s="56"/>
      <c r="AN452" s="56"/>
      <c r="AO452" s="56"/>
      <c r="AP452" s="56"/>
      <c r="AQ452" s="56"/>
      <c r="AR452" s="56"/>
      <c r="AS452" s="56"/>
      <c r="AT452" s="56"/>
      <c r="AU452" s="56"/>
      <c r="AV452" s="56"/>
      <c r="AW452" s="56"/>
      <c r="AX452" s="56"/>
      <c r="AY452" s="56"/>
      <c r="AZ452" s="56"/>
      <c r="BA452" s="56"/>
      <c r="BB452" s="56"/>
      <c r="BC452" s="56"/>
      <c r="BD452" s="56"/>
      <c r="BE452" s="56"/>
      <c r="BF452" s="56"/>
    </row>
    <row r="453" spans="1:58" ht="12" customHeight="1" x14ac:dyDescent="0.15">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c r="AL453" s="56"/>
      <c r="AM453" s="56"/>
      <c r="AN453" s="56"/>
      <c r="AO453" s="56"/>
      <c r="AP453" s="56"/>
      <c r="AQ453" s="56"/>
      <c r="AR453" s="56"/>
      <c r="AS453" s="56"/>
      <c r="AT453" s="56"/>
      <c r="AU453" s="56"/>
      <c r="AV453" s="56"/>
      <c r="AW453" s="56"/>
      <c r="AX453" s="56"/>
      <c r="AY453" s="56"/>
      <c r="AZ453" s="56"/>
      <c r="BA453" s="56"/>
      <c r="BB453" s="56"/>
      <c r="BC453" s="56"/>
      <c r="BD453" s="56"/>
      <c r="BE453" s="56"/>
      <c r="BF453" s="56"/>
    </row>
    <row r="454" spans="1:58" ht="12" customHeight="1" x14ac:dyDescent="0.15">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c r="AL454" s="56"/>
      <c r="AM454" s="56"/>
      <c r="AN454" s="56"/>
      <c r="AO454" s="56"/>
      <c r="AP454" s="56"/>
      <c r="AQ454" s="56"/>
      <c r="AR454" s="56"/>
      <c r="AS454" s="56"/>
      <c r="AT454" s="56"/>
      <c r="AU454" s="56"/>
      <c r="AV454" s="56"/>
      <c r="AW454" s="56"/>
      <c r="AX454" s="56"/>
      <c r="AY454" s="56"/>
      <c r="AZ454" s="56"/>
      <c r="BA454" s="56"/>
      <c r="BB454" s="56"/>
      <c r="BC454" s="56"/>
      <c r="BD454" s="56"/>
      <c r="BE454" s="56"/>
      <c r="BF454" s="56"/>
    </row>
    <row r="455" spans="1:58" ht="12" customHeight="1" x14ac:dyDescent="0.15">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c r="AL455" s="56"/>
      <c r="AM455" s="56"/>
      <c r="AN455" s="56"/>
      <c r="AO455" s="56"/>
      <c r="AP455" s="56"/>
      <c r="AQ455" s="56"/>
      <c r="AR455" s="56"/>
      <c r="AS455" s="56"/>
      <c r="AT455" s="56"/>
      <c r="AU455" s="56"/>
      <c r="AV455" s="56"/>
      <c r="AW455" s="56"/>
      <c r="AX455" s="56"/>
      <c r="AY455" s="56"/>
      <c r="AZ455" s="56"/>
      <c r="BA455" s="56"/>
      <c r="BB455" s="56"/>
      <c r="BC455" s="56"/>
      <c r="BD455" s="56"/>
      <c r="BE455" s="56"/>
      <c r="BF455" s="56"/>
    </row>
    <row r="456" spans="1:58" ht="12" customHeight="1" x14ac:dyDescent="0.15">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c r="AL456" s="56"/>
      <c r="AM456" s="56"/>
      <c r="AN456" s="56"/>
      <c r="AO456" s="56"/>
      <c r="AP456" s="56"/>
      <c r="AQ456" s="56"/>
      <c r="AR456" s="56"/>
      <c r="AS456" s="56"/>
      <c r="AT456" s="56"/>
      <c r="AU456" s="56"/>
      <c r="AV456" s="56"/>
      <c r="AW456" s="56"/>
      <c r="AX456" s="56"/>
      <c r="AY456" s="56"/>
      <c r="AZ456" s="56"/>
      <c r="BA456" s="56"/>
      <c r="BB456" s="56"/>
      <c r="BC456" s="56"/>
      <c r="BD456" s="56"/>
      <c r="BE456" s="56"/>
      <c r="BF456" s="56"/>
    </row>
    <row r="457" spans="1:58" ht="12" customHeight="1" x14ac:dyDescent="0.15">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c r="AL457" s="56"/>
      <c r="AM457" s="56"/>
      <c r="AN457" s="56"/>
      <c r="AO457" s="56"/>
      <c r="AP457" s="56"/>
      <c r="AQ457" s="56"/>
      <c r="AR457" s="56"/>
      <c r="AS457" s="56"/>
      <c r="AT457" s="56"/>
      <c r="AU457" s="56"/>
      <c r="AV457" s="56"/>
      <c r="AW457" s="56"/>
      <c r="AX457" s="56"/>
      <c r="AY457" s="56"/>
      <c r="AZ457" s="56"/>
      <c r="BA457" s="56"/>
      <c r="BB457" s="56"/>
      <c r="BC457" s="56"/>
      <c r="BD457" s="56"/>
      <c r="BE457" s="56"/>
      <c r="BF457" s="56"/>
    </row>
    <row r="458" spans="1:58" ht="12" customHeight="1" x14ac:dyDescent="0.15">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c r="AL458" s="56"/>
      <c r="AM458" s="56"/>
      <c r="AN458" s="56"/>
      <c r="AO458" s="56"/>
      <c r="AP458" s="56"/>
      <c r="AQ458" s="56"/>
      <c r="AR458" s="56"/>
      <c r="AS458" s="56"/>
      <c r="AT458" s="56"/>
      <c r="AU458" s="56"/>
      <c r="AV458" s="56"/>
      <c r="AW458" s="56"/>
      <c r="AX458" s="56"/>
      <c r="AY458" s="56"/>
      <c r="AZ458" s="56"/>
      <c r="BA458" s="56"/>
      <c r="BB458" s="56"/>
      <c r="BC458" s="56"/>
      <c r="BD458" s="56"/>
      <c r="BE458" s="56"/>
      <c r="BF458" s="56"/>
    </row>
    <row r="459" spans="1:58" ht="12" customHeight="1" x14ac:dyDescent="0.15">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c r="AL459" s="56"/>
      <c r="AM459" s="56"/>
      <c r="AN459" s="56"/>
      <c r="AO459" s="56"/>
      <c r="AP459" s="56"/>
      <c r="AQ459" s="56"/>
      <c r="AR459" s="56"/>
      <c r="AS459" s="56"/>
      <c r="AT459" s="56"/>
      <c r="AU459" s="56"/>
      <c r="AV459" s="56"/>
      <c r="AW459" s="56"/>
      <c r="AX459" s="56"/>
      <c r="AY459" s="56"/>
      <c r="AZ459" s="56"/>
      <c r="BA459" s="56"/>
      <c r="BB459" s="56"/>
      <c r="BC459" s="56"/>
      <c r="BD459" s="56"/>
      <c r="BE459" s="56"/>
      <c r="BF459" s="56"/>
    </row>
    <row r="460" spans="1:58" ht="12" customHeight="1" x14ac:dyDescent="0.15">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c r="AL460" s="56"/>
      <c r="AM460" s="56"/>
      <c r="AN460" s="56"/>
      <c r="AO460" s="56"/>
      <c r="AP460" s="56"/>
      <c r="AQ460" s="56"/>
      <c r="AR460" s="56"/>
      <c r="AS460" s="56"/>
      <c r="AT460" s="56"/>
      <c r="AU460" s="56"/>
      <c r="AV460" s="56"/>
      <c r="AW460" s="56"/>
      <c r="AX460" s="56"/>
      <c r="AY460" s="56"/>
      <c r="AZ460" s="56"/>
      <c r="BA460" s="56"/>
      <c r="BB460" s="56"/>
      <c r="BC460" s="56"/>
      <c r="BD460" s="56"/>
      <c r="BE460" s="56"/>
      <c r="BF460" s="56"/>
    </row>
    <row r="461" spans="1:58" ht="12" customHeight="1" x14ac:dyDescent="0.15">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c r="AL461" s="56"/>
      <c r="AM461" s="56"/>
      <c r="AN461" s="56"/>
      <c r="AO461" s="56"/>
      <c r="AP461" s="56"/>
      <c r="AQ461" s="56"/>
      <c r="AR461" s="56"/>
      <c r="AS461" s="56"/>
      <c r="AT461" s="56"/>
      <c r="AU461" s="56"/>
      <c r="AV461" s="56"/>
      <c r="AW461" s="56"/>
      <c r="AX461" s="56"/>
      <c r="AY461" s="56"/>
      <c r="AZ461" s="56"/>
      <c r="BA461" s="56"/>
      <c r="BB461" s="56"/>
      <c r="BC461" s="56"/>
      <c r="BD461" s="56"/>
      <c r="BE461" s="56"/>
      <c r="BF461" s="56"/>
    </row>
    <row r="462" spans="1:58" ht="12" customHeight="1" x14ac:dyDescent="0.15">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c r="AL462" s="56"/>
      <c r="AM462" s="56"/>
      <c r="AN462" s="56"/>
      <c r="AO462" s="56"/>
      <c r="AP462" s="56"/>
      <c r="AQ462" s="56"/>
      <c r="AR462" s="56"/>
      <c r="AS462" s="56"/>
      <c r="AT462" s="56"/>
      <c r="AU462" s="56"/>
      <c r="AV462" s="56"/>
      <c r="AW462" s="56"/>
      <c r="AX462" s="56"/>
      <c r="AY462" s="56"/>
      <c r="AZ462" s="56"/>
      <c r="BA462" s="56"/>
      <c r="BB462" s="56"/>
      <c r="BC462" s="56"/>
      <c r="BD462" s="56"/>
      <c r="BE462" s="56"/>
      <c r="BF462" s="56"/>
    </row>
    <row r="463" spans="1:58" ht="12" customHeight="1" x14ac:dyDescent="0.15">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c r="AL463" s="56"/>
      <c r="AM463" s="56"/>
      <c r="AN463" s="56"/>
      <c r="AO463" s="56"/>
      <c r="AP463" s="56"/>
      <c r="AQ463" s="56"/>
      <c r="AR463" s="56"/>
      <c r="AS463" s="56"/>
      <c r="AT463" s="56"/>
      <c r="AU463" s="56"/>
      <c r="AV463" s="56"/>
      <c r="AW463" s="56"/>
      <c r="AX463" s="56"/>
      <c r="AY463" s="56"/>
      <c r="AZ463" s="56"/>
      <c r="BA463" s="56"/>
      <c r="BB463" s="56"/>
      <c r="BC463" s="56"/>
      <c r="BD463" s="56"/>
      <c r="BE463" s="56"/>
      <c r="BF463" s="56"/>
    </row>
    <row r="464" spans="1:58" ht="12" customHeight="1" x14ac:dyDescent="0.15">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c r="AL464" s="56"/>
      <c r="AM464" s="56"/>
      <c r="AN464" s="56"/>
      <c r="AO464" s="56"/>
      <c r="AP464" s="56"/>
      <c r="AQ464" s="56"/>
      <c r="AR464" s="56"/>
      <c r="AS464" s="56"/>
      <c r="AT464" s="56"/>
      <c r="AU464" s="56"/>
      <c r="AV464" s="56"/>
      <c r="AW464" s="56"/>
      <c r="AX464" s="56"/>
      <c r="AY464" s="56"/>
      <c r="AZ464" s="56"/>
      <c r="BA464" s="56"/>
      <c r="BB464" s="56"/>
      <c r="BC464" s="56"/>
      <c r="BD464" s="56"/>
      <c r="BE464" s="56"/>
      <c r="BF464" s="56"/>
    </row>
    <row r="465" spans="1:58" ht="12" customHeight="1" x14ac:dyDescent="0.15">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c r="AL465" s="56"/>
      <c r="AM465" s="56"/>
      <c r="AN465" s="56"/>
      <c r="AO465" s="56"/>
      <c r="AP465" s="56"/>
      <c r="AQ465" s="56"/>
      <c r="AR465" s="56"/>
      <c r="AS465" s="56"/>
      <c r="AT465" s="56"/>
      <c r="AU465" s="56"/>
      <c r="AV465" s="56"/>
      <c r="AW465" s="56"/>
      <c r="AX465" s="56"/>
      <c r="AY465" s="56"/>
      <c r="AZ465" s="56"/>
      <c r="BA465" s="56"/>
      <c r="BB465" s="56"/>
      <c r="BC465" s="56"/>
      <c r="BD465" s="56"/>
      <c r="BE465" s="56"/>
      <c r="BF465" s="56"/>
    </row>
    <row r="466" spans="1:58" ht="12" customHeight="1" x14ac:dyDescent="0.15">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c r="AL466" s="56"/>
      <c r="AM466" s="56"/>
      <c r="AN466" s="56"/>
      <c r="AO466" s="56"/>
      <c r="AP466" s="56"/>
      <c r="AQ466" s="56"/>
      <c r="AR466" s="56"/>
      <c r="AS466" s="56"/>
      <c r="AT466" s="56"/>
      <c r="AU466" s="56"/>
      <c r="AV466" s="56"/>
      <c r="AW466" s="56"/>
      <c r="AX466" s="56"/>
      <c r="AY466" s="56"/>
      <c r="AZ466" s="56"/>
      <c r="BA466" s="56"/>
      <c r="BB466" s="56"/>
      <c r="BC466" s="56"/>
      <c r="BD466" s="56"/>
      <c r="BE466" s="56"/>
      <c r="BF466" s="56"/>
    </row>
    <row r="467" spans="1:58" ht="12" customHeight="1" x14ac:dyDescent="0.15">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c r="AL467" s="56"/>
      <c r="AM467" s="56"/>
      <c r="AN467" s="56"/>
      <c r="AO467" s="56"/>
      <c r="AP467" s="56"/>
      <c r="AQ467" s="56"/>
      <c r="AR467" s="56"/>
      <c r="AS467" s="56"/>
      <c r="AT467" s="56"/>
      <c r="AU467" s="56"/>
      <c r="AV467" s="56"/>
      <c r="AW467" s="56"/>
      <c r="AX467" s="56"/>
      <c r="AY467" s="56"/>
      <c r="AZ467" s="56"/>
      <c r="BA467" s="56"/>
      <c r="BB467" s="56"/>
      <c r="BC467" s="56"/>
      <c r="BD467" s="56"/>
      <c r="BE467" s="56"/>
      <c r="BF467" s="56"/>
    </row>
    <row r="468" spans="1:58" ht="12" customHeight="1" x14ac:dyDescent="0.15">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c r="AL468" s="56"/>
      <c r="AM468" s="56"/>
      <c r="AN468" s="56"/>
      <c r="AO468" s="56"/>
      <c r="AP468" s="56"/>
      <c r="AQ468" s="56"/>
      <c r="AR468" s="56"/>
      <c r="AS468" s="56"/>
      <c r="AT468" s="56"/>
      <c r="AU468" s="56"/>
      <c r="AV468" s="56"/>
      <c r="AW468" s="56"/>
      <c r="AX468" s="56"/>
      <c r="AY468" s="56"/>
      <c r="AZ468" s="56"/>
      <c r="BA468" s="56"/>
      <c r="BB468" s="56"/>
      <c r="BC468" s="56"/>
      <c r="BD468" s="56"/>
      <c r="BE468" s="56"/>
      <c r="BF468" s="56"/>
    </row>
    <row r="469" spans="1:58" ht="12" customHeight="1" x14ac:dyDescent="0.15">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c r="AL469" s="56"/>
      <c r="AM469" s="56"/>
      <c r="AN469" s="56"/>
      <c r="AO469" s="56"/>
      <c r="AP469" s="56"/>
      <c r="AQ469" s="56"/>
      <c r="AR469" s="56"/>
      <c r="AS469" s="56"/>
      <c r="AT469" s="56"/>
      <c r="AU469" s="56"/>
      <c r="AV469" s="56"/>
      <c r="AW469" s="56"/>
      <c r="AX469" s="56"/>
      <c r="AY469" s="56"/>
      <c r="AZ469" s="56"/>
      <c r="BA469" s="56"/>
      <c r="BB469" s="56"/>
      <c r="BC469" s="56"/>
      <c r="BD469" s="56"/>
      <c r="BE469" s="56"/>
      <c r="BF469" s="56"/>
    </row>
    <row r="470" spans="1:58" ht="12" customHeight="1" x14ac:dyDescent="0.15">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c r="AL470" s="56"/>
      <c r="AM470" s="56"/>
      <c r="AN470" s="56"/>
      <c r="AO470" s="56"/>
      <c r="AP470" s="56"/>
      <c r="AQ470" s="56"/>
      <c r="AR470" s="56"/>
      <c r="AS470" s="56"/>
      <c r="AT470" s="56"/>
      <c r="AU470" s="56"/>
      <c r="AV470" s="56"/>
      <c r="AW470" s="56"/>
      <c r="AX470" s="56"/>
      <c r="AY470" s="56"/>
      <c r="AZ470" s="56"/>
      <c r="BA470" s="56"/>
      <c r="BB470" s="56"/>
      <c r="BC470" s="56"/>
      <c r="BD470" s="56"/>
      <c r="BE470" s="56"/>
      <c r="BF470" s="56"/>
    </row>
    <row r="471" spans="1:58" ht="12" customHeight="1" x14ac:dyDescent="0.15">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c r="AR471" s="56"/>
      <c r="AS471" s="56"/>
      <c r="AT471" s="56"/>
      <c r="AU471" s="56"/>
      <c r="AV471" s="56"/>
      <c r="AW471" s="56"/>
      <c r="AX471" s="56"/>
      <c r="AY471" s="56"/>
      <c r="AZ471" s="56"/>
      <c r="BA471" s="56"/>
      <c r="BB471" s="56"/>
      <c r="BC471" s="56"/>
      <c r="BD471" s="56"/>
      <c r="BE471" s="56"/>
      <c r="BF471" s="56"/>
    </row>
    <row r="472" spans="1:58" ht="12" customHeight="1" x14ac:dyDescent="0.15">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c r="AR472" s="56"/>
      <c r="AS472" s="56"/>
      <c r="AT472" s="56"/>
      <c r="AU472" s="56"/>
      <c r="AV472" s="56"/>
      <c r="AW472" s="56"/>
      <c r="AX472" s="56"/>
      <c r="AY472" s="56"/>
      <c r="AZ472" s="56"/>
      <c r="BA472" s="56"/>
      <c r="BB472" s="56"/>
      <c r="BC472" s="56"/>
      <c r="BD472" s="56"/>
      <c r="BE472" s="56"/>
      <c r="BF472" s="56"/>
    </row>
    <row r="473" spans="1:58" ht="12" customHeight="1" x14ac:dyDescent="0.15">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c r="AL473" s="56"/>
      <c r="AM473" s="56"/>
      <c r="AN473" s="56"/>
      <c r="AO473" s="56"/>
      <c r="AP473" s="56"/>
      <c r="AQ473" s="56"/>
      <c r="AR473" s="56"/>
      <c r="AS473" s="56"/>
      <c r="AT473" s="56"/>
      <c r="AU473" s="56"/>
      <c r="AV473" s="56"/>
      <c r="AW473" s="56"/>
      <c r="AX473" s="56"/>
      <c r="AY473" s="56"/>
      <c r="AZ473" s="56"/>
      <c r="BA473" s="56"/>
      <c r="BB473" s="56"/>
      <c r="BC473" s="56"/>
      <c r="BD473" s="56"/>
      <c r="BE473" s="56"/>
      <c r="BF473" s="56"/>
    </row>
    <row r="474" spans="1:58" ht="12" customHeight="1" x14ac:dyDescent="0.15">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c r="AL474" s="56"/>
      <c r="AM474" s="56"/>
      <c r="AN474" s="56"/>
      <c r="AO474" s="56"/>
      <c r="AP474" s="56"/>
      <c r="AQ474" s="56"/>
      <c r="AR474" s="56"/>
      <c r="AS474" s="56"/>
      <c r="AT474" s="56"/>
      <c r="AU474" s="56"/>
      <c r="AV474" s="56"/>
      <c r="AW474" s="56"/>
      <c r="AX474" s="56"/>
      <c r="AY474" s="56"/>
      <c r="AZ474" s="56"/>
      <c r="BA474" s="56"/>
      <c r="BB474" s="56"/>
      <c r="BC474" s="56"/>
      <c r="BD474" s="56"/>
      <c r="BE474" s="56"/>
      <c r="BF474" s="56"/>
    </row>
    <row r="475" spans="1:58" ht="12" customHeight="1" x14ac:dyDescent="0.15">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c r="AL475" s="56"/>
      <c r="AM475" s="56"/>
      <c r="AN475" s="56"/>
      <c r="AO475" s="56"/>
      <c r="AP475" s="56"/>
      <c r="AQ475" s="56"/>
      <c r="AR475" s="56"/>
      <c r="AS475" s="56"/>
      <c r="AT475" s="56"/>
      <c r="AU475" s="56"/>
      <c r="AV475" s="56"/>
      <c r="AW475" s="56"/>
      <c r="AX475" s="56"/>
      <c r="AY475" s="56"/>
      <c r="AZ475" s="56"/>
      <c r="BA475" s="56"/>
      <c r="BB475" s="56"/>
      <c r="BC475" s="56"/>
      <c r="BD475" s="56"/>
      <c r="BE475" s="56"/>
      <c r="BF475" s="56"/>
    </row>
    <row r="476" spans="1:58" ht="12" customHeight="1" x14ac:dyDescent="0.15">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c r="AL476" s="56"/>
      <c r="AM476" s="56"/>
      <c r="AN476" s="56"/>
      <c r="AO476" s="56"/>
      <c r="AP476" s="56"/>
      <c r="AQ476" s="56"/>
      <c r="AR476" s="56"/>
      <c r="AS476" s="56"/>
      <c r="AT476" s="56"/>
      <c r="AU476" s="56"/>
      <c r="AV476" s="56"/>
      <c r="AW476" s="56"/>
      <c r="AX476" s="56"/>
      <c r="AY476" s="56"/>
      <c r="AZ476" s="56"/>
      <c r="BA476" s="56"/>
      <c r="BB476" s="56"/>
      <c r="BC476" s="56"/>
      <c r="BD476" s="56"/>
      <c r="BE476" s="56"/>
      <c r="BF476" s="56"/>
    </row>
    <row r="477" spans="1:58" ht="12" customHeight="1" x14ac:dyDescent="0.15">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c r="AL477" s="56"/>
      <c r="AM477" s="56"/>
      <c r="AN477" s="56"/>
      <c r="AO477" s="56"/>
      <c r="AP477" s="56"/>
      <c r="AQ477" s="56"/>
      <c r="AR477" s="56"/>
      <c r="AS477" s="56"/>
      <c r="AT477" s="56"/>
      <c r="AU477" s="56"/>
      <c r="AV477" s="56"/>
      <c r="AW477" s="56"/>
      <c r="AX477" s="56"/>
      <c r="AY477" s="56"/>
      <c r="AZ477" s="56"/>
      <c r="BA477" s="56"/>
      <c r="BB477" s="56"/>
      <c r="BC477" s="56"/>
      <c r="BD477" s="56"/>
      <c r="BE477" s="56"/>
      <c r="BF477" s="56"/>
    </row>
    <row r="478" spans="1:58" ht="12" customHeight="1" x14ac:dyDescent="0.15">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c r="AL478" s="56"/>
      <c r="AM478" s="56"/>
      <c r="AN478" s="56"/>
      <c r="AO478" s="56"/>
      <c r="AP478" s="56"/>
      <c r="AQ478" s="56"/>
      <c r="AR478" s="56"/>
      <c r="AS478" s="56"/>
      <c r="AT478" s="56"/>
      <c r="AU478" s="56"/>
      <c r="AV478" s="56"/>
      <c r="AW478" s="56"/>
      <c r="AX478" s="56"/>
      <c r="AY478" s="56"/>
      <c r="AZ478" s="56"/>
      <c r="BA478" s="56"/>
      <c r="BB478" s="56"/>
      <c r="BC478" s="56"/>
      <c r="BD478" s="56"/>
      <c r="BE478" s="56"/>
      <c r="BF478" s="56"/>
    </row>
    <row r="479" spans="1:58" ht="12" customHeight="1" x14ac:dyDescent="0.15">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c r="AL479" s="56"/>
      <c r="AM479" s="56"/>
      <c r="AN479" s="56"/>
      <c r="AO479" s="56"/>
      <c r="AP479" s="56"/>
      <c r="AQ479" s="56"/>
      <c r="AR479" s="56"/>
      <c r="AS479" s="56"/>
      <c r="AT479" s="56"/>
      <c r="AU479" s="56"/>
      <c r="AV479" s="56"/>
      <c r="AW479" s="56"/>
      <c r="AX479" s="56"/>
      <c r="AY479" s="56"/>
      <c r="AZ479" s="56"/>
      <c r="BA479" s="56"/>
      <c r="BB479" s="56"/>
      <c r="BC479" s="56"/>
      <c r="BD479" s="56"/>
      <c r="BE479" s="56"/>
      <c r="BF479" s="56"/>
    </row>
    <row r="480" spans="1:58" ht="12" customHeight="1" x14ac:dyDescent="0.15">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c r="AL480" s="56"/>
      <c r="AM480" s="56"/>
      <c r="AN480" s="56"/>
      <c r="AO480" s="56"/>
      <c r="AP480" s="56"/>
      <c r="AQ480" s="56"/>
      <c r="AR480" s="56"/>
      <c r="AS480" s="56"/>
      <c r="AT480" s="56"/>
      <c r="AU480" s="56"/>
      <c r="AV480" s="56"/>
      <c r="AW480" s="56"/>
      <c r="AX480" s="56"/>
      <c r="AY480" s="56"/>
      <c r="AZ480" s="56"/>
      <c r="BA480" s="56"/>
      <c r="BB480" s="56"/>
      <c r="BC480" s="56"/>
      <c r="BD480" s="56"/>
      <c r="BE480" s="56"/>
      <c r="BF480" s="56"/>
    </row>
    <row r="481" spans="1:58" ht="12" customHeight="1" x14ac:dyDescent="0.15">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c r="AR481" s="56"/>
      <c r="AS481" s="56"/>
      <c r="AT481" s="56"/>
      <c r="AU481" s="56"/>
      <c r="AV481" s="56"/>
      <c r="AW481" s="56"/>
      <c r="AX481" s="56"/>
      <c r="AY481" s="56"/>
      <c r="AZ481" s="56"/>
      <c r="BA481" s="56"/>
      <c r="BB481" s="56"/>
      <c r="BC481" s="56"/>
      <c r="BD481" s="56"/>
      <c r="BE481" s="56"/>
      <c r="BF481" s="56"/>
    </row>
    <row r="482" spans="1:58" ht="12" customHeight="1" x14ac:dyDescent="0.15">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c r="AR482" s="56"/>
      <c r="AS482" s="56"/>
      <c r="AT482" s="56"/>
      <c r="AU482" s="56"/>
      <c r="AV482" s="56"/>
      <c r="AW482" s="56"/>
      <c r="AX482" s="56"/>
      <c r="AY482" s="56"/>
      <c r="AZ482" s="56"/>
      <c r="BA482" s="56"/>
      <c r="BB482" s="56"/>
      <c r="BC482" s="56"/>
      <c r="BD482" s="56"/>
      <c r="BE482" s="56"/>
      <c r="BF482" s="56"/>
    </row>
    <row r="483" spans="1:58" ht="12" customHeight="1" x14ac:dyDescent="0.15">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c r="AR483" s="56"/>
      <c r="AS483" s="56"/>
      <c r="AT483" s="56"/>
      <c r="AU483" s="56"/>
      <c r="AV483" s="56"/>
      <c r="AW483" s="56"/>
      <c r="AX483" s="56"/>
      <c r="AY483" s="56"/>
      <c r="AZ483" s="56"/>
      <c r="BA483" s="56"/>
      <c r="BB483" s="56"/>
      <c r="BC483" s="56"/>
      <c r="BD483" s="56"/>
      <c r="BE483" s="56"/>
      <c r="BF483" s="56"/>
    </row>
    <row r="484" spans="1:58" ht="12" customHeight="1" x14ac:dyDescent="0.15">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c r="AR484" s="56"/>
      <c r="AS484" s="56"/>
      <c r="AT484" s="56"/>
      <c r="AU484" s="56"/>
      <c r="AV484" s="56"/>
      <c r="AW484" s="56"/>
      <c r="AX484" s="56"/>
      <c r="AY484" s="56"/>
      <c r="AZ484" s="56"/>
      <c r="BA484" s="56"/>
      <c r="BB484" s="56"/>
      <c r="BC484" s="56"/>
      <c r="BD484" s="56"/>
      <c r="BE484" s="56"/>
      <c r="BF484" s="56"/>
    </row>
    <row r="485" spans="1:58" ht="12" customHeight="1" x14ac:dyDescent="0.15">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c r="AR485" s="56"/>
      <c r="AS485" s="56"/>
      <c r="AT485" s="56"/>
      <c r="AU485" s="56"/>
      <c r="AV485" s="56"/>
      <c r="AW485" s="56"/>
      <c r="AX485" s="56"/>
      <c r="AY485" s="56"/>
      <c r="AZ485" s="56"/>
      <c r="BA485" s="56"/>
      <c r="BB485" s="56"/>
      <c r="BC485" s="56"/>
      <c r="BD485" s="56"/>
      <c r="BE485" s="56"/>
      <c r="BF485" s="56"/>
    </row>
    <row r="486" spans="1:58" ht="12" customHeight="1" x14ac:dyDescent="0.15">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c r="AR486" s="56"/>
      <c r="AS486" s="56"/>
      <c r="AT486" s="56"/>
      <c r="AU486" s="56"/>
      <c r="AV486" s="56"/>
      <c r="AW486" s="56"/>
      <c r="AX486" s="56"/>
      <c r="AY486" s="56"/>
      <c r="AZ486" s="56"/>
      <c r="BA486" s="56"/>
      <c r="BB486" s="56"/>
      <c r="BC486" s="56"/>
      <c r="BD486" s="56"/>
      <c r="BE486" s="56"/>
      <c r="BF486" s="56"/>
    </row>
    <row r="487" spans="1:58" ht="12" customHeight="1" x14ac:dyDescent="0.15">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c r="AS487" s="56"/>
      <c r="AT487" s="56"/>
      <c r="AU487" s="56"/>
      <c r="AV487" s="56"/>
      <c r="AW487" s="56"/>
      <c r="AX487" s="56"/>
      <c r="AY487" s="56"/>
      <c r="AZ487" s="56"/>
      <c r="BA487" s="56"/>
      <c r="BB487" s="56"/>
      <c r="BC487" s="56"/>
      <c r="BD487" s="56"/>
      <c r="BE487" s="56"/>
      <c r="BF487" s="56"/>
    </row>
    <row r="488" spans="1:58" ht="12" customHeight="1" x14ac:dyDescent="0.15">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c r="AR488" s="56"/>
      <c r="AS488" s="56"/>
      <c r="AT488" s="56"/>
      <c r="AU488" s="56"/>
      <c r="AV488" s="56"/>
      <c r="AW488" s="56"/>
      <c r="AX488" s="56"/>
      <c r="AY488" s="56"/>
      <c r="AZ488" s="56"/>
      <c r="BA488" s="56"/>
      <c r="BB488" s="56"/>
      <c r="BC488" s="56"/>
      <c r="BD488" s="56"/>
      <c r="BE488" s="56"/>
      <c r="BF488" s="56"/>
    </row>
    <row r="489" spans="1:58" ht="12" customHeight="1" x14ac:dyDescent="0.15">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c r="AR489" s="56"/>
      <c r="AS489" s="56"/>
      <c r="AT489" s="56"/>
      <c r="AU489" s="56"/>
      <c r="AV489" s="56"/>
      <c r="AW489" s="56"/>
      <c r="AX489" s="56"/>
      <c r="AY489" s="56"/>
      <c r="AZ489" s="56"/>
      <c r="BA489" s="56"/>
      <c r="BB489" s="56"/>
      <c r="BC489" s="56"/>
      <c r="BD489" s="56"/>
      <c r="BE489" s="56"/>
      <c r="BF489" s="56"/>
    </row>
    <row r="490" spans="1:58" ht="12" customHeight="1" x14ac:dyDescent="0.15">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c r="AL490" s="56"/>
      <c r="AM490" s="56"/>
      <c r="AN490" s="56"/>
      <c r="AO490" s="56"/>
      <c r="AP490" s="56"/>
      <c r="AQ490" s="56"/>
      <c r="AR490" s="56"/>
      <c r="AS490" s="56"/>
      <c r="AT490" s="56"/>
      <c r="AU490" s="56"/>
      <c r="AV490" s="56"/>
      <c r="AW490" s="56"/>
      <c r="AX490" s="56"/>
      <c r="AY490" s="56"/>
      <c r="AZ490" s="56"/>
      <c r="BA490" s="56"/>
      <c r="BB490" s="56"/>
      <c r="BC490" s="56"/>
      <c r="BD490" s="56"/>
      <c r="BE490" s="56"/>
      <c r="BF490" s="56"/>
    </row>
    <row r="491" spans="1:58" ht="12" customHeight="1" x14ac:dyDescent="0.15">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c r="AL491" s="56"/>
      <c r="AM491" s="56"/>
      <c r="AN491" s="56"/>
      <c r="AO491" s="56"/>
      <c r="AP491" s="56"/>
      <c r="AQ491" s="56"/>
      <c r="AR491" s="56"/>
      <c r="AS491" s="56"/>
      <c r="AT491" s="56"/>
      <c r="AU491" s="56"/>
      <c r="AV491" s="56"/>
      <c r="AW491" s="56"/>
      <c r="AX491" s="56"/>
      <c r="AY491" s="56"/>
      <c r="AZ491" s="56"/>
      <c r="BA491" s="56"/>
      <c r="BB491" s="56"/>
      <c r="BC491" s="56"/>
      <c r="BD491" s="56"/>
      <c r="BE491" s="56"/>
      <c r="BF491" s="56"/>
    </row>
    <row r="492" spans="1:58" ht="12" customHeight="1" x14ac:dyDescent="0.15">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c r="AL492" s="56"/>
      <c r="AM492" s="56"/>
      <c r="AN492" s="56"/>
      <c r="AO492" s="56"/>
      <c r="AP492" s="56"/>
      <c r="AQ492" s="56"/>
      <c r="AR492" s="56"/>
      <c r="AS492" s="56"/>
      <c r="AT492" s="56"/>
      <c r="AU492" s="56"/>
      <c r="AV492" s="56"/>
      <c r="AW492" s="56"/>
      <c r="AX492" s="56"/>
      <c r="AY492" s="56"/>
      <c r="AZ492" s="56"/>
      <c r="BA492" s="56"/>
      <c r="BB492" s="56"/>
      <c r="BC492" s="56"/>
      <c r="BD492" s="56"/>
      <c r="BE492" s="56"/>
      <c r="BF492" s="56"/>
    </row>
    <row r="493" spans="1:58" ht="12" customHeight="1" x14ac:dyDescent="0.15">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c r="AL493" s="56"/>
      <c r="AM493" s="56"/>
      <c r="AN493" s="56"/>
      <c r="AO493" s="56"/>
      <c r="AP493" s="56"/>
      <c r="AQ493" s="56"/>
      <c r="AR493" s="56"/>
      <c r="AS493" s="56"/>
      <c r="AT493" s="56"/>
      <c r="AU493" s="56"/>
      <c r="AV493" s="56"/>
      <c r="AW493" s="56"/>
      <c r="AX493" s="56"/>
      <c r="AY493" s="56"/>
      <c r="AZ493" s="56"/>
      <c r="BA493" s="56"/>
      <c r="BB493" s="56"/>
      <c r="BC493" s="56"/>
      <c r="BD493" s="56"/>
      <c r="BE493" s="56"/>
      <c r="BF493" s="56"/>
    </row>
    <row r="494" spans="1:58" ht="12" customHeight="1" x14ac:dyDescent="0.15">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c r="AL494" s="56"/>
      <c r="AM494" s="56"/>
      <c r="AN494" s="56"/>
      <c r="AO494" s="56"/>
      <c r="AP494" s="56"/>
      <c r="AQ494" s="56"/>
      <c r="AR494" s="56"/>
      <c r="AS494" s="56"/>
      <c r="AT494" s="56"/>
      <c r="AU494" s="56"/>
      <c r="AV494" s="56"/>
      <c r="AW494" s="56"/>
      <c r="AX494" s="56"/>
      <c r="AY494" s="56"/>
      <c r="AZ494" s="56"/>
      <c r="BA494" s="56"/>
      <c r="BB494" s="56"/>
      <c r="BC494" s="56"/>
      <c r="BD494" s="56"/>
      <c r="BE494" s="56"/>
      <c r="BF494" s="56"/>
    </row>
    <row r="495" spans="1:58" ht="12" customHeight="1" x14ac:dyDescent="0.15">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c r="AL495" s="56"/>
      <c r="AM495" s="56"/>
      <c r="AN495" s="56"/>
      <c r="AO495" s="56"/>
      <c r="AP495" s="56"/>
      <c r="AQ495" s="56"/>
      <c r="AR495" s="56"/>
      <c r="AS495" s="56"/>
      <c r="AT495" s="56"/>
      <c r="AU495" s="56"/>
      <c r="AV495" s="56"/>
      <c r="AW495" s="56"/>
      <c r="AX495" s="56"/>
      <c r="AY495" s="56"/>
      <c r="AZ495" s="56"/>
      <c r="BA495" s="56"/>
      <c r="BB495" s="56"/>
      <c r="BC495" s="56"/>
      <c r="BD495" s="56"/>
      <c r="BE495" s="56"/>
      <c r="BF495" s="56"/>
    </row>
    <row r="496" spans="1:58" ht="12" customHeight="1" x14ac:dyDescent="0.15">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c r="AL496" s="56"/>
      <c r="AM496" s="56"/>
      <c r="AN496" s="56"/>
      <c r="AO496" s="56"/>
      <c r="AP496" s="56"/>
      <c r="AQ496" s="56"/>
      <c r="AR496" s="56"/>
      <c r="AS496" s="56"/>
      <c r="AT496" s="56"/>
      <c r="AU496" s="56"/>
      <c r="AV496" s="56"/>
      <c r="AW496" s="56"/>
      <c r="AX496" s="56"/>
      <c r="AY496" s="56"/>
      <c r="AZ496" s="56"/>
      <c r="BA496" s="56"/>
      <c r="BB496" s="56"/>
      <c r="BC496" s="56"/>
      <c r="BD496" s="56"/>
      <c r="BE496" s="56"/>
      <c r="BF496" s="56"/>
    </row>
    <row r="497" spans="1:58" ht="12" customHeight="1" x14ac:dyDescent="0.15">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c r="AL497" s="56"/>
      <c r="AM497" s="56"/>
      <c r="AN497" s="56"/>
      <c r="AO497" s="56"/>
      <c r="AP497" s="56"/>
      <c r="AQ497" s="56"/>
      <c r="AR497" s="56"/>
      <c r="AS497" s="56"/>
      <c r="AT497" s="56"/>
      <c r="AU497" s="56"/>
      <c r="AV497" s="56"/>
      <c r="AW497" s="56"/>
      <c r="AX497" s="56"/>
      <c r="AY497" s="56"/>
      <c r="AZ497" s="56"/>
      <c r="BA497" s="56"/>
      <c r="BB497" s="56"/>
      <c r="BC497" s="56"/>
      <c r="BD497" s="56"/>
      <c r="BE497" s="56"/>
      <c r="BF497" s="56"/>
    </row>
    <row r="498" spans="1:58" ht="12" customHeight="1" x14ac:dyDescent="0.15">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c r="AL498" s="56"/>
      <c r="AM498" s="56"/>
      <c r="AN498" s="56"/>
      <c r="AO498" s="56"/>
      <c r="AP498" s="56"/>
      <c r="AQ498" s="56"/>
      <c r="AR498" s="56"/>
      <c r="AS498" s="56"/>
      <c r="AT498" s="56"/>
      <c r="AU498" s="56"/>
      <c r="AV498" s="56"/>
      <c r="AW498" s="56"/>
      <c r="AX498" s="56"/>
      <c r="AY498" s="56"/>
      <c r="AZ498" s="56"/>
      <c r="BA498" s="56"/>
      <c r="BB498" s="56"/>
      <c r="BC498" s="56"/>
      <c r="BD498" s="56"/>
      <c r="BE498" s="56"/>
      <c r="BF498" s="56"/>
    </row>
    <row r="499" spans="1:58" ht="12" customHeight="1" x14ac:dyDescent="0.15">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c r="AL499" s="56"/>
      <c r="AM499" s="56"/>
      <c r="AN499" s="56"/>
      <c r="AO499" s="56"/>
      <c r="AP499" s="56"/>
      <c r="AQ499" s="56"/>
      <c r="AR499" s="56"/>
      <c r="AS499" s="56"/>
      <c r="AT499" s="56"/>
      <c r="AU499" s="56"/>
      <c r="AV499" s="56"/>
      <c r="AW499" s="56"/>
      <c r="AX499" s="56"/>
      <c r="AY499" s="56"/>
      <c r="AZ499" s="56"/>
      <c r="BA499" s="56"/>
      <c r="BB499" s="56"/>
      <c r="BC499" s="56"/>
      <c r="BD499" s="56"/>
      <c r="BE499" s="56"/>
      <c r="BF499" s="56"/>
    </row>
    <row r="500" spans="1:58" ht="12" customHeight="1" x14ac:dyDescent="0.15">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c r="AR500" s="56"/>
      <c r="AS500" s="56"/>
      <c r="AT500" s="56"/>
      <c r="AU500" s="56"/>
      <c r="AV500" s="56"/>
      <c r="AW500" s="56"/>
      <c r="AX500" s="56"/>
      <c r="AY500" s="56"/>
      <c r="AZ500" s="56"/>
      <c r="BA500" s="56"/>
      <c r="BB500" s="56"/>
      <c r="BC500" s="56"/>
      <c r="BD500" s="56"/>
      <c r="BE500" s="56"/>
      <c r="BF500" s="56"/>
    </row>
    <row r="501" spans="1:58" ht="12" customHeight="1" x14ac:dyDescent="0.15">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c r="AR501" s="56"/>
      <c r="AS501" s="56"/>
      <c r="AT501" s="56"/>
      <c r="AU501" s="56"/>
      <c r="AV501" s="56"/>
      <c r="AW501" s="56"/>
      <c r="AX501" s="56"/>
      <c r="AY501" s="56"/>
      <c r="AZ501" s="56"/>
      <c r="BA501" s="56"/>
      <c r="BB501" s="56"/>
      <c r="BC501" s="56"/>
      <c r="BD501" s="56"/>
      <c r="BE501" s="56"/>
      <c r="BF501" s="56"/>
    </row>
    <row r="502" spans="1:58" ht="12" customHeight="1" x14ac:dyDescent="0.15">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c r="AL502" s="56"/>
      <c r="AM502" s="56"/>
      <c r="AN502" s="56"/>
      <c r="AO502" s="56"/>
      <c r="AP502" s="56"/>
      <c r="AQ502" s="56"/>
      <c r="AR502" s="56"/>
      <c r="AS502" s="56"/>
      <c r="AT502" s="56"/>
      <c r="AU502" s="56"/>
      <c r="AV502" s="56"/>
      <c r="AW502" s="56"/>
      <c r="AX502" s="56"/>
      <c r="AY502" s="56"/>
      <c r="AZ502" s="56"/>
      <c r="BA502" s="56"/>
      <c r="BB502" s="56"/>
      <c r="BC502" s="56"/>
      <c r="BD502" s="56"/>
      <c r="BE502" s="56"/>
      <c r="BF502" s="56"/>
    </row>
    <row r="503" spans="1:58" ht="12" customHeight="1" x14ac:dyDescent="0.15">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c r="AR503" s="56"/>
      <c r="AS503" s="56"/>
      <c r="AT503" s="56"/>
      <c r="AU503" s="56"/>
      <c r="AV503" s="56"/>
      <c r="AW503" s="56"/>
      <c r="AX503" s="56"/>
      <c r="AY503" s="56"/>
      <c r="AZ503" s="56"/>
      <c r="BA503" s="56"/>
      <c r="BB503" s="56"/>
      <c r="BC503" s="56"/>
      <c r="BD503" s="56"/>
      <c r="BE503" s="56"/>
      <c r="BF503" s="56"/>
    </row>
    <row r="504" spans="1:58" ht="12" customHeight="1" x14ac:dyDescent="0.15">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c r="AL504" s="56"/>
      <c r="AM504" s="56"/>
      <c r="AN504" s="56"/>
      <c r="AO504" s="56"/>
      <c r="AP504" s="56"/>
      <c r="AQ504" s="56"/>
      <c r="AR504" s="56"/>
      <c r="AS504" s="56"/>
      <c r="AT504" s="56"/>
      <c r="AU504" s="56"/>
      <c r="AV504" s="56"/>
      <c r="AW504" s="56"/>
      <c r="AX504" s="56"/>
      <c r="AY504" s="56"/>
      <c r="AZ504" s="56"/>
      <c r="BA504" s="56"/>
      <c r="BB504" s="56"/>
      <c r="BC504" s="56"/>
      <c r="BD504" s="56"/>
      <c r="BE504" s="56"/>
      <c r="BF504" s="56"/>
    </row>
    <row r="505" spans="1:58" ht="12" customHeight="1" x14ac:dyDescent="0.15">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c r="AL505" s="56"/>
      <c r="AM505" s="56"/>
      <c r="AN505" s="56"/>
      <c r="AO505" s="56"/>
      <c r="AP505" s="56"/>
      <c r="AQ505" s="56"/>
      <c r="AR505" s="56"/>
      <c r="AS505" s="56"/>
      <c r="AT505" s="56"/>
      <c r="AU505" s="56"/>
      <c r="AV505" s="56"/>
      <c r="AW505" s="56"/>
      <c r="AX505" s="56"/>
      <c r="AY505" s="56"/>
      <c r="AZ505" s="56"/>
      <c r="BA505" s="56"/>
      <c r="BB505" s="56"/>
      <c r="BC505" s="56"/>
      <c r="BD505" s="56"/>
      <c r="BE505" s="56"/>
      <c r="BF505" s="56"/>
    </row>
    <row r="506" spans="1:58" ht="12" customHeight="1" x14ac:dyDescent="0.15">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c r="AR506" s="56"/>
      <c r="AS506" s="56"/>
      <c r="AT506" s="56"/>
      <c r="AU506" s="56"/>
      <c r="AV506" s="56"/>
      <c r="AW506" s="56"/>
      <c r="AX506" s="56"/>
      <c r="AY506" s="56"/>
      <c r="AZ506" s="56"/>
      <c r="BA506" s="56"/>
      <c r="BB506" s="56"/>
      <c r="BC506" s="56"/>
      <c r="BD506" s="56"/>
      <c r="BE506" s="56"/>
      <c r="BF506" s="56"/>
    </row>
    <row r="507" spans="1:58" ht="12" customHeight="1" x14ac:dyDescent="0.15">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c r="AL507" s="56"/>
      <c r="AM507" s="56"/>
      <c r="AN507" s="56"/>
      <c r="AO507" s="56"/>
      <c r="AP507" s="56"/>
      <c r="AQ507" s="56"/>
      <c r="AR507" s="56"/>
      <c r="AS507" s="56"/>
      <c r="AT507" s="56"/>
      <c r="AU507" s="56"/>
      <c r="AV507" s="56"/>
      <c r="AW507" s="56"/>
      <c r="AX507" s="56"/>
      <c r="AY507" s="56"/>
      <c r="AZ507" s="56"/>
      <c r="BA507" s="56"/>
      <c r="BB507" s="56"/>
      <c r="BC507" s="56"/>
      <c r="BD507" s="56"/>
      <c r="BE507" s="56"/>
      <c r="BF507" s="56"/>
    </row>
    <row r="508" spans="1:58" ht="12" customHeight="1" x14ac:dyDescent="0.15">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c r="AL508" s="56"/>
      <c r="AM508" s="56"/>
      <c r="AN508" s="56"/>
      <c r="AO508" s="56"/>
      <c r="AP508" s="56"/>
      <c r="AQ508" s="56"/>
      <c r="AR508" s="56"/>
      <c r="AS508" s="56"/>
      <c r="AT508" s="56"/>
      <c r="AU508" s="56"/>
      <c r="AV508" s="56"/>
      <c r="AW508" s="56"/>
      <c r="AX508" s="56"/>
      <c r="AY508" s="56"/>
      <c r="AZ508" s="56"/>
      <c r="BA508" s="56"/>
      <c r="BB508" s="56"/>
      <c r="BC508" s="56"/>
      <c r="BD508" s="56"/>
      <c r="BE508" s="56"/>
      <c r="BF508" s="56"/>
    </row>
    <row r="509" spans="1:58" ht="12" customHeight="1" x14ac:dyDescent="0.15">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c r="AL509" s="56"/>
      <c r="AM509" s="56"/>
      <c r="AN509" s="56"/>
      <c r="AO509" s="56"/>
      <c r="AP509" s="56"/>
      <c r="AQ509" s="56"/>
      <c r="AR509" s="56"/>
      <c r="AS509" s="56"/>
      <c r="AT509" s="56"/>
      <c r="AU509" s="56"/>
      <c r="AV509" s="56"/>
      <c r="AW509" s="56"/>
      <c r="AX509" s="56"/>
      <c r="AY509" s="56"/>
      <c r="AZ509" s="56"/>
      <c r="BA509" s="56"/>
      <c r="BB509" s="56"/>
      <c r="BC509" s="56"/>
      <c r="BD509" s="56"/>
      <c r="BE509" s="56"/>
      <c r="BF509" s="56"/>
    </row>
    <row r="510" spans="1:58" ht="12" customHeight="1" x14ac:dyDescent="0.15">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c r="AL510" s="56"/>
      <c r="AM510" s="56"/>
      <c r="AN510" s="56"/>
      <c r="AO510" s="56"/>
      <c r="AP510" s="56"/>
      <c r="AQ510" s="56"/>
      <c r="AR510" s="56"/>
      <c r="AS510" s="56"/>
      <c r="AT510" s="56"/>
      <c r="AU510" s="56"/>
      <c r="AV510" s="56"/>
      <c r="AW510" s="56"/>
      <c r="AX510" s="56"/>
      <c r="AY510" s="56"/>
      <c r="AZ510" s="56"/>
      <c r="BA510" s="56"/>
      <c r="BB510" s="56"/>
      <c r="BC510" s="56"/>
      <c r="BD510" s="56"/>
      <c r="BE510" s="56"/>
      <c r="BF510" s="56"/>
    </row>
    <row r="511" spans="1:58" ht="12" customHeight="1" x14ac:dyDescent="0.15">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c r="AL511" s="56"/>
      <c r="AM511" s="56"/>
      <c r="AN511" s="56"/>
      <c r="AO511" s="56"/>
      <c r="AP511" s="56"/>
      <c r="AQ511" s="56"/>
      <c r="AR511" s="56"/>
      <c r="AS511" s="56"/>
      <c r="AT511" s="56"/>
      <c r="AU511" s="56"/>
      <c r="AV511" s="56"/>
      <c r="AW511" s="56"/>
      <c r="AX511" s="56"/>
      <c r="AY511" s="56"/>
      <c r="AZ511" s="56"/>
      <c r="BA511" s="56"/>
      <c r="BB511" s="56"/>
      <c r="BC511" s="56"/>
      <c r="BD511" s="56"/>
      <c r="BE511" s="56"/>
      <c r="BF511" s="56"/>
    </row>
    <row r="512" spans="1:58" ht="12" customHeight="1" x14ac:dyDescent="0.15">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c r="AL512" s="56"/>
      <c r="AM512" s="56"/>
      <c r="AN512" s="56"/>
      <c r="AO512" s="56"/>
      <c r="AP512" s="56"/>
      <c r="AQ512" s="56"/>
      <c r="AR512" s="56"/>
      <c r="AS512" s="56"/>
      <c r="AT512" s="56"/>
      <c r="AU512" s="56"/>
      <c r="AV512" s="56"/>
      <c r="AW512" s="56"/>
      <c r="AX512" s="56"/>
      <c r="AY512" s="56"/>
      <c r="AZ512" s="56"/>
      <c r="BA512" s="56"/>
      <c r="BB512" s="56"/>
      <c r="BC512" s="56"/>
      <c r="BD512" s="56"/>
      <c r="BE512" s="56"/>
      <c r="BF512" s="56"/>
    </row>
    <row r="513" spans="1:58" ht="12" customHeight="1" x14ac:dyDescent="0.15">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c r="AL513" s="56"/>
      <c r="AM513" s="56"/>
      <c r="AN513" s="56"/>
      <c r="AO513" s="56"/>
      <c r="AP513" s="56"/>
      <c r="AQ513" s="56"/>
      <c r="AR513" s="56"/>
      <c r="AS513" s="56"/>
      <c r="AT513" s="56"/>
      <c r="AU513" s="56"/>
      <c r="AV513" s="56"/>
      <c r="AW513" s="56"/>
      <c r="AX513" s="56"/>
      <c r="AY513" s="56"/>
      <c r="AZ513" s="56"/>
      <c r="BA513" s="56"/>
      <c r="BB513" s="56"/>
      <c r="BC513" s="56"/>
      <c r="BD513" s="56"/>
      <c r="BE513" s="56"/>
      <c r="BF513" s="56"/>
    </row>
    <row r="514" spans="1:58" ht="12" customHeight="1" x14ac:dyDescent="0.15">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c r="AL514" s="56"/>
      <c r="AM514" s="56"/>
      <c r="AN514" s="56"/>
      <c r="AO514" s="56"/>
      <c r="AP514" s="56"/>
      <c r="AQ514" s="56"/>
      <c r="AR514" s="56"/>
      <c r="AS514" s="56"/>
      <c r="AT514" s="56"/>
      <c r="AU514" s="56"/>
      <c r="AV514" s="56"/>
      <c r="AW514" s="56"/>
      <c r="AX514" s="56"/>
      <c r="AY514" s="56"/>
      <c r="AZ514" s="56"/>
      <c r="BA514" s="56"/>
      <c r="BB514" s="56"/>
      <c r="BC514" s="56"/>
      <c r="BD514" s="56"/>
      <c r="BE514" s="56"/>
      <c r="BF514" s="56"/>
    </row>
    <row r="515" spans="1:58" ht="12" customHeight="1" x14ac:dyDescent="0.15">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c r="AL515" s="56"/>
      <c r="AM515" s="56"/>
      <c r="AN515" s="56"/>
      <c r="AO515" s="56"/>
      <c r="AP515" s="56"/>
      <c r="AQ515" s="56"/>
      <c r="AR515" s="56"/>
      <c r="AS515" s="56"/>
      <c r="AT515" s="56"/>
      <c r="AU515" s="56"/>
      <c r="AV515" s="56"/>
      <c r="AW515" s="56"/>
      <c r="AX515" s="56"/>
      <c r="AY515" s="56"/>
      <c r="AZ515" s="56"/>
      <c r="BA515" s="56"/>
      <c r="BB515" s="56"/>
      <c r="BC515" s="56"/>
      <c r="BD515" s="56"/>
      <c r="BE515" s="56"/>
      <c r="BF515" s="56"/>
    </row>
    <row r="516" spans="1:58" ht="12" customHeight="1" x14ac:dyDescent="0.15">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c r="AL516" s="56"/>
      <c r="AM516" s="56"/>
      <c r="AN516" s="56"/>
      <c r="AO516" s="56"/>
      <c r="AP516" s="56"/>
      <c r="AQ516" s="56"/>
      <c r="AR516" s="56"/>
      <c r="AS516" s="56"/>
      <c r="AT516" s="56"/>
      <c r="AU516" s="56"/>
      <c r="AV516" s="56"/>
      <c r="AW516" s="56"/>
      <c r="AX516" s="56"/>
      <c r="AY516" s="56"/>
      <c r="AZ516" s="56"/>
      <c r="BA516" s="56"/>
      <c r="BB516" s="56"/>
      <c r="BC516" s="56"/>
      <c r="BD516" s="56"/>
      <c r="BE516" s="56"/>
      <c r="BF516" s="56"/>
    </row>
    <row r="517" spans="1:58" ht="12" customHeight="1" x14ac:dyDescent="0.15">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c r="AL517" s="56"/>
      <c r="AM517" s="56"/>
      <c r="AN517" s="56"/>
      <c r="AO517" s="56"/>
      <c r="AP517" s="56"/>
      <c r="AQ517" s="56"/>
      <c r="AR517" s="56"/>
      <c r="AS517" s="56"/>
      <c r="AT517" s="56"/>
      <c r="AU517" s="56"/>
      <c r="AV517" s="56"/>
      <c r="AW517" s="56"/>
      <c r="AX517" s="56"/>
      <c r="AY517" s="56"/>
      <c r="AZ517" s="56"/>
      <c r="BA517" s="56"/>
      <c r="BB517" s="56"/>
      <c r="BC517" s="56"/>
      <c r="BD517" s="56"/>
      <c r="BE517" s="56"/>
      <c r="BF517" s="56"/>
    </row>
    <row r="518" spans="1:58" ht="12" customHeight="1" x14ac:dyDescent="0.15">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c r="AL518" s="56"/>
      <c r="AM518" s="56"/>
      <c r="AN518" s="56"/>
      <c r="AO518" s="56"/>
      <c r="AP518" s="56"/>
      <c r="AQ518" s="56"/>
      <c r="AR518" s="56"/>
      <c r="AS518" s="56"/>
      <c r="AT518" s="56"/>
      <c r="AU518" s="56"/>
      <c r="AV518" s="56"/>
      <c r="AW518" s="56"/>
      <c r="AX518" s="56"/>
      <c r="AY518" s="56"/>
      <c r="AZ518" s="56"/>
      <c r="BA518" s="56"/>
      <c r="BB518" s="56"/>
      <c r="BC518" s="56"/>
      <c r="BD518" s="56"/>
      <c r="BE518" s="56"/>
      <c r="BF518" s="56"/>
    </row>
    <row r="519" spans="1:58" ht="12" customHeight="1" x14ac:dyDescent="0.15">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c r="AL519" s="56"/>
      <c r="AM519" s="56"/>
      <c r="AN519" s="56"/>
      <c r="AO519" s="56"/>
      <c r="AP519" s="56"/>
      <c r="AQ519" s="56"/>
      <c r="AR519" s="56"/>
      <c r="AS519" s="56"/>
      <c r="AT519" s="56"/>
      <c r="AU519" s="56"/>
      <c r="AV519" s="56"/>
      <c r="AW519" s="56"/>
      <c r="AX519" s="56"/>
      <c r="AY519" s="56"/>
      <c r="AZ519" s="56"/>
      <c r="BA519" s="56"/>
      <c r="BB519" s="56"/>
      <c r="BC519" s="56"/>
      <c r="BD519" s="56"/>
      <c r="BE519" s="56"/>
      <c r="BF519" s="56"/>
    </row>
    <row r="520" spans="1:58" ht="12" customHeight="1" x14ac:dyDescent="0.15">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c r="AL520" s="56"/>
      <c r="AM520" s="56"/>
      <c r="AN520" s="56"/>
      <c r="AO520" s="56"/>
      <c r="AP520" s="56"/>
      <c r="AQ520" s="56"/>
      <c r="AR520" s="56"/>
      <c r="AS520" s="56"/>
      <c r="AT520" s="56"/>
      <c r="AU520" s="56"/>
      <c r="AV520" s="56"/>
      <c r="AW520" s="56"/>
      <c r="AX520" s="56"/>
      <c r="AY520" s="56"/>
      <c r="AZ520" s="56"/>
      <c r="BA520" s="56"/>
      <c r="BB520" s="56"/>
      <c r="BC520" s="56"/>
      <c r="BD520" s="56"/>
      <c r="BE520" s="56"/>
      <c r="BF520" s="56"/>
    </row>
    <row r="521" spans="1:58" ht="12" customHeight="1" x14ac:dyDescent="0.15">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c r="AL521" s="56"/>
      <c r="AM521" s="56"/>
      <c r="AN521" s="56"/>
      <c r="AO521" s="56"/>
      <c r="AP521" s="56"/>
      <c r="AQ521" s="56"/>
      <c r="AR521" s="56"/>
      <c r="AS521" s="56"/>
      <c r="AT521" s="56"/>
      <c r="AU521" s="56"/>
      <c r="AV521" s="56"/>
      <c r="AW521" s="56"/>
      <c r="AX521" s="56"/>
      <c r="AY521" s="56"/>
      <c r="AZ521" s="56"/>
      <c r="BA521" s="56"/>
      <c r="BB521" s="56"/>
      <c r="BC521" s="56"/>
      <c r="BD521" s="56"/>
      <c r="BE521" s="56"/>
      <c r="BF521" s="56"/>
    </row>
    <row r="522" spans="1:58" ht="12" customHeight="1" x14ac:dyDescent="0.15">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c r="AL522" s="56"/>
      <c r="AM522" s="56"/>
      <c r="AN522" s="56"/>
      <c r="AO522" s="56"/>
      <c r="AP522" s="56"/>
      <c r="AQ522" s="56"/>
      <c r="AR522" s="56"/>
      <c r="AS522" s="56"/>
      <c r="AT522" s="56"/>
      <c r="AU522" s="56"/>
      <c r="AV522" s="56"/>
      <c r="AW522" s="56"/>
      <c r="AX522" s="56"/>
      <c r="AY522" s="56"/>
      <c r="AZ522" s="56"/>
      <c r="BA522" s="56"/>
      <c r="BB522" s="56"/>
      <c r="BC522" s="56"/>
      <c r="BD522" s="56"/>
      <c r="BE522" s="56"/>
      <c r="BF522" s="56"/>
    </row>
    <row r="523" spans="1:58" ht="12" customHeight="1" x14ac:dyDescent="0.15">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c r="AL523" s="56"/>
      <c r="AM523" s="56"/>
      <c r="AN523" s="56"/>
      <c r="AO523" s="56"/>
      <c r="AP523" s="56"/>
      <c r="AQ523" s="56"/>
      <c r="AR523" s="56"/>
      <c r="AS523" s="56"/>
      <c r="AT523" s="56"/>
      <c r="AU523" s="56"/>
      <c r="AV523" s="56"/>
      <c r="AW523" s="56"/>
      <c r="AX523" s="56"/>
      <c r="AY523" s="56"/>
      <c r="AZ523" s="56"/>
      <c r="BA523" s="56"/>
      <c r="BB523" s="56"/>
      <c r="BC523" s="56"/>
      <c r="BD523" s="56"/>
      <c r="BE523" s="56"/>
      <c r="BF523" s="56"/>
    </row>
    <row r="524" spans="1:58" ht="12" customHeight="1" x14ac:dyDescent="0.15">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c r="AL524" s="56"/>
      <c r="AM524" s="56"/>
      <c r="AN524" s="56"/>
      <c r="AO524" s="56"/>
      <c r="AP524" s="56"/>
      <c r="AQ524" s="56"/>
      <c r="AR524" s="56"/>
      <c r="AS524" s="56"/>
      <c r="AT524" s="56"/>
      <c r="AU524" s="56"/>
      <c r="AV524" s="56"/>
      <c r="AW524" s="56"/>
      <c r="AX524" s="56"/>
      <c r="AY524" s="56"/>
      <c r="AZ524" s="56"/>
      <c r="BA524" s="56"/>
      <c r="BB524" s="56"/>
      <c r="BC524" s="56"/>
      <c r="BD524" s="56"/>
      <c r="BE524" s="56"/>
      <c r="BF524" s="56"/>
    </row>
    <row r="525" spans="1:58" ht="12" customHeight="1" x14ac:dyDescent="0.15">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c r="AL525" s="56"/>
      <c r="AM525" s="56"/>
      <c r="AN525" s="56"/>
      <c r="AO525" s="56"/>
      <c r="AP525" s="56"/>
      <c r="AQ525" s="56"/>
      <c r="AR525" s="56"/>
      <c r="AS525" s="56"/>
      <c r="AT525" s="56"/>
      <c r="AU525" s="56"/>
      <c r="AV525" s="56"/>
      <c r="AW525" s="56"/>
      <c r="AX525" s="56"/>
      <c r="AY525" s="56"/>
      <c r="AZ525" s="56"/>
      <c r="BA525" s="56"/>
      <c r="BB525" s="56"/>
      <c r="BC525" s="56"/>
      <c r="BD525" s="56"/>
      <c r="BE525" s="56"/>
      <c r="BF525" s="56"/>
    </row>
    <row r="526" spans="1:58" ht="12" customHeight="1" x14ac:dyDescent="0.15">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c r="AL526" s="56"/>
      <c r="AM526" s="56"/>
      <c r="AN526" s="56"/>
      <c r="AO526" s="56"/>
      <c r="AP526" s="56"/>
      <c r="AQ526" s="56"/>
      <c r="AR526" s="56"/>
      <c r="AS526" s="56"/>
      <c r="AT526" s="56"/>
      <c r="AU526" s="56"/>
      <c r="AV526" s="56"/>
      <c r="AW526" s="56"/>
      <c r="AX526" s="56"/>
      <c r="AY526" s="56"/>
      <c r="AZ526" s="56"/>
      <c r="BA526" s="56"/>
      <c r="BB526" s="56"/>
      <c r="BC526" s="56"/>
      <c r="BD526" s="56"/>
      <c r="BE526" s="56"/>
      <c r="BF526" s="56"/>
    </row>
    <row r="527" spans="1:58" ht="12" customHeight="1" x14ac:dyDescent="0.15">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c r="AL527" s="56"/>
      <c r="AM527" s="56"/>
      <c r="AN527" s="56"/>
      <c r="AO527" s="56"/>
      <c r="AP527" s="56"/>
      <c r="AQ527" s="56"/>
      <c r="AR527" s="56"/>
      <c r="AS527" s="56"/>
      <c r="AT527" s="56"/>
      <c r="AU527" s="56"/>
      <c r="AV527" s="56"/>
      <c r="AW527" s="56"/>
      <c r="AX527" s="56"/>
      <c r="AY527" s="56"/>
      <c r="AZ527" s="56"/>
      <c r="BA527" s="56"/>
      <c r="BB527" s="56"/>
      <c r="BC527" s="56"/>
      <c r="BD527" s="56"/>
      <c r="BE527" s="56"/>
      <c r="BF527" s="56"/>
    </row>
    <row r="528" spans="1:58" ht="12" customHeight="1" x14ac:dyDescent="0.15">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c r="AL528" s="56"/>
      <c r="AM528" s="56"/>
      <c r="AN528" s="56"/>
      <c r="AO528" s="56"/>
      <c r="AP528" s="56"/>
      <c r="AQ528" s="56"/>
      <c r="AR528" s="56"/>
      <c r="AS528" s="56"/>
      <c r="AT528" s="56"/>
      <c r="AU528" s="56"/>
      <c r="AV528" s="56"/>
      <c r="AW528" s="56"/>
      <c r="AX528" s="56"/>
      <c r="AY528" s="56"/>
      <c r="AZ528" s="56"/>
      <c r="BA528" s="56"/>
      <c r="BB528" s="56"/>
      <c r="BC528" s="56"/>
      <c r="BD528" s="56"/>
      <c r="BE528" s="56"/>
      <c r="BF528" s="56"/>
    </row>
    <row r="529" spans="1:58" ht="12" customHeight="1" x14ac:dyDescent="0.15">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c r="AL529" s="56"/>
      <c r="AM529" s="56"/>
      <c r="AN529" s="56"/>
      <c r="AO529" s="56"/>
      <c r="AP529" s="56"/>
      <c r="AQ529" s="56"/>
      <c r="AR529" s="56"/>
      <c r="AS529" s="56"/>
      <c r="AT529" s="56"/>
      <c r="AU529" s="56"/>
      <c r="AV529" s="56"/>
      <c r="AW529" s="56"/>
      <c r="AX529" s="56"/>
      <c r="AY529" s="56"/>
      <c r="AZ529" s="56"/>
      <c r="BA529" s="56"/>
      <c r="BB529" s="56"/>
      <c r="BC529" s="56"/>
      <c r="BD529" s="56"/>
      <c r="BE529" s="56"/>
      <c r="BF529" s="56"/>
    </row>
    <row r="530" spans="1:58" ht="12" customHeight="1" x14ac:dyDescent="0.15">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c r="AL530" s="56"/>
      <c r="AM530" s="56"/>
      <c r="AN530" s="56"/>
      <c r="AO530" s="56"/>
      <c r="AP530" s="56"/>
      <c r="AQ530" s="56"/>
      <c r="AR530" s="56"/>
      <c r="AS530" s="56"/>
      <c r="AT530" s="56"/>
      <c r="AU530" s="56"/>
      <c r="AV530" s="56"/>
      <c r="AW530" s="56"/>
      <c r="AX530" s="56"/>
      <c r="AY530" s="56"/>
      <c r="AZ530" s="56"/>
      <c r="BA530" s="56"/>
      <c r="BB530" s="56"/>
      <c r="BC530" s="56"/>
      <c r="BD530" s="56"/>
      <c r="BE530" s="56"/>
      <c r="BF530" s="56"/>
    </row>
    <row r="531" spans="1:58" ht="12" customHeight="1" x14ac:dyDescent="0.15">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c r="AL531" s="56"/>
      <c r="AM531" s="56"/>
      <c r="AN531" s="56"/>
      <c r="AO531" s="56"/>
      <c r="AP531" s="56"/>
      <c r="AQ531" s="56"/>
      <c r="AR531" s="56"/>
      <c r="AS531" s="56"/>
      <c r="AT531" s="56"/>
      <c r="AU531" s="56"/>
      <c r="AV531" s="56"/>
      <c r="AW531" s="56"/>
      <c r="AX531" s="56"/>
      <c r="AY531" s="56"/>
      <c r="AZ531" s="56"/>
      <c r="BA531" s="56"/>
      <c r="BB531" s="56"/>
      <c r="BC531" s="56"/>
      <c r="BD531" s="56"/>
      <c r="BE531" s="56"/>
      <c r="BF531" s="56"/>
    </row>
    <row r="532" spans="1:58" ht="12" customHeight="1" x14ac:dyDescent="0.15">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c r="AL532" s="56"/>
      <c r="AM532" s="56"/>
      <c r="AN532" s="56"/>
      <c r="AO532" s="56"/>
      <c r="AP532" s="56"/>
      <c r="AQ532" s="56"/>
      <c r="AR532" s="56"/>
      <c r="AS532" s="56"/>
      <c r="AT532" s="56"/>
      <c r="AU532" s="56"/>
      <c r="AV532" s="56"/>
      <c r="AW532" s="56"/>
      <c r="AX532" s="56"/>
      <c r="AY532" s="56"/>
      <c r="AZ532" s="56"/>
      <c r="BA532" s="56"/>
      <c r="BB532" s="56"/>
      <c r="BC532" s="56"/>
      <c r="BD532" s="56"/>
      <c r="BE532" s="56"/>
      <c r="BF532" s="56"/>
    </row>
    <row r="533" spans="1:58" ht="12" customHeight="1" x14ac:dyDescent="0.15">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c r="AL533" s="56"/>
      <c r="AM533" s="56"/>
      <c r="AN533" s="56"/>
      <c r="AO533" s="56"/>
      <c r="AP533" s="56"/>
      <c r="AQ533" s="56"/>
      <c r="AR533" s="56"/>
      <c r="AS533" s="56"/>
      <c r="AT533" s="56"/>
      <c r="AU533" s="56"/>
      <c r="AV533" s="56"/>
      <c r="AW533" s="56"/>
      <c r="AX533" s="56"/>
      <c r="AY533" s="56"/>
      <c r="AZ533" s="56"/>
      <c r="BA533" s="56"/>
      <c r="BB533" s="56"/>
      <c r="BC533" s="56"/>
      <c r="BD533" s="56"/>
      <c r="BE533" s="56"/>
      <c r="BF533" s="56"/>
    </row>
    <row r="534" spans="1:58" ht="12" customHeight="1" x14ac:dyDescent="0.15">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c r="AL534" s="56"/>
      <c r="AM534" s="56"/>
      <c r="AN534" s="56"/>
      <c r="AO534" s="56"/>
      <c r="AP534" s="56"/>
      <c r="AQ534" s="56"/>
      <c r="AR534" s="56"/>
      <c r="AS534" s="56"/>
      <c r="AT534" s="56"/>
      <c r="AU534" s="56"/>
      <c r="AV534" s="56"/>
      <c r="AW534" s="56"/>
      <c r="AX534" s="56"/>
      <c r="AY534" s="56"/>
      <c r="AZ534" s="56"/>
      <c r="BA534" s="56"/>
      <c r="BB534" s="56"/>
      <c r="BC534" s="56"/>
      <c r="BD534" s="56"/>
      <c r="BE534" s="56"/>
      <c r="BF534" s="56"/>
    </row>
    <row r="535" spans="1:58" ht="12" customHeight="1" x14ac:dyDescent="0.15">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c r="AL535" s="56"/>
      <c r="AM535" s="56"/>
      <c r="AN535" s="56"/>
      <c r="AO535" s="56"/>
      <c r="AP535" s="56"/>
      <c r="AQ535" s="56"/>
      <c r="AR535" s="56"/>
      <c r="AS535" s="56"/>
      <c r="AT535" s="56"/>
      <c r="AU535" s="56"/>
      <c r="AV535" s="56"/>
      <c r="AW535" s="56"/>
      <c r="AX535" s="56"/>
      <c r="AY535" s="56"/>
      <c r="AZ535" s="56"/>
      <c r="BA535" s="56"/>
      <c r="BB535" s="56"/>
      <c r="BC535" s="56"/>
      <c r="BD535" s="56"/>
      <c r="BE535" s="56"/>
      <c r="BF535" s="56"/>
    </row>
    <row r="536" spans="1:58" ht="12" customHeight="1" x14ac:dyDescent="0.15">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c r="AL536" s="56"/>
      <c r="AM536" s="56"/>
      <c r="AN536" s="56"/>
      <c r="AO536" s="56"/>
      <c r="AP536" s="56"/>
      <c r="AQ536" s="56"/>
      <c r="AR536" s="56"/>
      <c r="AS536" s="56"/>
      <c r="AT536" s="56"/>
      <c r="AU536" s="56"/>
      <c r="AV536" s="56"/>
      <c r="AW536" s="56"/>
      <c r="AX536" s="56"/>
      <c r="AY536" s="56"/>
      <c r="AZ536" s="56"/>
      <c r="BA536" s="56"/>
      <c r="BB536" s="56"/>
      <c r="BC536" s="56"/>
      <c r="BD536" s="56"/>
      <c r="BE536" s="56"/>
      <c r="BF536" s="56"/>
    </row>
    <row r="537" spans="1:58" ht="12" customHeight="1" x14ac:dyDescent="0.15">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c r="AL537" s="56"/>
      <c r="AM537" s="56"/>
      <c r="AN537" s="56"/>
      <c r="AO537" s="56"/>
      <c r="AP537" s="56"/>
      <c r="AQ537" s="56"/>
      <c r="AR537" s="56"/>
      <c r="AS537" s="56"/>
      <c r="AT537" s="56"/>
      <c r="AU537" s="56"/>
      <c r="AV537" s="56"/>
      <c r="AW537" s="56"/>
      <c r="AX537" s="56"/>
      <c r="AY537" s="56"/>
      <c r="AZ537" s="56"/>
      <c r="BA537" s="56"/>
      <c r="BB537" s="56"/>
      <c r="BC537" s="56"/>
      <c r="BD537" s="56"/>
      <c r="BE537" s="56"/>
      <c r="BF537" s="56"/>
    </row>
    <row r="538" spans="1:58" ht="12" customHeight="1" x14ac:dyDescent="0.15">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c r="AL538" s="56"/>
      <c r="AM538" s="56"/>
      <c r="AN538" s="56"/>
      <c r="AO538" s="56"/>
      <c r="AP538" s="56"/>
      <c r="AQ538" s="56"/>
      <c r="AR538" s="56"/>
      <c r="AS538" s="56"/>
      <c r="AT538" s="56"/>
      <c r="AU538" s="56"/>
      <c r="AV538" s="56"/>
      <c r="AW538" s="56"/>
      <c r="AX538" s="56"/>
      <c r="AY538" s="56"/>
      <c r="AZ538" s="56"/>
      <c r="BA538" s="56"/>
      <c r="BB538" s="56"/>
      <c r="BC538" s="56"/>
      <c r="BD538" s="56"/>
      <c r="BE538" s="56"/>
      <c r="BF538" s="56"/>
    </row>
    <row r="539" spans="1:58" ht="12" customHeight="1" x14ac:dyDescent="0.15">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c r="AL539" s="56"/>
      <c r="AM539" s="56"/>
      <c r="AN539" s="56"/>
      <c r="AO539" s="56"/>
      <c r="AP539" s="56"/>
      <c r="AQ539" s="56"/>
      <c r="AR539" s="56"/>
      <c r="AS539" s="56"/>
      <c r="AT539" s="56"/>
      <c r="AU539" s="56"/>
      <c r="AV539" s="56"/>
      <c r="AW539" s="56"/>
      <c r="AX539" s="56"/>
      <c r="AY539" s="56"/>
      <c r="AZ539" s="56"/>
      <c r="BA539" s="56"/>
      <c r="BB539" s="56"/>
      <c r="BC539" s="56"/>
      <c r="BD539" s="56"/>
      <c r="BE539" s="56"/>
      <c r="BF539" s="56"/>
    </row>
    <row r="540" spans="1:58" ht="12" customHeight="1" x14ac:dyDescent="0.15">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c r="AL540" s="56"/>
      <c r="AM540" s="56"/>
      <c r="AN540" s="56"/>
      <c r="AO540" s="56"/>
      <c r="AP540" s="56"/>
      <c r="AQ540" s="56"/>
      <c r="AR540" s="56"/>
      <c r="AS540" s="56"/>
      <c r="AT540" s="56"/>
      <c r="AU540" s="56"/>
      <c r="AV540" s="56"/>
      <c r="AW540" s="56"/>
      <c r="AX540" s="56"/>
      <c r="AY540" s="56"/>
      <c r="AZ540" s="56"/>
      <c r="BA540" s="56"/>
      <c r="BB540" s="56"/>
      <c r="BC540" s="56"/>
      <c r="BD540" s="56"/>
      <c r="BE540" s="56"/>
      <c r="BF540" s="56"/>
    </row>
    <row r="541" spans="1:58" ht="12" customHeight="1" x14ac:dyDescent="0.15">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c r="AL541" s="56"/>
      <c r="AM541" s="56"/>
      <c r="AN541" s="56"/>
      <c r="AO541" s="56"/>
      <c r="AP541" s="56"/>
      <c r="AQ541" s="56"/>
      <c r="AR541" s="56"/>
      <c r="AS541" s="56"/>
      <c r="AT541" s="56"/>
      <c r="AU541" s="56"/>
      <c r="AV541" s="56"/>
      <c r="AW541" s="56"/>
      <c r="AX541" s="56"/>
      <c r="AY541" s="56"/>
      <c r="AZ541" s="56"/>
      <c r="BA541" s="56"/>
      <c r="BB541" s="56"/>
      <c r="BC541" s="56"/>
      <c r="BD541" s="56"/>
      <c r="BE541" s="56"/>
      <c r="BF541" s="56"/>
    </row>
    <row r="542" spans="1:58" ht="12" customHeight="1" x14ac:dyDescent="0.15">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c r="AL542" s="56"/>
      <c r="AM542" s="56"/>
      <c r="AN542" s="56"/>
      <c r="AO542" s="56"/>
      <c r="AP542" s="56"/>
      <c r="AQ542" s="56"/>
      <c r="AR542" s="56"/>
      <c r="AS542" s="56"/>
      <c r="AT542" s="56"/>
      <c r="AU542" s="56"/>
      <c r="AV542" s="56"/>
      <c r="AW542" s="56"/>
      <c r="AX542" s="56"/>
      <c r="AY542" s="56"/>
      <c r="AZ542" s="56"/>
      <c r="BA542" s="56"/>
      <c r="BB542" s="56"/>
      <c r="BC542" s="56"/>
      <c r="BD542" s="56"/>
      <c r="BE542" s="56"/>
      <c r="BF542" s="56"/>
    </row>
    <row r="543" spans="1:58" ht="12" customHeight="1" x14ac:dyDescent="0.15">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c r="AL543" s="56"/>
      <c r="AM543" s="56"/>
      <c r="AN543" s="56"/>
      <c r="AO543" s="56"/>
      <c r="AP543" s="56"/>
      <c r="AQ543" s="56"/>
      <c r="AR543" s="56"/>
      <c r="AS543" s="56"/>
      <c r="AT543" s="56"/>
      <c r="AU543" s="56"/>
      <c r="AV543" s="56"/>
      <c r="AW543" s="56"/>
      <c r="AX543" s="56"/>
      <c r="AY543" s="56"/>
      <c r="AZ543" s="56"/>
      <c r="BA543" s="56"/>
      <c r="BB543" s="56"/>
      <c r="BC543" s="56"/>
      <c r="BD543" s="56"/>
      <c r="BE543" s="56"/>
      <c r="BF543" s="56"/>
    </row>
    <row r="544" spans="1:58" ht="12" customHeight="1" x14ac:dyDescent="0.15">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c r="AL544" s="56"/>
      <c r="AM544" s="56"/>
      <c r="AN544" s="56"/>
      <c r="AO544" s="56"/>
      <c r="AP544" s="56"/>
      <c r="AQ544" s="56"/>
      <c r="AR544" s="56"/>
      <c r="AS544" s="56"/>
      <c r="AT544" s="56"/>
      <c r="AU544" s="56"/>
      <c r="AV544" s="56"/>
      <c r="AW544" s="56"/>
      <c r="AX544" s="56"/>
      <c r="AY544" s="56"/>
      <c r="AZ544" s="56"/>
      <c r="BA544" s="56"/>
      <c r="BB544" s="56"/>
      <c r="BC544" s="56"/>
      <c r="BD544" s="56"/>
      <c r="BE544" s="56"/>
      <c r="BF544" s="56"/>
    </row>
    <row r="545" spans="1:58" ht="12" customHeight="1" x14ac:dyDescent="0.15">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c r="AL545" s="56"/>
      <c r="AM545" s="56"/>
      <c r="AN545" s="56"/>
      <c r="AO545" s="56"/>
      <c r="AP545" s="56"/>
      <c r="AQ545" s="56"/>
      <c r="AR545" s="56"/>
      <c r="AS545" s="56"/>
      <c r="AT545" s="56"/>
      <c r="AU545" s="56"/>
      <c r="AV545" s="56"/>
      <c r="AW545" s="56"/>
      <c r="AX545" s="56"/>
      <c r="AY545" s="56"/>
      <c r="AZ545" s="56"/>
      <c r="BA545" s="56"/>
      <c r="BB545" s="56"/>
      <c r="BC545" s="56"/>
      <c r="BD545" s="56"/>
      <c r="BE545" s="56"/>
      <c r="BF545" s="56"/>
    </row>
    <row r="546" spans="1:58" ht="12" customHeight="1" x14ac:dyDescent="0.15">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c r="AL546" s="56"/>
      <c r="AM546" s="56"/>
      <c r="AN546" s="56"/>
      <c r="AO546" s="56"/>
      <c r="AP546" s="56"/>
      <c r="AQ546" s="56"/>
      <c r="AR546" s="56"/>
      <c r="AS546" s="56"/>
      <c r="AT546" s="56"/>
      <c r="AU546" s="56"/>
      <c r="AV546" s="56"/>
      <c r="AW546" s="56"/>
      <c r="AX546" s="56"/>
      <c r="AY546" s="56"/>
      <c r="AZ546" s="56"/>
      <c r="BA546" s="56"/>
      <c r="BB546" s="56"/>
      <c r="BC546" s="56"/>
      <c r="BD546" s="56"/>
      <c r="BE546" s="56"/>
      <c r="BF546" s="56"/>
    </row>
    <row r="547" spans="1:58" ht="12" customHeight="1" x14ac:dyDescent="0.15">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c r="AL547" s="56"/>
      <c r="AM547" s="56"/>
      <c r="AN547" s="56"/>
      <c r="AO547" s="56"/>
      <c r="AP547" s="56"/>
      <c r="AQ547" s="56"/>
      <c r="AR547" s="56"/>
      <c r="AS547" s="56"/>
      <c r="AT547" s="56"/>
      <c r="AU547" s="56"/>
      <c r="AV547" s="56"/>
      <c r="AW547" s="56"/>
      <c r="AX547" s="56"/>
      <c r="AY547" s="56"/>
      <c r="AZ547" s="56"/>
      <c r="BA547" s="56"/>
      <c r="BB547" s="56"/>
      <c r="BC547" s="56"/>
      <c r="BD547" s="56"/>
      <c r="BE547" s="56"/>
      <c r="BF547" s="56"/>
    </row>
    <row r="548" spans="1:58" ht="12" customHeight="1" x14ac:dyDescent="0.15">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c r="AL548" s="56"/>
      <c r="AM548" s="56"/>
      <c r="AN548" s="56"/>
      <c r="AO548" s="56"/>
      <c r="AP548" s="56"/>
      <c r="AQ548" s="56"/>
      <c r="AR548" s="56"/>
      <c r="AS548" s="56"/>
      <c r="AT548" s="56"/>
      <c r="AU548" s="56"/>
      <c r="AV548" s="56"/>
      <c r="AW548" s="56"/>
      <c r="AX548" s="56"/>
      <c r="AY548" s="56"/>
      <c r="AZ548" s="56"/>
      <c r="BA548" s="56"/>
      <c r="BB548" s="56"/>
      <c r="BC548" s="56"/>
      <c r="BD548" s="56"/>
      <c r="BE548" s="56"/>
      <c r="BF548" s="56"/>
    </row>
    <row r="549" spans="1:58" ht="12" customHeight="1" x14ac:dyDescent="0.15">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c r="AL549" s="56"/>
      <c r="AM549" s="56"/>
      <c r="AN549" s="56"/>
      <c r="AO549" s="56"/>
      <c r="AP549" s="56"/>
      <c r="AQ549" s="56"/>
      <c r="AR549" s="56"/>
      <c r="AS549" s="56"/>
      <c r="AT549" s="56"/>
      <c r="AU549" s="56"/>
      <c r="AV549" s="56"/>
      <c r="AW549" s="56"/>
      <c r="AX549" s="56"/>
      <c r="AY549" s="56"/>
      <c r="AZ549" s="56"/>
      <c r="BA549" s="56"/>
      <c r="BB549" s="56"/>
      <c r="BC549" s="56"/>
      <c r="BD549" s="56"/>
      <c r="BE549" s="56"/>
      <c r="BF549" s="56"/>
    </row>
    <row r="550" spans="1:58" ht="12" customHeight="1" x14ac:dyDescent="0.15">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c r="AL550" s="56"/>
      <c r="AM550" s="56"/>
      <c r="AN550" s="56"/>
      <c r="AO550" s="56"/>
      <c r="AP550" s="56"/>
      <c r="AQ550" s="56"/>
      <c r="AR550" s="56"/>
      <c r="AS550" s="56"/>
      <c r="AT550" s="56"/>
      <c r="AU550" s="56"/>
      <c r="AV550" s="56"/>
      <c r="AW550" s="56"/>
      <c r="AX550" s="56"/>
      <c r="AY550" s="56"/>
      <c r="AZ550" s="56"/>
      <c r="BA550" s="56"/>
      <c r="BB550" s="56"/>
      <c r="BC550" s="56"/>
      <c r="BD550" s="56"/>
      <c r="BE550" s="56"/>
      <c r="BF550" s="56"/>
    </row>
    <row r="551" spans="1:58" ht="12" customHeight="1" x14ac:dyDescent="0.15">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c r="AL551" s="56"/>
      <c r="AM551" s="56"/>
      <c r="AN551" s="56"/>
      <c r="AO551" s="56"/>
      <c r="AP551" s="56"/>
      <c r="AQ551" s="56"/>
      <c r="AR551" s="56"/>
      <c r="AS551" s="56"/>
      <c r="AT551" s="56"/>
      <c r="AU551" s="56"/>
      <c r="AV551" s="56"/>
      <c r="AW551" s="56"/>
      <c r="AX551" s="56"/>
      <c r="AY551" s="56"/>
      <c r="AZ551" s="56"/>
      <c r="BA551" s="56"/>
      <c r="BB551" s="56"/>
      <c r="BC551" s="56"/>
      <c r="BD551" s="56"/>
      <c r="BE551" s="56"/>
      <c r="BF551" s="56"/>
    </row>
    <row r="552" spans="1:58" ht="12" customHeight="1" x14ac:dyDescent="0.15">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c r="AL552" s="56"/>
      <c r="AM552" s="56"/>
      <c r="AN552" s="56"/>
      <c r="AO552" s="56"/>
      <c r="AP552" s="56"/>
      <c r="AQ552" s="56"/>
      <c r="AR552" s="56"/>
      <c r="AS552" s="56"/>
      <c r="AT552" s="56"/>
      <c r="AU552" s="56"/>
      <c r="AV552" s="56"/>
      <c r="AW552" s="56"/>
      <c r="AX552" s="56"/>
      <c r="AY552" s="56"/>
      <c r="AZ552" s="56"/>
      <c r="BA552" s="56"/>
      <c r="BB552" s="56"/>
      <c r="BC552" s="56"/>
      <c r="BD552" s="56"/>
      <c r="BE552" s="56"/>
      <c r="BF552" s="56"/>
    </row>
    <row r="553" spans="1:58" ht="12" customHeight="1" x14ac:dyDescent="0.15">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c r="AL553" s="56"/>
      <c r="AM553" s="56"/>
      <c r="AN553" s="56"/>
      <c r="AO553" s="56"/>
      <c r="AP553" s="56"/>
      <c r="AQ553" s="56"/>
      <c r="AR553" s="56"/>
      <c r="AS553" s="56"/>
      <c r="AT553" s="56"/>
      <c r="AU553" s="56"/>
      <c r="AV553" s="56"/>
      <c r="AW553" s="56"/>
      <c r="AX553" s="56"/>
      <c r="AY553" s="56"/>
      <c r="AZ553" s="56"/>
      <c r="BA553" s="56"/>
      <c r="BB553" s="56"/>
      <c r="BC553" s="56"/>
      <c r="BD553" s="56"/>
      <c r="BE553" s="56"/>
      <c r="BF553" s="56"/>
    </row>
    <row r="554" spans="1:58" ht="12" customHeight="1" x14ac:dyDescent="0.15">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c r="AL554" s="56"/>
      <c r="AM554" s="56"/>
      <c r="AN554" s="56"/>
      <c r="AO554" s="56"/>
      <c r="AP554" s="56"/>
      <c r="AQ554" s="56"/>
      <c r="AR554" s="56"/>
      <c r="AS554" s="56"/>
      <c r="AT554" s="56"/>
      <c r="AU554" s="56"/>
      <c r="AV554" s="56"/>
      <c r="AW554" s="56"/>
      <c r="AX554" s="56"/>
      <c r="AY554" s="56"/>
      <c r="AZ554" s="56"/>
      <c r="BA554" s="56"/>
      <c r="BB554" s="56"/>
      <c r="BC554" s="56"/>
      <c r="BD554" s="56"/>
      <c r="BE554" s="56"/>
      <c r="BF554" s="56"/>
    </row>
    <row r="555" spans="1:58" ht="12" customHeight="1" x14ac:dyDescent="0.15">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c r="AL555" s="56"/>
      <c r="AM555" s="56"/>
      <c r="AN555" s="56"/>
      <c r="AO555" s="56"/>
      <c r="AP555" s="56"/>
      <c r="AQ555" s="56"/>
      <c r="AR555" s="56"/>
      <c r="AS555" s="56"/>
      <c r="AT555" s="56"/>
      <c r="AU555" s="56"/>
      <c r="AV555" s="56"/>
      <c r="AW555" s="56"/>
      <c r="AX555" s="56"/>
      <c r="AY555" s="56"/>
      <c r="AZ555" s="56"/>
      <c r="BA555" s="56"/>
      <c r="BB555" s="56"/>
      <c r="BC555" s="56"/>
      <c r="BD555" s="56"/>
      <c r="BE555" s="56"/>
      <c r="BF555" s="56"/>
    </row>
    <row r="556" spans="1:58" ht="12" customHeight="1" x14ac:dyDescent="0.15">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c r="AL556" s="56"/>
      <c r="AM556" s="56"/>
      <c r="AN556" s="56"/>
      <c r="AO556" s="56"/>
      <c r="AP556" s="56"/>
      <c r="AQ556" s="56"/>
      <c r="AR556" s="56"/>
      <c r="AS556" s="56"/>
      <c r="AT556" s="56"/>
      <c r="AU556" s="56"/>
      <c r="AV556" s="56"/>
      <c r="AW556" s="56"/>
      <c r="AX556" s="56"/>
      <c r="AY556" s="56"/>
      <c r="AZ556" s="56"/>
      <c r="BA556" s="56"/>
      <c r="BB556" s="56"/>
      <c r="BC556" s="56"/>
      <c r="BD556" s="56"/>
      <c r="BE556" s="56"/>
      <c r="BF556" s="56"/>
    </row>
    <row r="557" spans="1:58" ht="12" customHeight="1" x14ac:dyDescent="0.15">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c r="AL557" s="56"/>
      <c r="AM557" s="56"/>
      <c r="AN557" s="56"/>
      <c r="AO557" s="56"/>
      <c r="AP557" s="56"/>
      <c r="AQ557" s="56"/>
      <c r="AR557" s="56"/>
      <c r="AS557" s="56"/>
      <c r="AT557" s="56"/>
      <c r="AU557" s="56"/>
      <c r="AV557" s="56"/>
      <c r="AW557" s="56"/>
      <c r="AX557" s="56"/>
      <c r="AY557" s="56"/>
      <c r="AZ557" s="56"/>
      <c r="BA557" s="56"/>
      <c r="BB557" s="56"/>
      <c r="BC557" s="56"/>
      <c r="BD557" s="56"/>
      <c r="BE557" s="56"/>
      <c r="BF557" s="56"/>
    </row>
    <row r="558" spans="1:58" ht="12" customHeight="1" x14ac:dyDescent="0.15">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c r="AL558" s="56"/>
      <c r="AM558" s="56"/>
      <c r="AN558" s="56"/>
      <c r="AO558" s="56"/>
      <c r="AP558" s="56"/>
      <c r="AQ558" s="56"/>
      <c r="AR558" s="56"/>
      <c r="AS558" s="56"/>
      <c r="AT558" s="56"/>
      <c r="AU558" s="56"/>
      <c r="AV558" s="56"/>
      <c r="AW558" s="56"/>
      <c r="AX558" s="56"/>
      <c r="AY558" s="56"/>
      <c r="AZ558" s="56"/>
      <c r="BA558" s="56"/>
      <c r="BB558" s="56"/>
      <c r="BC558" s="56"/>
      <c r="BD558" s="56"/>
      <c r="BE558" s="56"/>
      <c r="BF558" s="56"/>
    </row>
    <row r="559" spans="1:58" ht="12" customHeight="1" x14ac:dyDescent="0.15">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c r="AL559" s="56"/>
      <c r="AM559" s="56"/>
      <c r="AN559" s="56"/>
      <c r="AO559" s="56"/>
      <c r="AP559" s="56"/>
      <c r="AQ559" s="56"/>
      <c r="AR559" s="56"/>
      <c r="AS559" s="56"/>
      <c r="AT559" s="56"/>
      <c r="AU559" s="56"/>
      <c r="AV559" s="56"/>
      <c r="AW559" s="56"/>
      <c r="AX559" s="56"/>
      <c r="AY559" s="56"/>
      <c r="AZ559" s="56"/>
      <c r="BA559" s="56"/>
      <c r="BB559" s="56"/>
      <c r="BC559" s="56"/>
      <c r="BD559" s="56"/>
      <c r="BE559" s="56"/>
      <c r="BF559" s="56"/>
    </row>
    <row r="560" spans="1:58" ht="12" customHeight="1" x14ac:dyDescent="0.15">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c r="AL560" s="56"/>
      <c r="AM560" s="56"/>
      <c r="AN560" s="56"/>
      <c r="AO560" s="56"/>
      <c r="AP560" s="56"/>
      <c r="AQ560" s="56"/>
      <c r="AR560" s="56"/>
      <c r="AS560" s="56"/>
      <c r="AT560" s="56"/>
      <c r="AU560" s="56"/>
      <c r="AV560" s="56"/>
      <c r="AW560" s="56"/>
      <c r="AX560" s="56"/>
      <c r="AY560" s="56"/>
      <c r="AZ560" s="56"/>
      <c r="BA560" s="56"/>
      <c r="BB560" s="56"/>
      <c r="BC560" s="56"/>
      <c r="BD560" s="56"/>
      <c r="BE560" s="56"/>
      <c r="BF560" s="56"/>
    </row>
    <row r="561" spans="1:58" ht="12" customHeight="1" x14ac:dyDescent="0.15">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c r="AL561" s="56"/>
      <c r="AM561" s="56"/>
      <c r="AN561" s="56"/>
      <c r="AO561" s="56"/>
      <c r="AP561" s="56"/>
      <c r="AQ561" s="56"/>
      <c r="AR561" s="56"/>
      <c r="AS561" s="56"/>
      <c r="AT561" s="56"/>
      <c r="AU561" s="56"/>
      <c r="AV561" s="56"/>
      <c r="AW561" s="56"/>
      <c r="AX561" s="56"/>
      <c r="AY561" s="56"/>
      <c r="AZ561" s="56"/>
      <c r="BA561" s="56"/>
      <c r="BB561" s="56"/>
      <c r="BC561" s="56"/>
      <c r="BD561" s="56"/>
      <c r="BE561" s="56"/>
      <c r="BF561" s="56"/>
    </row>
    <row r="562" spans="1:58" ht="12" customHeight="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c r="AY562" s="56"/>
      <c r="AZ562" s="56"/>
      <c r="BA562" s="56"/>
      <c r="BB562" s="56"/>
      <c r="BC562" s="56"/>
      <c r="BD562" s="56"/>
      <c r="BE562" s="56"/>
      <c r="BF562" s="56"/>
    </row>
    <row r="563" spans="1:58" ht="12" customHeight="1" x14ac:dyDescent="0.15">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c r="AL563" s="56"/>
      <c r="AM563" s="56"/>
      <c r="AN563" s="56"/>
      <c r="AO563" s="56"/>
      <c r="AP563" s="56"/>
      <c r="AQ563" s="56"/>
      <c r="AR563" s="56"/>
      <c r="AS563" s="56"/>
      <c r="AT563" s="56"/>
      <c r="AU563" s="56"/>
      <c r="AV563" s="56"/>
      <c r="AW563" s="56"/>
      <c r="AX563" s="56"/>
      <c r="AY563" s="56"/>
      <c r="AZ563" s="56"/>
      <c r="BA563" s="56"/>
      <c r="BB563" s="56"/>
      <c r="BC563" s="56"/>
      <c r="BD563" s="56"/>
      <c r="BE563" s="56"/>
      <c r="BF563" s="56"/>
    </row>
    <row r="564" spans="1:58" ht="12" customHeight="1" x14ac:dyDescent="0.15">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c r="AL564" s="56"/>
      <c r="AM564" s="56"/>
      <c r="AN564" s="56"/>
      <c r="AO564" s="56"/>
      <c r="AP564" s="56"/>
      <c r="AQ564" s="56"/>
      <c r="AR564" s="56"/>
      <c r="AS564" s="56"/>
      <c r="AT564" s="56"/>
      <c r="AU564" s="56"/>
      <c r="AV564" s="56"/>
      <c r="AW564" s="56"/>
      <c r="AX564" s="56"/>
      <c r="AY564" s="56"/>
      <c r="AZ564" s="56"/>
      <c r="BA564" s="56"/>
      <c r="BB564" s="56"/>
      <c r="BC564" s="56"/>
      <c r="BD564" s="56"/>
      <c r="BE564" s="56"/>
      <c r="BF564" s="56"/>
    </row>
    <row r="565" spans="1:58" ht="12" customHeight="1" x14ac:dyDescent="0.15">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c r="AL565" s="56"/>
      <c r="AM565" s="56"/>
      <c r="AN565" s="56"/>
      <c r="AO565" s="56"/>
      <c r="AP565" s="56"/>
      <c r="AQ565" s="56"/>
      <c r="AR565" s="56"/>
      <c r="AS565" s="56"/>
      <c r="AT565" s="56"/>
      <c r="AU565" s="56"/>
      <c r="AV565" s="56"/>
      <c r="AW565" s="56"/>
      <c r="AX565" s="56"/>
      <c r="AY565" s="56"/>
      <c r="AZ565" s="56"/>
      <c r="BA565" s="56"/>
      <c r="BB565" s="56"/>
      <c r="BC565" s="56"/>
      <c r="BD565" s="56"/>
      <c r="BE565" s="56"/>
      <c r="BF565" s="56"/>
    </row>
    <row r="566" spans="1:58" ht="12" customHeight="1" x14ac:dyDescent="0.15">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c r="AL566" s="56"/>
      <c r="AM566" s="56"/>
      <c r="AN566" s="56"/>
      <c r="AO566" s="56"/>
      <c r="AP566" s="56"/>
      <c r="AQ566" s="56"/>
      <c r="AR566" s="56"/>
      <c r="AS566" s="56"/>
      <c r="AT566" s="56"/>
      <c r="AU566" s="56"/>
      <c r="AV566" s="56"/>
      <c r="AW566" s="56"/>
      <c r="AX566" s="56"/>
      <c r="AY566" s="56"/>
      <c r="AZ566" s="56"/>
      <c r="BA566" s="56"/>
      <c r="BB566" s="56"/>
      <c r="BC566" s="56"/>
      <c r="BD566" s="56"/>
      <c r="BE566" s="56"/>
      <c r="BF566" s="56"/>
    </row>
    <row r="567" spans="1:58" ht="12" customHeight="1" x14ac:dyDescent="0.15">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c r="AL567" s="56"/>
      <c r="AM567" s="56"/>
      <c r="AN567" s="56"/>
      <c r="AO567" s="56"/>
      <c r="AP567" s="56"/>
      <c r="AQ567" s="56"/>
      <c r="AR567" s="56"/>
      <c r="AS567" s="56"/>
      <c r="AT567" s="56"/>
      <c r="AU567" s="56"/>
      <c r="AV567" s="56"/>
      <c r="AW567" s="56"/>
      <c r="AX567" s="56"/>
      <c r="AY567" s="56"/>
      <c r="AZ567" s="56"/>
      <c r="BA567" s="56"/>
      <c r="BB567" s="56"/>
      <c r="BC567" s="56"/>
      <c r="BD567" s="56"/>
      <c r="BE567" s="56"/>
      <c r="BF567" s="56"/>
    </row>
    <row r="568" spans="1:58" ht="12" customHeight="1" x14ac:dyDescent="0.15">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c r="AL568" s="56"/>
      <c r="AM568" s="56"/>
      <c r="AN568" s="56"/>
      <c r="AO568" s="56"/>
      <c r="AP568" s="56"/>
      <c r="AQ568" s="56"/>
      <c r="AR568" s="56"/>
      <c r="AS568" s="56"/>
      <c r="AT568" s="56"/>
      <c r="AU568" s="56"/>
      <c r="AV568" s="56"/>
      <c r="AW568" s="56"/>
      <c r="AX568" s="56"/>
      <c r="AY568" s="56"/>
      <c r="AZ568" s="56"/>
      <c r="BA568" s="56"/>
      <c r="BB568" s="56"/>
      <c r="BC568" s="56"/>
      <c r="BD568" s="56"/>
      <c r="BE568" s="56"/>
      <c r="BF568" s="56"/>
    </row>
    <row r="569" spans="1:58" ht="12" customHeight="1" x14ac:dyDescent="0.15">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c r="AL569" s="56"/>
      <c r="AM569" s="56"/>
      <c r="AN569" s="56"/>
      <c r="AO569" s="56"/>
      <c r="AP569" s="56"/>
      <c r="AQ569" s="56"/>
      <c r="AR569" s="56"/>
      <c r="AS569" s="56"/>
      <c r="AT569" s="56"/>
      <c r="AU569" s="56"/>
      <c r="AV569" s="56"/>
      <c r="AW569" s="56"/>
      <c r="AX569" s="56"/>
      <c r="AY569" s="56"/>
      <c r="AZ569" s="56"/>
      <c r="BA569" s="56"/>
      <c r="BB569" s="56"/>
      <c r="BC569" s="56"/>
      <c r="BD569" s="56"/>
      <c r="BE569" s="56"/>
      <c r="BF569" s="56"/>
    </row>
    <row r="570" spans="1:58" ht="12" customHeight="1" x14ac:dyDescent="0.15">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c r="AL570" s="56"/>
      <c r="AM570" s="56"/>
      <c r="AN570" s="56"/>
      <c r="AO570" s="56"/>
      <c r="AP570" s="56"/>
      <c r="AQ570" s="56"/>
      <c r="AR570" s="56"/>
      <c r="AS570" s="56"/>
      <c r="AT570" s="56"/>
      <c r="AU570" s="56"/>
      <c r="AV570" s="56"/>
      <c r="AW570" s="56"/>
      <c r="AX570" s="56"/>
      <c r="AY570" s="56"/>
      <c r="AZ570" s="56"/>
      <c r="BA570" s="56"/>
      <c r="BB570" s="56"/>
      <c r="BC570" s="56"/>
      <c r="BD570" s="56"/>
      <c r="BE570" s="56"/>
      <c r="BF570" s="56"/>
    </row>
    <row r="571" spans="1:58" ht="12" customHeight="1" x14ac:dyDescent="0.15">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c r="AL571" s="56"/>
      <c r="AM571" s="56"/>
      <c r="AN571" s="56"/>
      <c r="AO571" s="56"/>
      <c r="AP571" s="56"/>
      <c r="AQ571" s="56"/>
      <c r="AR571" s="56"/>
      <c r="AS571" s="56"/>
      <c r="AT571" s="56"/>
      <c r="AU571" s="56"/>
      <c r="AV571" s="56"/>
      <c r="AW571" s="56"/>
      <c r="AX571" s="56"/>
      <c r="AY571" s="56"/>
      <c r="AZ571" s="56"/>
      <c r="BA571" s="56"/>
      <c r="BB571" s="56"/>
      <c r="BC571" s="56"/>
      <c r="BD571" s="56"/>
      <c r="BE571" s="56"/>
      <c r="BF571" s="56"/>
    </row>
    <row r="572" spans="1:58" ht="12" customHeight="1" x14ac:dyDescent="0.15">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c r="AL572" s="56"/>
      <c r="AM572" s="56"/>
      <c r="AN572" s="56"/>
      <c r="AO572" s="56"/>
      <c r="AP572" s="56"/>
      <c r="AQ572" s="56"/>
      <c r="AR572" s="56"/>
      <c r="AS572" s="56"/>
      <c r="AT572" s="56"/>
      <c r="AU572" s="56"/>
      <c r="AV572" s="56"/>
      <c r="AW572" s="56"/>
      <c r="AX572" s="56"/>
      <c r="AY572" s="56"/>
      <c r="AZ572" s="56"/>
      <c r="BA572" s="56"/>
      <c r="BB572" s="56"/>
      <c r="BC572" s="56"/>
      <c r="BD572" s="56"/>
      <c r="BE572" s="56"/>
      <c r="BF572" s="56"/>
    </row>
    <row r="573" spans="1:58" ht="12" customHeight="1" x14ac:dyDescent="0.15">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c r="AL573" s="56"/>
      <c r="AM573" s="56"/>
      <c r="AN573" s="56"/>
      <c r="AO573" s="56"/>
      <c r="AP573" s="56"/>
      <c r="AQ573" s="56"/>
      <c r="AR573" s="56"/>
      <c r="AS573" s="56"/>
      <c r="AT573" s="56"/>
      <c r="AU573" s="56"/>
      <c r="AV573" s="56"/>
      <c r="AW573" s="56"/>
      <c r="AX573" s="56"/>
      <c r="AY573" s="56"/>
      <c r="AZ573" s="56"/>
      <c r="BA573" s="56"/>
      <c r="BB573" s="56"/>
      <c r="BC573" s="56"/>
      <c r="BD573" s="56"/>
      <c r="BE573" s="56"/>
      <c r="BF573" s="56"/>
    </row>
    <row r="574" spans="1:58" ht="12" customHeight="1" x14ac:dyDescent="0.15">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c r="AL574" s="56"/>
      <c r="AM574" s="56"/>
      <c r="AN574" s="56"/>
      <c r="AO574" s="56"/>
      <c r="AP574" s="56"/>
      <c r="AQ574" s="56"/>
      <c r="AR574" s="56"/>
      <c r="AS574" s="56"/>
      <c r="AT574" s="56"/>
      <c r="AU574" s="56"/>
      <c r="AV574" s="56"/>
      <c r="AW574" s="56"/>
      <c r="AX574" s="56"/>
      <c r="AY574" s="56"/>
      <c r="AZ574" s="56"/>
      <c r="BA574" s="56"/>
      <c r="BB574" s="56"/>
      <c r="BC574" s="56"/>
      <c r="BD574" s="56"/>
      <c r="BE574" s="56"/>
      <c r="BF574" s="56"/>
    </row>
    <row r="575" spans="1:58" ht="12" customHeight="1" x14ac:dyDescent="0.15">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c r="AL575" s="56"/>
      <c r="AM575" s="56"/>
      <c r="AN575" s="56"/>
      <c r="AO575" s="56"/>
      <c r="AP575" s="56"/>
      <c r="AQ575" s="56"/>
      <c r="AR575" s="56"/>
      <c r="AS575" s="56"/>
      <c r="AT575" s="56"/>
      <c r="AU575" s="56"/>
      <c r="AV575" s="56"/>
      <c r="AW575" s="56"/>
      <c r="AX575" s="56"/>
      <c r="AY575" s="56"/>
      <c r="AZ575" s="56"/>
      <c r="BA575" s="56"/>
      <c r="BB575" s="56"/>
      <c r="BC575" s="56"/>
      <c r="BD575" s="56"/>
      <c r="BE575" s="56"/>
      <c r="BF575" s="56"/>
    </row>
    <row r="576" spans="1:58" ht="12" customHeight="1" x14ac:dyDescent="0.15">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c r="AL576" s="56"/>
      <c r="AM576" s="56"/>
      <c r="AN576" s="56"/>
      <c r="AO576" s="56"/>
      <c r="AP576" s="56"/>
      <c r="AQ576" s="56"/>
      <c r="AR576" s="56"/>
      <c r="AS576" s="56"/>
      <c r="AT576" s="56"/>
      <c r="AU576" s="56"/>
      <c r="AV576" s="56"/>
      <c r="AW576" s="56"/>
      <c r="AX576" s="56"/>
      <c r="AY576" s="56"/>
      <c r="AZ576" s="56"/>
      <c r="BA576" s="56"/>
      <c r="BB576" s="56"/>
      <c r="BC576" s="56"/>
      <c r="BD576" s="56"/>
      <c r="BE576" s="56"/>
      <c r="BF576" s="56"/>
    </row>
    <row r="577" spans="1:58" ht="12" customHeight="1" x14ac:dyDescent="0.15">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c r="AL577" s="56"/>
      <c r="AM577" s="56"/>
      <c r="AN577" s="56"/>
      <c r="AO577" s="56"/>
      <c r="AP577" s="56"/>
      <c r="AQ577" s="56"/>
      <c r="AR577" s="56"/>
      <c r="AS577" s="56"/>
      <c r="AT577" s="56"/>
      <c r="AU577" s="56"/>
      <c r="AV577" s="56"/>
      <c r="AW577" s="56"/>
      <c r="AX577" s="56"/>
      <c r="AY577" s="56"/>
      <c r="AZ577" s="56"/>
      <c r="BA577" s="56"/>
      <c r="BB577" s="56"/>
      <c r="BC577" s="56"/>
      <c r="BD577" s="56"/>
      <c r="BE577" s="56"/>
      <c r="BF577" s="56"/>
    </row>
    <row r="578" spans="1:58" ht="12" customHeight="1" x14ac:dyDescent="0.15">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c r="AL578" s="56"/>
      <c r="AM578" s="56"/>
      <c r="AN578" s="56"/>
      <c r="AO578" s="56"/>
      <c r="AP578" s="56"/>
      <c r="AQ578" s="56"/>
      <c r="AR578" s="56"/>
      <c r="AS578" s="56"/>
      <c r="AT578" s="56"/>
      <c r="AU578" s="56"/>
      <c r="AV578" s="56"/>
      <c r="AW578" s="56"/>
      <c r="AX578" s="56"/>
      <c r="AY578" s="56"/>
      <c r="AZ578" s="56"/>
      <c r="BA578" s="56"/>
      <c r="BB578" s="56"/>
      <c r="BC578" s="56"/>
      <c r="BD578" s="56"/>
      <c r="BE578" s="56"/>
      <c r="BF578" s="56"/>
    </row>
    <row r="579" spans="1:58" ht="12" customHeight="1" x14ac:dyDescent="0.15">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c r="AL579" s="56"/>
      <c r="AM579" s="56"/>
      <c r="AN579" s="56"/>
      <c r="AO579" s="56"/>
      <c r="AP579" s="56"/>
      <c r="AQ579" s="56"/>
      <c r="AR579" s="56"/>
      <c r="AS579" s="56"/>
      <c r="AT579" s="56"/>
      <c r="AU579" s="56"/>
      <c r="AV579" s="56"/>
      <c r="AW579" s="56"/>
      <c r="AX579" s="56"/>
      <c r="AY579" s="56"/>
      <c r="AZ579" s="56"/>
      <c r="BA579" s="56"/>
      <c r="BB579" s="56"/>
      <c r="BC579" s="56"/>
      <c r="BD579" s="56"/>
      <c r="BE579" s="56"/>
      <c r="BF579" s="56"/>
    </row>
    <row r="580" spans="1:58" ht="12" customHeight="1" x14ac:dyDescent="0.15">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c r="AL580" s="56"/>
      <c r="AM580" s="56"/>
      <c r="AN580" s="56"/>
      <c r="AO580" s="56"/>
      <c r="AP580" s="56"/>
      <c r="AQ580" s="56"/>
      <c r="AR580" s="56"/>
      <c r="AS580" s="56"/>
      <c r="AT580" s="56"/>
      <c r="AU580" s="56"/>
      <c r="AV580" s="56"/>
      <c r="AW580" s="56"/>
      <c r="AX580" s="56"/>
      <c r="AY580" s="56"/>
      <c r="AZ580" s="56"/>
      <c r="BA580" s="56"/>
      <c r="BB580" s="56"/>
      <c r="BC580" s="56"/>
      <c r="BD580" s="56"/>
      <c r="BE580" s="56"/>
      <c r="BF580" s="56"/>
    </row>
    <row r="581" spans="1:58" ht="12" customHeight="1" x14ac:dyDescent="0.15">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c r="AL581" s="56"/>
      <c r="AM581" s="56"/>
      <c r="AN581" s="56"/>
      <c r="AO581" s="56"/>
      <c r="AP581" s="56"/>
      <c r="AQ581" s="56"/>
      <c r="AR581" s="56"/>
      <c r="AS581" s="56"/>
      <c r="AT581" s="56"/>
      <c r="AU581" s="56"/>
      <c r="AV581" s="56"/>
      <c r="AW581" s="56"/>
      <c r="AX581" s="56"/>
      <c r="AY581" s="56"/>
      <c r="AZ581" s="56"/>
      <c r="BA581" s="56"/>
      <c r="BB581" s="56"/>
      <c r="BC581" s="56"/>
      <c r="BD581" s="56"/>
      <c r="BE581" s="56"/>
      <c r="BF581" s="56"/>
    </row>
    <row r="582" spans="1:58" ht="12" customHeight="1" x14ac:dyDescent="0.15">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c r="AL582" s="56"/>
      <c r="AM582" s="56"/>
      <c r="AN582" s="56"/>
      <c r="AO582" s="56"/>
      <c r="AP582" s="56"/>
      <c r="AQ582" s="56"/>
      <c r="AR582" s="56"/>
      <c r="AS582" s="56"/>
      <c r="AT582" s="56"/>
      <c r="AU582" s="56"/>
      <c r="AV582" s="56"/>
      <c r="AW582" s="56"/>
      <c r="AX582" s="56"/>
      <c r="AY582" s="56"/>
      <c r="AZ582" s="56"/>
      <c r="BA582" s="56"/>
      <c r="BB582" s="56"/>
      <c r="BC582" s="56"/>
      <c r="BD582" s="56"/>
      <c r="BE582" s="56"/>
      <c r="BF582" s="56"/>
    </row>
    <row r="583" spans="1:58" ht="12" customHeight="1" x14ac:dyDescent="0.15">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c r="AL583" s="56"/>
      <c r="AM583" s="56"/>
      <c r="AN583" s="56"/>
      <c r="AO583" s="56"/>
      <c r="AP583" s="56"/>
      <c r="AQ583" s="56"/>
      <c r="AR583" s="56"/>
      <c r="AS583" s="56"/>
      <c r="AT583" s="56"/>
      <c r="AU583" s="56"/>
      <c r="AV583" s="56"/>
      <c r="AW583" s="56"/>
      <c r="AX583" s="56"/>
      <c r="AY583" s="56"/>
      <c r="AZ583" s="56"/>
      <c r="BA583" s="56"/>
      <c r="BB583" s="56"/>
      <c r="BC583" s="56"/>
      <c r="BD583" s="56"/>
      <c r="BE583" s="56"/>
      <c r="BF583" s="56"/>
    </row>
    <row r="584" spans="1:58" ht="12" customHeight="1" x14ac:dyDescent="0.15">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c r="AL584" s="56"/>
      <c r="AM584" s="56"/>
      <c r="AN584" s="56"/>
      <c r="AO584" s="56"/>
      <c r="AP584" s="56"/>
      <c r="AQ584" s="56"/>
      <c r="AR584" s="56"/>
      <c r="AS584" s="56"/>
      <c r="AT584" s="56"/>
      <c r="AU584" s="56"/>
      <c r="AV584" s="56"/>
      <c r="AW584" s="56"/>
      <c r="AX584" s="56"/>
      <c r="AY584" s="56"/>
      <c r="AZ584" s="56"/>
      <c r="BA584" s="56"/>
      <c r="BB584" s="56"/>
      <c r="BC584" s="56"/>
      <c r="BD584" s="56"/>
      <c r="BE584" s="56"/>
      <c r="BF584" s="56"/>
    </row>
    <row r="585" spans="1:58" ht="12" customHeight="1" x14ac:dyDescent="0.15">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c r="AL585" s="56"/>
      <c r="AM585" s="56"/>
      <c r="AN585" s="56"/>
      <c r="AO585" s="56"/>
      <c r="AP585" s="56"/>
      <c r="AQ585" s="56"/>
      <c r="AR585" s="56"/>
      <c r="AS585" s="56"/>
      <c r="AT585" s="56"/>
      <c r="AU585" s="56"/>
      <c r="AV585" s="56"/>
      <c r="AW585" s="56"/>
      <c r="AX585" s="56"/>
      <c r="AY585" s="56"/>
      <c r="AZ585" s="56"/>
      <c r="BA585" s="56"/>
      <c r="BB585" s="56"/>
      <c r="BC585" s="56"/>
      <c r="BD585" s="56"/>
      <c r="BE585" s="56"/>
      <c r="BF585" s="56"/>
    </row>
    <row r="586" spans="1:58" ht="12" customHeight="1" x14ac:dyDescent="0.15">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c r="AL586" s="56"/>
      <c r="AM586" s="56"/>
      <c r="AN586" s="56"/>
      <c r="AO586" s="56"/>
      <c r="AP586" s="56"/>
      <c r="AQ586" s="56"/>
      <c r="AR586" s="56"/>
      <c r="AS586" s="56"/>
      <c r="AT586" s="56"/>
      <c r="AU586" s="56"/>
      <c r="AV586" s="56"/>
      <c r="AW586" s="56"/>
      <c r="AX586" s="56"/>
      <c r="AY586" s="56"/>
      <c r="AZ586" s="56"/>
      <c r="BA586" s="56"/>
      <c r="BB586" s="56"/>
      <c r="BC586" s="56"/>
      <c r="BD586" s="56"/>
      <c r="BE586" s="56"/>
      <c r="BF586" s="56"/>
    </row>
    <row r="587" spans="1:58" ht="12" customHeight="1" x14ac:dyDescent="0.15">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c r="AL587" s="56"/>
      <c r="AM587" s="56"/>
      <c r="AN587" s="56"/>
      <c r="AO587" s="56"/>
      <c r="AP587" s="56"/>
      <c r="AQ587" s="56"/>
      <c r="AR587" s="56"/>
      <c r="AS587" s="56"/>
      <c r="AT587" s="56"/>
      <c r="AU587" s="56"/>
      <c r="AV587" s="56"/>
      <c r="AW587" s="56"/>
      <c r="AX587" s="56"/>
      <c r="AY587" s="56"/>
      <c r="AZ587" s="56"/>
      <c r="BA587" s="56"/>
      <c r="BB587" s="56"/>
      <c r="BC587" s="56"/>
      <c r="BD587" s="56"/>
      <c r="BE587" s="56"/>
      <c r="BF587" s="56"/>
    </row>
    <row r="588" spans="1:58" ht="12" customHeight="1" x14ac:dyDescent="0.15">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c r="AL588" s="56"/>
      <c r="AM588" s="56"/>
      <c r="AN588" s="56"/>
      <c r="AO588" s="56"/>
      <c r="AP588" s="56"/>
      <c r="AQ588" s="56"/>
      <c r="AR588" s="56"/>
      <c r="AS588" s="56"/>
      <c r="AT588" s="56"/>
      <c r="AU588" s="56"/>
      <c r="AV588" s="56"/>
      <c r="AW588" s="56"/>
      <c r="AX588" s="56"/>
      <c r="AY588" s="56"/>
      <c r="AZ588" s="56"/>
      <c r="BA588" s="56"/>
      <c r="BB588" s="56"/>
      <c r="BC588" s="56"/>
      <c r="BD588" s="56"/>
      <c r="BE588" s="56"/>
      <c r="BF588" s="56"/>
    </row>
    <row r="589" spans="1:58" ht="12" customHeight="1" x14ac:dyDescent="0.15">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c r="AL589" s="56"/>
      <c r="AM589" s="56"/>
      <c r="AN589" s="56"/>
      <c r="AO589" s="56"/>
      <c r="AP589" s="56"/>
      <c r="AQ589" s="56"/>
      <c r="AR589" s="56"/>
      <c r="AS589" s="56"/>
      <c r="AT589" s="56"/>
      <c r="AU589" s="56"/>
      <c r="AV589" s="56"/>
      <c r="AW589" s="56"/>
      <c r="AX589" s="56"/>
      <c r="AY589" s="56"/>
      <c r="AZ589" s="56"/>
      <c r="BA589" s="56"/>
      <c r="BB589" s="56"/>
      <c r="BC589" s="56"/>
      <c r="BD589" s="56"/>
      <c r="BE589" s="56"/>
      <c r="BF589" s="56"/>
    </row>
    <row r="590" spans="1:58" ht="12" customHeight="1" x14ac:dyDescent="0.15">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c r="AL590" s="56"/>
      <c r="AM590" s="56"/>
      <c r="AN590" s="56"/>
      <c r="AO590" s="56"/>
      <c r="AP590" s="56"/>
      <c r="AQ590" s="56"/>
      <c r="AR590" s="56"/>
      <c r="AS590" s="56"/>
      <c r="AT590" s="56"/>
      <c r="AU590" s="56"/>
      <c r="AV590" s="56"/>
      <c r="AW590" s="56"/>
      <c r="AX590" s="56"/>
      <c r="AY590" s="56"/>
      <c r="AZ590" s="56"/>
      <c r="BA590" s="56"/>
      <c r="BB590" s="56"/>
      <c r="BC590" s="56"/>
      <c r="BD590" s="56"/>
      <c r="BE590" s="56"/>
      <c r="BF590" s="56"/>
    </row>
    <row r="591" spans="1:58" ht="12" customHeight="1" x14ac:dyDescent="0.15">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c r="AL591" s="56"/>
      <c r="AM591" s="56"/>
      <c r="AN591" s="56"/>
      <c r="AO591" s="56"/>
      <c r="AP591" s="56"/>
      <c r="AQ591" s="56"/>
      <c r="AR591" s="56"/>
      <c r="AS591" s="56"/>
      <c r="AT591" s="56"/>
      <c r="AU591" s="56"/>
      <c r="AV591" s="56"/>
      <c r="AW591" s="56"/>
      <c r="AX591" s="56"/>
      <c r="AY591" s="56"/>
      <c r="AZ591" s="56"/>
      <c r="BA591" s="56"/>
      <c r="BB591" s="56"/>
      <c r="BC591" s="56"/>
      <c r="BD591" s="56"/>
      <c r="BE591" s="56"/>
      <c r="BF591" s="56"/>
    </row>
    <row r="592" spans="1:58" ht="12" customHeight="1" x14ac:dyDescent="0.15">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c r="AL592" s="56"/>
      <c r="AM592" s="56"/>
      <c r="AN592" s="56"/>
      <c r="AO592" s="56"/>
      <c r="AP592" s="56"/>
      <c r="AQ592" s="56"/>
      <c r="AR592" s="56"/>
      <c r="AS592" s="56"/>
      <c r="AT592" s="56"/>
      <c r="AU592" s="56"/>
      <c r="AV592" s="56"/>
      <c r="AW592" s="56"/>
      <c r="AX592" s="56"/>
      <c r="AY592" s="56"/>
      <c r="AZ592" s="56"/>
      <c r="BA592" s="56"/>
      <c r="BB592" s="56"/>
      <c r="BC592" s="56"/>
      <c r="BD592" s="56"/>
      <c r="BE592" s="56"/>
      <c r="BF592" s="56"/>
    </row>
    <row r="593" spans="1:58" ht="12" customHeight="1" x14ac:dyDescent="0.15">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c r="AL593" s="56"/>
      <c r="AM593" s="56"/>
      <c r="AN593" s="56"/>
      <c r="AO593" s="56"/>
      <c r="AP593" s="56"/>
      <c r="AQ593" s="56"/>
      <c r="AR593" s="56"/>
      <c r="AS593" s="56"/>
      <c r="AT593" s="56"/>
      <c r="AU593" s="56"/>
      <c r="AV593" s="56"/>
      <c r="AW593" s="56"/>
      <c r="AX593" s="56"/>
      <c r="AY593" s="56"/>
      <c r="AZ593" s="56"/>
      <c r="BA593" s="56"/>
      <c r="BB593" s="56"/>
      <c r="BC593" s="56"/>
      <c r="BD593" s="56"/>
      <c r="BE593" s="56"/>
      <c r="BF593" s="56"/>
    </row>
    <row r="594" spans="1:58" ht="12" customHeight="1" x14ac:dyDescent="0.15">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c r="AL594" s="56"/>
      <c r="AM594" s="56"/>
      <c r="AN594" s="56"/>
      <c r="AO594" s="56"/>
      <c r="AP594" s="56"/>
      <c r="AQ594" s="56"/>
      <c r="AR594" s="56"/>
      <c r="AS594" s="56"/>
      <c r="AT594" s="56"/>
      <c r="AU594" s="56"/>
      <c r="AV594" s="56"/>
      <c r="AW594" s="56"/>
      <c r="AX594" s="56"/>
      <c r="AY594" s="56"/>
      <c r="AZ594" s="56"/>
      <c r="BA594" s="56"/>
      <c r="BB594" s="56"/>
      <c r="BC594" s="56"/>
      <c r="BD594" s="56"/>
      <c r="BE594" s="56"/>
      <c r="BF594" s="56"/>
    </row>
    <row r="595" spans="1:58" ht="12" customHeight="1" x14ac:dyDescent="0.15">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c r="AL595" s="56"/>
      <c r="AM595" s="56"/>
      <c r="AN595" s="56"/>
      <c r="AO595" s="56"/>
      <c r="AP595" s="56"/>
      <c r="AQ595" s="56"/>
      <c r="AR595" s="56"/>
      <c r="AS595" s="56"/>
      <c r="AT595" s="56"/>
      <c r="AU595" s="56"/>
      <c r="AV595" s="56"/>
      <c r="AW595" s="56"/>
      <c r="AX595" s="56"/>
      <c r="AY595" s="56"/>
      <c r="AZ595" s="56"/>
      <c r="BA595" s="56"/>
      <c r="BB595" s="56"/>
      <c r="BC595" s="56"/>
      <c r="BD595" s="56"/>
      <c r="BE595" s="56"/>
      <c r="BF595" s="56"/>
    </row>
    <row r="596" spans="1:58" ht="12" customHeight="1" x14ac:dyDescent="0.15">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c r="AL596" s="56"/>
      <c r="AM596" s="56"/>
      <c r="AN596" s="56"/>
      <c r="AO596" s="56"/>
      <c r="AP596" s="56"/>
      <c r="AQ596" s="56"/>
      <c r="AR596" s="56"/>
      <c r="AS596" s="56"/>
      <c r="AT596" s="56"/>
      <c r="AU596" s="56"/>
      <c r="AV596" s="56"/>
      <c r="AW596" s="56"/>
      <c r="AX596" s="56"/>
      <c r="AY596" s="56"/>
      <c r="AZ596" s="56"/>
      <c r="BA596" s="56"/>
      <c r="BB596" s="56"/>
      <c r="BC596" s="56"/>
      <c r="BD596" s="56"/>
      <c r="BE596" s="56"/>
      <c r="BF596" s="56"/>
    </row>
    <row r="597" spans="1:58" ht="12" customHeight="1" x14ac:dyDescent="0.15">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c r="AL597" s="56"/>
      <c r="AM597" s="56"/>
      <c r="AN597" s="56"/>
      <c r="AO597" s="56"/>
      <c r="AP597" s="56"/>
      <c r="AQ597" s="56"/>
      <c r="AR597" s="56"/>
      <c r="AS597" s="56"/>
      <c r="AT597" s="56"/>
      <c r="AU597" s="56"/>
      <c r="AV597" s="56"/>
      <c r="AW597" s="56"/>
      <c r="AX597" s="56"/>
      <c r="AY597" s="56"/>
      <c r="AZ597" s="56"/>
      <c r="BA597" s="56"/>
      <c r="BB597" s="56"/>
      <c r="BC597" s="56"/>
      <c r="BD597" s="56"/>
      <c r="BE597" s="56"/>
      <c r="BF597" s="56"/>
    </row>
    <row r="598" spans="1:58" ht="12" customHeight="1" x14ac:dyDescent="0.15">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c r="AL598" s="56"/>
      <c r="AM598" s="56"/>
      <c r="AN598" s="56"/>
      <c r="AO598" s="56"/>
      <c r="AP598" s="56"/>
      <c r="AQ598" s="56"/>
      <c r="AR598" s="56"/>
      <c r="AS598" s="56"/>
      <c r="AT598" s="56"/>
      <c r="AU598" s="56"/>
      <c r="AV598" s="56"/>
      <c r="AW598" s="56"/>
      <c r="AX598" s="56"/>
      <c r="AY598" s="56"/>
      <c r="AZ598" s="56"/>
      <c r="BA598" s="56"/>
      <c r="BB598" s="56"/>
      <c r="BC598" s="56"/>
      <c r="BD598" s="56"/>
      <c r="BE598" s="56"/>
      <c r="BF598" s="56"/>
    </row>
    <row r="599" spans="1:58" ht="12" customHeight="1" x14ac:dyDescent="0.15">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c r="AL599" s="56"/>
      <c r="AM599" s="56"/>
      <c r="AN599" s="56"/>
      <c r="AO599" s="56"/>
      <c r="AP599" s="56"/>
      <c r="AQ599" s="56"/>
      <c r="AR599" s="56"/>
      <c r="AS599" s="56"/>
      <c r="AT599" s="56"/>
      <c r="AU599" s="56"/>
      <c r="AV599" s="56"/>
      <c r="AW599" s="56"/>
      <c r="AX599" s="56"/>
      <c r="AY599" s="56"/>
      <c r="AZ599" s="56"/>
      <c r="BA599" s="56"/>
      <c r="BB599" s="56"/>
      <c r="BC599" s="56"/>
      <c r="BD599" s="56"/>
      <c r="BE599" s="56"/>
      <c r="BF599" s="56"/>
    </row>
    <row r="600" spans="1:58" ht="12" customHeight="1" x14ac:dyDescent="0.15">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c r="AL600" s="56"/>
      <c r="AM600" s="56"/>
      <c r="AN600" s="56"/>
      <c r="AO600" s="56"/>
      <c r="AP600" s="56"/>
      <c r="AQ600" s="56"/>
      <c r="AR600" s="56"/>
      <c r="AS600" s="56"/>
      <c r="AT600" s="56"/>
      <c r="AU600" s="56"/>
      <c r="AV600" s="56"/>
      <c r="AW600" s="56"/>
      <c r="AX600" s="56"/>
      <c r="AY600" s="56"/>
      <c r="AZ600" s="56"/>
      <c r="BA600" s="56"/>
      <c r="BB600" s="56"/>
      <c r="BC600" s="56"/>
      <c r="BD600" s="56"/>
      <c r="BE600" s="56"/>
      <c r="BF600" s="56"/>
    </row>
    <row r="601" spans="1:58" ht="12" customHeight="1" x14ac:dyDescent="0.15">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c r="AL601" s="56"/>
      <c r="AM601" s="56"/>
      <c r="AN601" s="56"/>
      <c r="AO601" s="56"/>
      <c r="AP601" s="56"/>
      <c r="AQ601" s="56"/>
      <c r="AR601" s="56"/>
      <c r="AS601" s="56"/>
      <c r="AT601" s="56"/>
      <c r="AU601" s="56"/>
      <c r="AV601" s="56"/>
      <c r="AW601" s="56"/>
      <c r="AX601" s="56"/>
      <c r="AY601" s="56"/>
      <c r="AZ601" s="56"/>
      <c r="BA601" s="56"/>
      <c r="BB601" s="56"/>
      <c r="BC601" s="56"/>
      <c r="BD601" s="56"/>
      <c r="BE601" s="56"/>
      <c r="BF601" s="56"/>
    </row>
    <row r="602" spans="1:58" ht="12" customHeight="1" x14ac:dyDescent="0.15">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c r="AL602" s="56"/>
      <c r="AM602" s="56"/>
      <c r="AN602" s="56"/>
      <c r="AO602" s="56"/>
      <c r="AP602" s="56"/>
      <c r="AQ602" s="56"/>
      <c r="AR602" s="56"/>
      <c r="AS602" s="56"/>
      <c r="AT602" s="56"/>
      <c r="AU602" s="56"/>
      <c r="AV602" s="56"/>
      <c r="AW602" s="56"/>
      <c r="AX602" s="56"/>
      <c r="AY602" s="56"/>
      <c r="AZ602" s="56"/>
      <c r="BA602" s="56"/>
      <c r="BB602" s="56"/>
      <c r="BC602" s="56"/>
      <c r="BD602" s="56"/>
      <c r="BE602" s="56"/>
      <c r="BF602" s="56"/>
    </row>
    <row r="603" spans="1:58" ht="12" customHeight="1" x14ac:dyDescent="0.15">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c r="AL603" s="56"/>
      <c r="AM603" s="56"/>
      <c r="AN603" s="56"/>
      <c r="AO603" s="56"/>
      <c r="AP603" s="56"/>
      <c r="AQ603" s="56"/>
      <c r="AR603" s="56"/>
      <c r="AS603" s="56"/>
      <c r="AT603" s="56"/>
      <c r="AU603" s="56"/>
      <c r="AV603" s="56"/>
      <c r="AW603" s="56"/>
      <c r="AX603" s="56"/>
      <c r="AY603" s="56"/>
      <c r="AZ603" s="56"/>
      <c r="BA603" s="56"/>
      <c r="BB603" s="56"/>
      <c r="BC603" s="56"/>
      <c r="BD603" s="56"/>
      <c r="BE603" s="56"/>
      <c r="BF603" s="56"/>
    </row>
    <row r="604" spans="1:58" ht="12" customHeight="1" x14ac:dyDescent="0.15">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c r="AL604" s="56"/>
      <c r="AM604" s="56"/>
      <c r="AN604" s="56"/>
      <c r="AO604" s="56"/>
      <c r="AP604" s="56"/>
      <c r="AQ604" s="56"/>
      <c r="AR604" s="56"/>
      <c r="AS604" s="56"/>
      <c r="AT604" s="56"/>
      <c r="AU604" s="56"/>
      <c r="AV604" s="56"/>
      <c r="AW604" s="56"/>
      <c r="AX604" s="56"/>
      <c r="AY604" s="56"/>
      <c r="AZ604" s="56"/>
      <c r="BA604" s="56"/>
      <c r="BB604" s="56"/>
      <c r="BC604" s="56"/>
      <c r="BD604" s="56"/>
      <c r="BE604" s="56"/>
      <c r="BF604" s="56"/>
    </row>
    <row r="605" spans="1:58" ht="12" customHeight="1" x14ac:dyDescent="0.15">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c r="AL605" s="56"/>
      <c r="AM605" s="56"/>
      <c r="AN605" s="56"/>
      <c r="AO605" s="56"/>
      <c r="AP605" s="56"/>
      <c r="AQ605" s="56"/>
      <c r="AR605" s="56"/>
      <c r="AS605" s="56"/>
      <c r="AT605" s="56"/>
      <c r="AU605" s="56"/>
      <c r="AV605" s="56"/>
      <c r="AW605" s="56"/>
      <c r="AX605" s="56"/>
      <c r="AY605" s="56"/>
      <c r="AZ605" s="56"/>
      <c r="BA605" s="56"/>
      <c r="BB605" s="56"/>
      <c r="BC605" s="56"/>
      <c r="BD605" s="56"/>
      <c r="BE605" s="56"/>
      <c r="BF605" s="56"/>
    </row>
    <row r="606" spans="1:58" ht="12" customHeight="1" x14ac:dyDescent="0.15">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c r="AL606" s="56"/>
      <c r="AM606" s="56"/>
      <c r="AN606" s="56"/>
      <c r="AO606" s="56"/>
      <c r="AP606" s="56"/>
      <c r="AQ606" s="56"/>
      <c r="AR606" s="56"/>
      <c r="AS606" s="56"/>
      <c r="AT606" s="56"/>
      <c r="AU606" s="56"/>
      <c r="AV606" s="56"/>
      <c r="AW606" s="56"/>
      <c r="AX606" s="56"/>
      <c r="AY606" s="56"/>
      <c r="AZ606" s="56"/>
      <c r="BA606" s="56"/>
      <c r="BB606" s="56"/>
      <c r="BC606" s="56"/>
      <c r="BD606" s="56"/>
      <c r="BE606" s="56"/>
      <c r="BF606" s="56"/>
    </row>
    <row r="607" spans="1:58" ht="12" customHeight="1" x14ac:dyDescent="0.15">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c r="AL607" s="56"/>
      <c r="AM607" s="56"/>
      <c r="AN607" s="56"/>
      <c r="AO607" s="56"/>
      <c r="AP607" s="56"/>
      <c r="AQ607" s="56"/>
      <c r="AR607" s="56"/>
      <c r="AS607" s="56"/>
      <c r="AT607" s="56"/>
      <c r="AU607" s="56"/>
      <c r="AV607" s="56"/>
      <c r="AW607" s="56"/>
      <c r="AX607" s="56"/>
      <c r="AY607" s="56"/>
      <c r="AZ607" s="56"/>
      <c r="BA607" s="56"/>
      <c r="BB607" s="56"/>
      <c r="BC607" s="56"/>
      <c r="BD607" s="56"/>
      <c r="BE607" s="56"/>
      <c r="BF607" s="56"/>
    </row>
    <row r="608" spans="1:58" ht="12" customHeight="1" x14ac:dyDescent="0.15">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c r="AL608" s="56"/>
      <c r="AM608" s="56"/>
      <c r="AN608" s="56"/>
      <c r="AO608" s="56"/>
      <c r="AP608" s="56"/>
      <c r="AQ608" s="56"/>
      <c r="AR608" s="56"/>
      <c r="AS608" s="56"/>
      <c r="AT608" s="56"/>
      <c r="AU608" s="56"/>
      <c r="AV608" s="56"/>
      <c r="AW608" s="56"/>
      <c r="AX608" s="56"/>
      <c r="AY608" s="56"/>
      <c r="AZ608" s="56"/>
      <c r="BA608" s="56"/>
      <c r="BB608" s="56"/>
      <c r="BC608" s="56"/>
      <c r="BD608" s="56"/>
      <c r="BE608" s="56"/>
      <c r="BF608" s="56"/>
    </row>
    <row r="609" spans="1:58" ht="12" customHeight="1" x14ac:dyDescent="0.15">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c r="AL609" s="56"/>
      <c r="AM609" s="56"/>
      <c r="AN609" s="56"/>
      <c r="AO609" s="56"/>
      <c r="AP609" s="56"/>
      <c r="AQ609" s="56"/>
      <c r="AR609" s="56"/>
      <c r="AS609" s="56"/>
      <c r="AT609" s="56"/>
      <c r="AU609" s="56"/>
      <c r="AV609" s="56"/>
      <c r="AW609" s="56"/>
      <c r="AX609" s="56"/>
      <c r="AY609" s="56"/>
      <c r="AZ609" s="56"/>
      <c r="BA609" s="56"/>
      <c r="BB609" s="56"/>
      <c r="BC609" s="56"/>
      <c r="BD609" s="56"/>
      <c r="BE609" s="56"/>
      <c r="BF609" s="56"/>
    </row>
    <row r="610" spans="1:58" ht="12" customHeight="1" x14ac:dyDescent="0.15">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c r="AL610" s="56"/>
      <c r="AM610" s="56"/>
      <c r="AN610" s="56"/>
      <c r="AO610" s="56"/>
      <c r="AP610" s="56"/>
      <c r="AQ610" s="56"/>
      <c r="AR610" s="56"/>
      <c r="AS610" s="56"/>
      <c r="AT610" s="56"/>
      <c r="AU610" s="56"/>
      <c r="AV610" s="56"/>
      <c r="AW610" s="56"/>
      <c r="AX610" s="56"/>
      <c r="AY610" s="56"/>
      <c r="AZ610" s="56"/>
      <c r="BA610" s="56"/>
      <c r="BB610" s="56"/>
      <c r="BC610" s="56"/>
      <c r="BD610" s="56"/>
      <c r="BE610" s="56"/>
      <c r="BF610" s="56"/>
    </row>
    <row r="611" spans="1:58" ht="12" customHeight="1" x14ac:dyDescent="0.15">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c r="AL611" s="56"/>
      <c r="AM611" s="56"/>
      <c r="AN611" s="56"/>
      <c r="AO611" s="56"/>
      <c r="AP611" s="56"/>
      <c r="AQ611" s="56"/>
      <c r="AR611" s="56"/>
      <c r="AS611" s="56"/>
      <c r="AT611" s="56"/>
      <c r="AU611" s="56"/>
      <c r="AV611" s="56"/>
      <c r="AW611" s="56"/>
      <c r="AX611" s="56"/>
      <c r="AY611" s="56"/>
      <c r="AZ611" s="56"/>
      <c r="BA611" s="56"/>
      <c r="BB611" s="56"/>
      <c r="BC611" s="56"/>
      <c r="BD611" s="56"/>
      <c r="BE611" s="56"/>
      <c r="BF611" s="56"/>
    </row>
    <row r="612" spans="1:58" ht="12" customHeight="1" x14ac:dyDescent="0.15">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c r="AL612" s="56"/>
      <c r="AM612" s="56"/>
      <c r="AN612" s="56"/>
      <c r="AO612" s="56"/>
      <c r="AP612" s="56"/>
      <c r="AQ612" s="56"/>
      <c r="AR612" s="56"/>
      <c r="AS612" s="56"/>
      <c r="AT612" s="56"/>
      <c r="AU612" s="56"/>
      <c r="AV612" s="56"/>
      <c r="AW612" s="56"/>
      <c r="AX612" s="56"/>
      <c r="AY612" s="56"/>
      <c r="AZ612" s="56"/>
      <c r="BA612" s="56"/>
      <c r="BB612" s="56"/>
      <c r="BC612" s="56"/>
      <c r="BD612" s="56"/>
      <c r="BE612" s="56"/>
      <c r="BF612" s="56"/>
    </row>
    <row r="613" spans="1:58" ht="12" customHeight="1" x14ac:dyDescent="0.15">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c r="AL613" s="56"/>
      <c r="AM613" s="56"/>
      <c r="AN613" s="56"/>
      <c r="AO613" s="56"/>
      <c r="AP613" s="56"/>
      <c r="AQ613" s="56"/>
      <c r="AR613" s="56"/>
      <c r="AS613" s="56"/>
      <c r="AT613" s="56"/>
      <c r="AU613" s="56"/>
      <c r="AV613" s="56"/>
      <c r="AW613" s="56"/>
      <c r="AX613" s="56"/>
      <c r="AY613" s="56"/>
      <c r="AZ613" s="56"/>
      <c r="BA613" s="56"/>
      <c r="BB613" s="56"/>
      <c r="BC613" s="56"/>
      <c r="BD613" s="56"/>
      <c r="BE613" s="56"/>
      <c r="BF613" s="56"/>
    </row>
    <row r="614" spans="1:58" ht="12" customHeight="1" x14ac:dyDescent="0.15">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c r="AL614" s="56"/>
      <c r="AM614" s="56"/>
      <c r="AN614" s="56"/>
      <c r="AO614" s="56"/>
      <c r="AP614" s="56"/>
      <c r="AQ614" s="56"/>
      <c r="AR614" s="56"/>
      <c r="AS614" s="56"/>
      <c r="AT614" s="56"/>
      <c r="AU614" s="56"/>
      <c r="AV614" s="56"/>
      <c r="AW614" s="56"/>
      <c r="AX614" s="56"/>
      <c r="AY614" s="56"/>
      <c r="AZ614" s="56"/>
      <c r="BA614" s="56"/>
      <c r="BB614" s="56"/>
      <c r="BC614" s="56"/>
      <c r="BD614" s="56"/>
      <c r="BE614" s="56"/>
      <c r="BF614" s="56"/>
    </row>
    <row r="615" spans="1:58" ht="12" customHeight="1" x14ac:dyDescent="0.15">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c r="AL615" s="56"/>
      <c r="AM615" s="56"/>
      <c r="AN615" s="56"/>
      <c r="AO615" s="56"/>
      <c r="AP615" s="56"/>
      <c r="AQ615" s="56"/>
      <c r="AR615" s="56"/>
      <c r="AS615" s="56"/>
      <c r="AT615" s="56"/>
      <c r="AU615" s="56"/>
      <c r="AV615" s="56"/>
      <c r="AW615" s="56"/>
      <c r="AX615" s="56"/>
      <c r="AY615" s="56"/>
      <c r="AZ615" s="56"/>
      <c r="BA615" s="56"/>
      <c r="BB615" s="56"/>
      <c r="BC615" s="56"/>
      <c r="BD615" s="56"/>
      <c r="BE615" s="56"/>
      <c r="BF615" s="56"/>
    </row>
    <row r="616" spans="1:58" ht="12" customHeight="1" x14ac:dyDescent="0.15">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c r="AL616" s="56"/>
      <c r="AM616" s="56"/>
      <c r="AN616" s="56"/>
      <c r="AO616" s="56"/>
      <c r="AP616" s="56"/>
      <c r="AQ616" s="56"/>
      <c r="AR616" s="56"/>
      <c r="AS616" s="56"/>
      <c r="AT616" s="56"/>
      <c r="AU616" s="56"/>
      <c r="AV616" s="56"/>
      <c r="AW616" s="56"/>
      <c r="AX616" s="56"/>
      <c r="AY616" s="56"/>
      <c r="AZ616" s="56"/>
      <c r="BA616" s="56"/>
      <c r="BB616" s="56"/>
      <c r="BC616" s="56"/>
      <c r="BD616" s="56"/>
      <c r="BE616" s="56"/>
      <c r="BF616" s="56"/>
    </row>
    <row r="617" spans="1:58" ht="12" customHeight="1" x14ac:dyDescent="0.15">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c r="AL617" s="56"/>
      <c r="AM617" s="56"/>
      <c r="AN617" s="56"/>
      <c r="AO617" s="56"/>
      <c r="AP617" s="56"/>
      <c r="AQ617" s="56"/>
      <c r="AR617" s="56"/>
      <c r="AS617" s="56"/>
      <c r="AT617" s="56"/>
      <c r="AU617" s="56"/>
      <c r="AV617" s="56"/>
      <c r="AW617" s="56"/>
      <c r="AX617" s="56"/>
      <c r="AY617" s="56"/>
      <c r="AZ617" s="56"/>
      <c r="BA617" s="56"/>
      <c r="BB617" s="56"/>
      <c r="BC617" s="56"/>
      <c r="BD617" s="56"/>
      <c r="BE617" s="56"/>
      <c r="BF617" s="56"/>
    </row>
    <row r="618" spans="1:58" ht="12" customHeight="1" x14ac:dyDescent="0.15">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c r="AL618" s="56"/>
      <c r="AM618" s="56"/>
      <c r="AN618" s="56"/>
      <c r="AO618" s="56"/>
      <c r="AP618" s="56"/>
      <c r="AQ618" s="56"/>
      <c r="AR618" s="56"/>
      <c r="AS618" s="56"/>
      <c r="AT618" s="56"/>
      <c r="AU618" s="56"/>
      <c r="AV618" s="56"/>
      <c r="AW618" s="56"/>
      <c r="AX618" s="56"/>
      <c r="AY618" s="56"/>
      <c r="AZ618" s="56"/>
      <c r="BA618" s="56"/>
      <c r="BB618" s="56"/>
      <c r="BC618" s="56"/>
      <c r="BD618" s="56"/>
      <c r="BE618" s="56"/>
      <c r="BF618" s="56"/>
    </row>
    <row r="619" spans="1:58" ht="12" customHeight="1" x14ac:dyDescent="0.15">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c r="AL619" s="56"/>
      <c r="AM619" s="56"/>
      <c r="AN619" s="56"/>
      <c r="AO619" s="56"/>
      <c r="AP619" s="56"/>
      <c r="AQ619" s="56"/>
      <c r="AR619" s="56"/>
      <c r="AS619" s="56"/>
      <c r="AT619" s="56"/>
      <c r="AU619" s="56"/>
      <c r="AV619" s="56"/>
      <c r="AW619" s="56"/>
      <c r="AX619" s="56"/>
      <c r="AY619" s="56"/>
      <c r="AZ619" s="56"/>
      <c r="BA619" s="56"/>
      <c r="BB619" s="56"/>
      <c r="BC619" s="56"/>
      <c r="BD619" s="56"/>
      <c r="BE619" s="56"/>
      <c r="BF619" s="56"/>
    </row>
    <row r="620" spans="1:58" ht="12" customHeight="1" x14ac:dyDescent="0.15">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c r="AL620" s="56"/>
      <c r="AM620" s="56"/>
      <c r="AN620" s="56"/>
      <c r="AO620" s="56"/>
      <c r="AP620" s="56"/>
      <c r="AQ620" s="56"/>
      <c r="AR620" s="56"/>
      <c r="AS620" s="56"/>
      <c r="AT620" s="56"/>
      <c r="AU620" s="56"/>
      <c r="AV620" s="56"/>
      <c r="AW620" s="56"/>
      <c r="AX620" s="56"/>
      <c r="AY620" s="56"/>
      <c r="AZ620" s="56"/>
      <c r="BA620" s="56"/>
      <c r="BB620" s="56"/>
      <c r="BC620" s="56"/>
      <c r="BD620" s="56"/>
      <c r="BE620" s="56"/>
      <c r="BF620" s="56"/>
    </row>
    <row r="621" spans="1:58" ht="12" customHeight="1" x14ac:dyDescent="0.15">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c r="AL621" s="56"/>
      <c r="AM621" s="56"/>
      <c r="AN621" s="56"/>
      <c r="AO621" s="56"/>
      <c r="AP621" s="56"/>
      <c r="AQ621" s="56"/>
      <c r="AR621" s="56"/>
      <c r="AS621" s="56"/>
      <c r="AT621" s="56"/>
      <c r="AU621" s="56"/>
      <c r="AV621" s="56"/>
      <c r="AW621" s="56"/>
      <c r="AX621" s="56"/>
      <c r="AY621" s="56"/>
      <c r="AZ621" s="56"/>
      <c r="BA621" s="56"/>
      <c r="BB621" s="56"/>
      <c r="BC621" s="56"/>
      <c r="BD621" s="56"/>
      <c r="BE621" s="56"/>
      <c r="BF621" s="56"/>
    </row>
    <row r="622" spans="1:58" ht="12" customHeight="1" x14ac:dyDescent="0.15">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c r="AY622" s="56"/>
      <c r="AZ622" s="56"/>
      <c r="BA622" s="56"/>
      <c r="BB622" s="56"/>
      <c r="BC622" s="56"/>
      <c r="BD622" s="56"/>
      <c r="BE622" s="56"/>
      <c r="BF622" s="56"/>
    </row>
    <row r="623" spans="1:58" ht="12" customHeight="1" x14ac:dyDescent="0.15">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c r="AL623" s="56"/>
      <c r="AM623" s="56"/>
      <c r="AN623" s="56"/>
      <c r="AO623" s="56"/>
      <c r="AP623" s="56"/>
      <c r="AQ623" s="56"/>
      <c r="AR623" s="56"/>
      <c r="AS623" s="56"/>
      <c r="AT623" s="56"/>
      <c r="AU623" s="56"/>
      <c r="AV623" s="56"/>
      <c r="AW623" s="56"/>
      <c r="AX623" s="56"/>
      <c r="AY623" s="56"/>
      <c r="AZ623" s="56"/>
      <c r="BA623" s="56"/>
      <c r="BB623" s="56"/>
      <c r="BC623" s="56"/>
      <c r="BD623" s="56"/>
      <c r="BE623" s="56"/>
      <c r="BF623" s="56"/>
    </row>
    <row r="624" spans="1:58" ht="12" customHeight="1" x14ac:dyDescent="0.15">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c r="AL624" s="56"/>
      <c r="AM624" s="56"/>
      <c r="AN624" s="56"/>
      <c r="AO624" s="56"/>
      <c r="AP624" s="56"/>
      <c r="AQ624" s="56"/>
      <c r="AR624" s="56"/>
      <c r="AS624" s="56"/>
      <c r="AT624" s="56"/>
      <c r="AU624" s="56"/>
      <c r="AV624" s="56"/>
      <c r="AW624" s="56"/>
      <c r="AX624" s="56"/>
      <c r="AY624" s="56"/>
      <c r="AZ624" s="56"/>
      <c r="BA624" s="56"/>
      <c r="BB624" s="56"/>
      <c r="BC624" s="56"/>
      <c r="BD624" s="56"/>
      <c r="BE624" s="56"/>
      <c r="BF624" s="56"/>
    </row>
    <row r="625" spans="1:58" ht="12" customHeight="1" x14ac:dyDescent="0.15">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c r="AL625" s="56"/>
      <c r="AM625" s="56"/>
      <c r="AN625" s="56"/>
      <c r="AO625" s="56"/>
      <c r="AP625" s="56"/>
      <c r="AQ625" s="56"/>
      <c r="AR625" s="56"/>
      <c r="AS625" s="56"/>
      <c r="AT625" s="56"/>
      <c r="AU625" s="56"/>
      <c r="AV625" s="56"/>
      <c r="AW625" s="56"/>
      <c r="AX625" s="56"/>
      <c r="AY625" s="56"/>
      <c r="AZ625" s="56"/>
      <c r="BA625" s="56"/>
      <c r="BB625" s="56"/>
      <c r="BC625" s="56"/>
      <c r="BD625" s="56"/>
      <c r="BE625" s="56"/>
      <c r="BF625" s="56"/>
    </row>
    <row r="626" spans="1:58" ht="12" customHeight="1" x14ac:dyDescent="0.15">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c r="AL626" s="56"/>
      <c r="AM626" s="56"/>
      <c r="AN626" s="56"/>
      <c r="AO626" s="56"/>
      <c r="AP626" s="56"/>
      <c r="AQ626" s="56"/>
      <c r="AR626" s="56"/>
      <c r="AS626" s="56"/>
      <c r="AT626" s="56"/>
      <c r="AU626" s="56"/>
      <c r="AV626" s="56"/>
      <c r="AW626" s="56"/>
      <c r="AX626" s="56"/>
      <c r="AY626" s="56"/>
      <c r="AZ626" s="56"/>
      <c r="BA626" s="56"/>
      <c r="BB626" s="56"/>
      <c r="BC626" s="56"/>
      <c r="BD626" s="56"/>
      <c r="BE626" s="56"/>
      <c r="BF626" s="56"/>
    </row>
    <row r="627" spans="1:58" ht="12" customHeight="1" x14ac:dyDescent="0.15">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c r="AL627" s="56"/>
      <c r="AM627" s="56"/>
      <c r="AN627" s="56"/>
      <c r="AO627" s="56"/>
      <c r="AP627" s="56"/>
      <c r="AQ627" s="56"/>
      <c r="AR627" s="56"/>
      <c r="AS627" s="56"/>
      <c r="AT627" s="56"/>
      <c r="AU627" s="56"/>
      <c r="AV627" s="56"/>
      <c r="AW627" s="56"/>
      <c r="AX627" s="56"/>
      <c r="AY627" s="56"/>
      <c r="AZ627" s="56"/>
      <c r="BA627" s="56"/>
      <c r="BB627" s="56"/>
      <c r="BC627" s="56"/>
      <c r="BD627" s="56"/>
      <c r="BE627" s="56"/>
      <c r="BF627" s="56"/>
    </row>
    <row r="628" spans="1:58" ht="12" customHeight="1" x14ac:dyDescent="0.15">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c r="AL628" s="56"/>
      <c r="AM628" s="56"/>
      <c r="AN628" s="56"/>
      <c r="AO628" s="56"/>
      <c r="AP628" s="56"/>
      <c r="AQ628" s="56"/>
      <c r="AR628" s="56"/>
      <c r="AS628" s="56"/>
      <c r="AT628" s="56"/>
      <c r="AU628" s="56"/>
      <c r="AV628" s="56"/>
      <c r="AW628" s="56"/>
      <c r="AX628" s="56"/>
      <c r="AY628" s="56"/>
      <c r="AZ628" s="56"/>
      <c r="BA628" s="56"/>
      <c r="BB628" s="56"/>
      <c r="BC628" s="56"/>
      <c r="BD628" s="56"/>
      <c r="BE628" s="56"/>
      <c r="BF628" s="56"/>
    </row>
    <row r="629" spans="1:58" ht="12" customHeight="1" x14ac:dyDescent="0.15">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c r="AY629" s="56"/>
      <c r="AZ629" s="56"/>
      <c r="BA629" s="56"/>
      <c r="BB629" s="56"/>
      <c r="BC629" s="56"/>
      <c r="BD629" s="56"/>
      <c r="BE629" s="56"/>
      <c r="BF629" s="56"/>
    </row>
    <row r="630" spans="1:58" ht="12" customHeight="1" x14ac:dyDescent="0.15">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c r="AL630" s="56"/>
      <c r="AM630" s="56"/>
      <c r="AN630" s="56"/>
      <c r="AO630" s="56"/>
      <c r="AP630" s="56"/>
      <c r="AQ630" s="56"/>
      <c r="AR630" s="56"/>
      <c r="AS630" s="56"/>
      <c r="AT630" s="56"/>
      <c r="AU630" s="56"/>
      <c r="AV630" s="56"/>
      <c r="AW630" s="56"/>
      <c r="AX630" s="56"/>
      <c r="AY630" s="56"/>
      <c r="AZ630" s="56"/>
      <c r="BA630" s="56"/>
      <c r="BB630" s="56"/>
      <c r="BC630" s="56"/>
      <c r="BD630" s="56"/>
      <c r="BE630" s="56"/>
      <c r="BF630" s="56"/>
    </row>
    <row r="631" spans="1:58" ht="12" customHeight="1" x14ac:dyDescent="0.15">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c r="AL631" s="56"/>
      <c r="AM631" s="56"/>
      <c r="AN631" s="56"/>
      <c r="AO631" s="56"/>
      <c r="AP631" s="56"/>
      <c r="AQ631" s="56"/>
      <c r="AR631" s="56"/>
      <c r="AS631" s="56"/>
      <c r="AT631" s="56"/>
      <c r="AU631" s="56"/>
      <c r="AV631" s="56"/>
      <c r="AW631" s="56"/>
      <c r="AX631" s="56"/>
      <c r="AY631" s="56"/>
      <c r="AZ631" s="56"/>
      <c r="BA631" s="56"/>
      <c r="BB631" s="56"/>
      <c r="BC631" s="56"/>
      <c r="BD631" s="56"/>
      <c r="BE631" s="56"/>
      <c r="BF631" s="56"/>
    </row>
    <row r="632" spans="1:58" ht="12" customHeight="1" x14ac:dyDescent="0.15">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c r="AL632" s="56"/>
      <c r="AM632" s="56"/>
      <c r="AN632" s="56"/>
      <c r="AO632" s="56"/>
      <c r="AP632" s="56"/>
      <c r="AQ632" s="56"/>
      <c r="AR632" s="56"/>
      <c r="AS632" s="56"/>
      <c r="AT632" s="56"/>
      <c r="AU632" s="56"/>
      <c r="AV632" s="56"/>
      <c r="AW632" s="56"/>
      <c r="AX632" s="56"/>
      <c r="AY632" s="56"/>
      <c r="AZ632" s="56"/>
      <c r="BA632" s="56"/>
      <c r="BB632" s="56"/>
      <c r="BC632" s="56"/>
      <c r="BD632" s="56"/>
      <c r="BE632" s="56"/>
      <c r="BF632" s="56"/>
    </row>
    <row r="633" spans="1:58" ht="12" customHeight="1" x14ac:dyDescent="0.15">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c r="AL633" s="56"/>
      <c r="AM633" s="56"/>
      <c r="AN633" s="56"/>
      <c r="AO633" s="56"/>
      <c r="AP633" s="56"/>
      <c r="AQ633" s="56"/>
      <c r="AR633" s="56"/>
      <c r="AS633" s="56"/>
      <c r="AT633" s="56"/>
      <c r="AU633" s="56"/>
      <c r="AV633" s="56"/>
      <c r="AW633" s="56"/>
      <c r="AX633" s="56"/>
      <c r="AY633" s="56"/>
      <c r="AZ633" s="56"/>
      <c r="BA633" s="56"/>
      <c r="BB633" s="56"/>
      <c r="BC633" s="56"/>
      <c r="BD633" s="56"/>
      <c r="BE633" s="56"/>
      <c r="BF633" s="56"/>
    </row>
    <row r="634" spans="1:58" ht="12" customHeight="1" x14ac:dyDescent="0.15">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c r="AL634" s="56"/>
      <c r="AM634" s="56"/>
      <c r="AN634" s="56"/>
      <c r="AO634" s="56"/>
      <c r="AP634" s="56"/>
      <c r="AQ634" s="56"/>
      <c r="AR634" s="56"/>
      <c r="AS634" s="56"/>
      <c r="AT634" s="56"/>
      <c r="AU634" s="56"/>
      <c r="AV634" s="56"/>
      <c r="AW634" s="56"/>
      <c r="AX634" s="56"/>
      <c r="AY634" s="56"/>
      <c r="AZ634" s="56"/>
      <c r="BA634" s="56"/>
      <c r="BB634" s="56"/>
      <c r="BC634" s="56"/>
      <c r="BD634" s="56"/>
      <c r="BE634" s="56"/>
      <c r="BF634" s="56"/>
    </row>
    <row r="635" spans="1:58" ht="12" customHeight="1" x14ac:dyDescent="0.15">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c r="AL635" s="56"/>
      <c r="AM635" s="56"/>
      <c r="AN635" s="56"/>
      <c r="AO635" s="56"/>
      <c r="AP635" s="56"/>
      <c r="AQ635" s="56"/>
      <c r="AR635" s="56"/>
      <c r="AS635" s="56"/>
      <c r="AT635" s="56"/>
      <c r="AU635" s="56"/>
      <c r="AV635" s="56"/>
      <c r="AW635" s="56"/>
      <c r="AX635" s="56"/>
      <c r="AY635" s="56"/>
      <c r="AZ635" s="56"/>
      <c r="BA635" s="56"/>
      <c r="BB635" s="56"/>
      <c r="BC635" s="56"/>
      <c r="BD635" s="56"/>
      <c r="BE635" s="56"/>
      <c r="BF635" s="56"/>
    </row>
    <row r="636" spans="1:58" ht="12" customHeight="1" x14ac:dyDescent="0.15">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c r="AL636" s="56"/>
      <c r="AM636" s="56"/>
      <c r="AN636" s="56"/>
      <c r="AO636" s="56"/>
      <c r="AP636" s="56"/>
      <c r="AQ636" s="56"/>
      <c r="AR636" s="56"/>
      <c r="AS636" s="56"/>
      <c r="AT636" s="56"/>
      <c r="AU636" s="56"/>
      <c r="AV636" s="56"/>
      <c r="AW636" s="56"/>
      <c r="AX636" s="56"/>
      <c r="AY636" s="56"/>
      <c r="AZ636" s="56"/>
      <c r="BA636" s="56"/>
      <c r="BB636" s="56"/>
      <c r="BC636" s="56"/>
      <c r="BD636" s="56"/>
      <c r="BE636" s="56"/>
      <c r="BF636" s="56"/>
    </row>
    <row r="637" spans="1:58" ht="12" customHeight="1" x14ac:dyDescent="0.15">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c r="AL637" s="56"/>
      <c r="AM637" s="56"/>
      <c r="AN637" s="56"/>
      <c r="AO637" s="56"/>
      <c r="AP637" s="56"/>
      <c r="AQ637" s="56"/>
      <c r="AR637" s="56"/>
      <c r="AS637" s="56"/>
      <c r="AT637" s="56"/>
      <c r="AU637" s="56"/>
      <c r="AV637" s="56"/>
      <c r="AW637" s="56"/>
      <c r="AX637" s="56"/>
      <c r="AY637" s="56"/>
      <c r="AZ637" s="56"/>
      <c r="BA637" s="56"/>
      <c r="BB637" s="56"/>
      <c r="BC637" s="56"/>
      <c r="BD637" s="56"/>
      <c r="BE637" s="56"/>
      <c r="BF637" s="56"/>
    </row>
    <row r="638" spans="1:58" ht="12" customHeight="1" x14ac:dyDescent="0.15">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c r="AL638" s="56"/>
      <c r="AM638" s="56"/>
      <c r="AN638" s="56"/>
      <c r="AO638" s="56"/>
      <c r="AP638" s="56"/>
      <c r="AQ638" s="56"/>
      <c r="AR638" s="56"/>
      <c r="AS638" s="56"/>
      <c r="AT638" s="56"/>
      <c r="AU638" s="56"/>
      <c r="AV638" s="56"/>
      <c r="AW638" s="56"/>
      <c r="AX638" s="56"/>
      <c r="AY638" s="56"/>
      <c r="AZ638" s="56"/>
      <c r="BA638" s="56"/>
      <c r="BB638" s="56"/>
      <c r="BC638" s="56"/>
      <c r="BD638" s="56"/>
      <c r="BE638" s="56"/>
      <c r="BF638" s="56"/>
    </row>
    <row r="639" spans="1:58" ht="12" customHeight="1" x14ac:dyDescent="0.15">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c r="AL639" s="56"/>
      <c r="AM639" s="56"/>
      <c r="AN639" s="56"/>
      <c r="AO639" s="56"/>
      <c r="AP639" s="56"/>
      <c r="AQ639" s="56"/>
      <c r="AR639" s="56"/>
      <c r="AS639" s="56"/>
      <c r="AT639" s="56"/>
      <c r="AU639" s="56"/>
      <c r="AV639" s="56"/>
      <c r="AW639" s="56"/>
      <c r="AX639" s="56"/>
      <c r="AY639" s="56"/>
      <c r="AZ639" s="56"/>
      <c r="BA639" s="56"/>
      <c r="BB639" s="56"/>
      <c r="BC639" s="56"/>
      <c r="BD639" s="56"/>
      <c r="BE639" s="56"/>
      <c r="BF639" s="56"/>
    </row>
    <row r="640" spans="1:58" ht="12" customHeight="1" x14ac:dyDescent="0.15">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c r="AL640" s="56"/>
      <c r="AM640" s="56"/>
      <c r="AN640" s="56"/>
      <c r="AO640" s="56"/>
      <c r="AP640" s="56"/>
      <c r="AQ640" s="56"/>
      <c r="AR640" s="56"/>
      <c r="AS640" s="56"/>
      <c r="AT640" s="56"/>
      <c r="AU640" s="56"/>
      <c r="AV640" s="56"/>
      <c r="AW640" s="56"/>
      <c r="AX640" s="56"/>
      <c r="AY640" s="56"/>
      <c r="AZ640" s="56"/>
      <c r="BA640" s="56"/>
      <c r="BB640" s="56"/>
      <c r="BC640" s="56"/>
      <c r="BD640" s="56"/>
      <c r="BE640" s="56"/>
      <c r="BF640" s="56"/>
    </row>
    <row r="641" spans="1:58" ht="12" customHeight="1" x14ac:dyDescent="0.15">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c r="AL641" s="56"/>
      <c r="AM641" s="56"/>
      <c r="AN641" s="56"/>
      <c r="AO641" s="56"/>
      <c r="AP641" s="56"/>
      <c r="AQ641" s="56"/>
      <c r="AR641" s="56"/>
      <c r="AS641" s="56"/>
      <c r="AT641" s="56"/>
      <c r="AU641" s="56"/>
      <c r="AV641" s="56"/>
      <c r="AW641" s="56"/>
      <c r="AX641" s="56"/>
      <c r="AY641" s="56"/>
      <c r="AZ641" s="56"/>
      <c r="BA641" s="56"/>
      <c r="BB641" s="56"/>
      <c r="BC641" s="56"/>
      <c r="BD641" s="56"/>
      <c r="BE641" s="56"/>
      <c r="BF641" s="56"/>
    </row>
    <row r="642" spans="1:58" ht="12" customHeight="1" x14ac:dyDescent="0.15">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c r="AL642" s="56"/>
      <c r="AM642" s="56"/>
      <c r="AN642" s="56"/>
      <c r="AO642" s="56"/>
      <c r="AP642" s="56"/>
      <c r="AQ642" s="56"/>
      <c r="AR642" s="56"/>
      <c r="AS642" s="56"/>
      <c r="AT642" s="56"/>
      <c r="AU642" s="56"/>
      <c r="AV642" s="56"/>
      <c r="AW642" s="56"/>
      <c r="AX642" s="56"/>
      <c r="AY642" s="56"/>
      <c r="AZ642" s="56"/>
      <c r="BA642" s="56"/>
      <c r="BB642" s="56"/>
      <c r="BC642" s="56"/>
      <c r="BD642" s="56"/>
      <c r="BE642" s="56"/>
      <c r="BF642" s="56"/>
    </row>
    <row r="643" spans="1:58" ht="12" customHeight="1" x14ac:dyDescent="0.15">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c r="AL643" s="56"/>
      <c r="AM643" s="56"/>
      <c r="AN643" s="56"/>
      <c r="AO643" s="56"/>
      <c r="AP643" s="56"/>
      <c r="AQ643" s="56"/>
      <c r="AR643" s="56"/>
      <c r="AS643" s="56"/>
      <c r="AT643" s="56"/>
      <c r="AU643" s="56"/>
      <c r="AV643" s="56"/>
      <c r="AW643" s="56"/>
      <c r="AX643" s="56"/>
      <c r="AY643" s="56"/>
      <c r="AZ643" s="56"/>
      <c r="BA643" s="56"/>
      <c r="BB643" s="56"/>
      <c r="BC643" s="56"/>
      <c r="BD643" s="56"/>
      <c r="BE643" s="56"/>
      <c r="BF643" s="56"/>
    </row>
    <row r="644" spans="1:58" ht="12" customHeight="1" x14ac:dyDescent="0.15">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c r="AL644" s="56"/>
      <c r="AM644" s="56"/>
      <c r="AN644" s="56"/>
      <c r="AO644" s="56"/>
      <c r="AP644" s="56"/>
      <c r="AQ644" s="56"/>
      <c r="AR644" s="56"/>
      <c r="AS644" s="56"/>
      <c r="AT644" s="56"/>
      <c r="AU644" s="56"/>
      <c r="AV644" s="56"/>
      <c r="AW644" s="56"/>
      <c r="AX644" s="56"/>
      <c r="AY644" s="56"/>
      <c r="AZ644" s="56"/>
      <c r="BA644" s="56"/>
      <c r="BB644" s="56"/>
      <c r="BC644" s="56"/>
      <c r="BD644" s="56"/>
      <c r="BE644" s="56"/>
      <c r="BF644" s="56"/>
    </row>
    <row r="645" spans="1:58" ht="12" customHeight="1" x14ac:dyDescent="0.15">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c r="AL645" s="56"/>
      <c r="AM645" s="56"/>
      <c r="AN645" s="56"/>
      <c r="AO645" s="56"/>
      <c r="AP645" s="56"/>
      <c r="AQ645" s="56"/>
      <c r="AR645" s="56"/>
      <c r="AS645" s="56"/>
      <c r="AT645" s="56"/>
      <c r="AU645" s="56"/>
      <c r="AV645" s="56"/>
      <c r="AW645" s="56"/>
      <c r="AX645" s="56"/>
      <c r="AY645" s="56"/>
      <c r="AZ645" s="56"/>
      <c r="BA645" s="56"/>
      <c r="BB645" s="56"/>
      <c r="BC645" s="56"/>
      <c r="BD645" s="56"/>
      <c r="BE645" s="56"/>
      <c r="BF645" s="56"/>
    </row>
    <row r="646" spans="1:58" ht="12" customHeight="1" x14ac:dyDescent="0.15">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c r="AL646" s="56"/>
      <c r="AM646" s="56"/>
      <c r="AN646" s="56"/>
      <c r="AO646" s="56"/>
      <c r="AP646" s="56"/>
      <c r="AQ646" s="56"/>
      <c r="AR646" s="56"/>
      <c r="AS646" s="56"/>
      <c r="AT646" s="56"/>
      <c r="AU646" s="56"/>
      <c r="AV646" s="56"/>
      <c r="AW646" s="56"/>
      <c r="AX646" s="56"/>
      <c r="AY646" s="56"/>
      <c r="AZ646" s="56"/>
      <c r="BA646" s="56"/>
      <c r="BB646" s="56"/>
      <c r="BC646" s="56"/>
      <c r="BD646" s="56"/>
      <c r="BE646" s="56"/>
      <c r="BF646" s="56"/>
    </row>
    <row r="647" spans="1:58" ht="12" customHeight="1" x14ac:dyDescent="0.15">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c r="AL647" s="56"/>
      <c r="AM647" s="56"/>
      <c r="AN647" s="56"/>
      <c r="AO647" s="56"/>
      <c r="AP647" s="56"/>
      <c r="AQ647" s="56"/>
      <c r="AR647" s="56"/>
      <c r="AS647" s="56"/>
      <c r="AT647" s="56"/>
      <c r="AU647" s="56"/>
      <c r="AV647" s="56"/>
      <c r="AW647" s="56"/>
      <c r="AX647" s="56"/>
      <c r="AY647" s="56"/>
      <c r="AZ647" s="56"/>
      <c r="BA647" s="56"/>
      <c r="BB647" s="56"/>
      <c r="BC647" s="56"/>
      <c r="BD647" s="56"/>
      <c r="BE647" s="56"/>
      <c r="BF647" s="56"/>
    </row>
    <row r="648" spans="1:58" ht="12" customHeight="1" x14ac:dyDescent="0.15">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c r="AL648" s="56"/>
      <c r="AM648" s="56"/>
      <c r="AN648" s="56"/>
      <c r="AO648" s="56"/>
      <c r="AP648" s="56"/>
      <c r="AQ648" s="56"/>
      <c r="AR648" s="56"/>
      <c r="AS648" s="56"/>
      <c r="AT648" s="56"/>
      <c r="AU648" s="56"/>
      <c r="AV648" s="56"/>
      <c r="AW648" s="56"/>
      <c r="AX648" s="56"/>
      <c r="AY648" s="56"/>
      <c r="AZ648" s="56"/>
      <c r="BA648" s="56"/>
      <c r="BB648" s="56"/>
      <c r="BC648" s="56"/>
      <c r="BD648" s="56"/>
      <c r="BE648" s="56"/>
      <c r="BF648" s="56"/>
    </row>
    <row r="649" spans="1:58" ht="12" customHeight="1" x14ac:dyDescent="0.15">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c r="AL649" s="56"/>
      <c r="AM649" s="56"/>
      <c r="AN649" s="56"/>
      <c r="AO649" s="56"/>
      <c r="AP649" s="56"/>
      <c r="AQ649" s="56"/>
      <c r="AR649" s="56"/>
      <c r="AS649" s="56"/>
      <c r="AT649" s="56"/>
      <c r="AU649" s="56"/>
      <c r="AV649" s="56"/>
      <c r="AW649" s="56"/>
      <c r="AX649" s="56"/>
      <c r="AY649" s="56"/>
      <c r="AZ649" s="56"/>
      <c r="BA649" s="56"/>
      <c r="BB649" s="56"/>
      <c r="BC649" s="56"/>
      <c r="BD649" s="56"/>
      <c r="BE649" s="56"/>
      <c r="BF649" s="56"/>
    </row>
    <row r="650" spans="1:58" ht="12" customHeight="1" x14ac:dyDescent="0.15">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c r="AL650" s="56"/>
      <c r="AM650" s="56"/>
      <c r="AN650" s="56"/>
      <c r="AO650" s="56"/>
      <c r="AP650" s="56"/>
      <c r="AQ650" s="56"/>
      <c r="AR650" s="56"/>
      <c r="AS650" s="56"/>
      <c r="AT650" s="56"/>
      <c r="AU650" s="56"/>
      <c r="AV650" s="56"/>
      <c r="AW650" s="56"/>
      <c r="AX650" s="56"/>
      <c r="AY650" s="56"/>
      <c r="AZ650" s="56"/>
      <c r="BA650" s="56"/>
      <c r="BB650" s="56"/>
      <c r="BC650" s="56"/>
      <c r="BD650" s="56"/>
      <c r="BE650" s="56"/>
      <c r="BF650" s="56"/>
    </row>
    <row r="651" spans="1:58" ht="12" customHeight="1" x14ac:dyDescent="0.15">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c r="AL651" s="56"/>
      <c r="AM651" s="56"/>
      <c r="AN651" s="56"/>
      <c r="AO651" s="56"/>
      <c r="AP651" s="56"/>
      <c r="AQ651" s="56"/>
      <c r="AR651" s="56"/>
      <c r="AS651" s="56"/>
      <c r="AT651" s="56"/>
      <c r="AU651" s="56"/>
      <c r="AV651" s="56"/>
      <c r="AW651" s="56"/>
      <c r="AX651" s="56"/>
      <c r="AY651" s="56"/>
      <c r="AZ651" s="56"/>
      <c r="BA651" s="56"/>
      <c r="BB651" s="56"/>
      <c r="BC651" s="56"/>
      <c r="BD651" s="56"/>
      <c r="BE651" s="56"/>
      <c r="BF651" s="56"/>
    </row>
    <row r="652" spans="1:58" ht="12" customHeight="1" x14ac:dyDescent="0.15">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c r="AL652" s="56"/>
      <c r="AM652" s="56"/>
      <c r="AN652" s="56"/>
      <c r="AO652" s="56"/>
      <c r="AP652" s="56"/>
      <c r="AQ652" s="56"/>
      <c r="AR652" s="56"/>
      <c r="AS652" s="56"/>
      <c r="AT652" s="56"/>
      <c r="AU652" s="56"/>
      <c r="AV652" s="56"/>
      <c r="AW652" s="56"/>
      <c r="AX652" s="56"/>
      <c r="AY652" s="56"/>
      <c r="AZ652" s="56"/>
      <c r="BA652" s="56"/>
      <c r="BB652" s="56"/>
      <c r="BC652" s="56"/>
      <c r="BD652" s="56"/>
      <c r="BE652" s="56"/>
      <c r="BF652" s="56"/>
    </row>
    <row r="653" spans="1:58" ht="12" customHeight="1" x14ac:dyDescent="0.15">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c r="AL653" s="56"/>
      <c r="AM653" s="56"/>
      <c r="AN653" s="56"/>
      <c r="AO653" s="56"/>
      <c r="AP653" s="56"/>
      <c r="AQ653" s="56"/>
      <c r="AR653" s="56"/>
      <c r="AS653" s="56"/>
      <c r="AT653" s="56"/>
      <c r="AU653" s="56"/>
      <c r="AV653" s="56"/>
      <c r="AW653" s="56"/>
      <c r="AX653" s="56"/>
      <c r="AY653" s="56"/>
      <c r="AZ653" s="56"/>
      <c r="BA653" s="56"/>
      <c r="BB653" s="56"/>
      <c r="BC653" s="56"/>
      <c r="BD653" s="56"/>
      <c r="BE653" s="56"/>
      <c r="BF653" s="56"/>
    </row>
    <row r="654" spans="1:58" ht="12" customHeight="1" x14ac:dyDescent="0.15">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c r="AL654" s="56"/>
      <c r="AM654" s="56"/>
      <c r="AN654" s="56"/>
      <c r="AO654" s="56"/>
      <c r="AP654" s="56"/>
      <c r="AQ654" s="56"/>
      <c r="AR654" s="56"/>
      <c r="AS654" s="56"/>
      <c r="AT654" s="56"/>
      <c r="AU654" s="56"/>
      <c r="AV654" s="56"/>
      <c r="AW654" s="56"/>
      <c r="AX654" s="56"/>
      <c r="AY654" s="56"/>
      <c r="AZ654" s="56"/>
      <c r="BA654" s="56"/>
      <c r="BB654" s="56"/>
      <c r="BC654" s="56"/>
      <c r="BD654" s="56"/>
      <c r="BE654" s="56"/>
      <c r="BF654" s="56"/>
    </row>
    <row r="655" spans="1:58" ht="12" customHeight="1" x14ac:dyDescent="0.15">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c r="AL655" s="56"/>
      <c r="AM655" s="56"/>
      <c r="AN655" s="56"/>
      <c r="AO655" s="56"/>
      <c r="AP655" s="56"/>
      <c r="AQ655" s="56"/>
      <c r="AR655" s="56"/>
      <c r="AS655" s="56"/>
      <c r="AT655" s="56"/>
      <c r="AU655" s="56"/>
      <c r="AV655" s="56"/>
      <c r="AW655" s="56"/>
      <c r="AX655" s="56"/>
      <c r="AY655" s="56"/>
      <c r="AZ655" s="56"/>
      <c r="BA655" s="56"/>
      <c r="BB655" s="56"/>
      <c r="BC655" s="56"/>
      <c r="BD655" s="56"/>
      <c r="BE655" s="56"/>
      <c r="BF655" s="56"/>
    </row>
    <row r="656" spans="1:58" ht="12" customHeight="1" x14ac:dyDescent="0.15">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c r="AL656" s="56"/>
      <c r="AM656" s="56"/>
      <c r="AN656" s="56"/>
      <c r="AO656" s="56"/>
      <c r="AP656" s="56"/>
      <c r="AQ656" s="56"/>
      <c r="AR656" s="56"/>
      <c r="AS656" s="56"/>
      <c r="AT656" s="56"/>
      <c r="AU656" s="56"/>
      <c r="AV656" s="56"/>
      <c r="AW656" s="56"/>
      <c r="AX656" s="56"/>
      <c r="AY656" s="56"/>
      <c r="AZ656" s="56"/>
      <c r="BA656" s="56"/>
      <c r="BB656" s="56"/>
      <c r="BC656" s="56"/>
      <c r="BD656" s="56"/>
      <c r="BE656" s="56"/>
      <c r="BF656" s="56"/>
    </row>
    <row r="657" spans="1:58" ht="12" customHeight="1" x14ac:dyDescent="0.15">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c r="AL657" s="56"/>
      <c r="AM657" s="56"/>
      <c r="AN657" s="56"/>
      <c r="AO657" s="56"/>
      <c r="AP657" s="56"/>
      <c r="AQ657" s="56"/>
      <c r="AR657" s="56"/>
      <c r="AS657" s="56"/>
      <c r="AT657" s="56"/>
      <c r="AU657" s="56"/>
      <c r="AV657" s="56"/>
      <c r="AW657" s="56"/>
      <c r="AX657" s="56"/>
      <c r="AY657" s="56"/>
      <c r="AZ657" s="56"/>
      <c r="BA657" s="56"/>
      <c r="BB657" s="56"/>
      <c r="BC657" s="56"/>
      <c r="BD657" s="56"/>
      <c r="BE657" s="56"/>
      <c r="BF657" s="56"/>
    </row>
    <row r="658" spans="1:58" ht="12" customHeight="1" x14ac:dyDescent="0.15">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c r="AL658" s="56"/>
      <c r="AM658" s="56"/>
      <c r="AN658" s="56"/>
      <c r="AO658" s="56"/>
      <c r="AP658" s="56"/>
      <c r="AQ658" s="56"/>
      <c r="AR658" s="56"/>
      <c r="AS658" s="56"/>
      <c r="AT658" s="56"/>
      <c r="AU658" s="56"/>
      <c r="AV658" s="56"/>
      <c r="AW658" s="56"/>
      <c r="AX658" s="56"/>
      <c r="AY658" s="56"/>
      <c r="AZ658" s="56"/>
      <c r="BA658" s="56"/>
      <c r="BB658" s="56"/>
      <c r="BC658" s="56"/>
      <c r="BD658" s="56"/>
      <c r="BE658" s="56"/>
      <c r="BF658" s="56"/>
    </row>
    <row r="659" spans="1:58" ht="12" customHeight="1" x14ac:dyDescent="0.15">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c r="AL659" s="56"/>
      <c r="AM659" s="56"/>
      <c r="AN659" s="56"/>
      <c r="AO659" s="56"/>
      <c r="AP659" s="56"/>
      <c r="AQ659" s="56"/>
      <c r="AR659" s="56"/>
      <c r="AS659" s="56"/>
      <c r="AT659" s="56"/>
      <c r="AU659" s="56"/>
      <c r="AV659" s="56"/>
      <c r="AW659" s="56"/>
      <c r="AX659" s="56"/>
      <c r="AY659" s="56"/>
      <c r="AZ659" s="56"/>
      <c r="BA659" s="56"/>
      <c r="BB659" s="56"/>
      <c r="BC659" s="56"/>
      <c r="BD659" s="56"/>
      <c r="BE659" s="56"/>
      <c r="BF659" s="56"/>
    </row>
    <row r="660" spans="1:58" ht="12" customHeight="1" x14ac:dyDescent="0.15">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c r="AL660" s="56"/>
      <c r="AM660" s="56"/>
      <c r="AN660" s="56"/>
      <c r="AO660" s="56"/>
      <c r="AP660" s="56"/>
      <c r="AQ660" s="56"/>
      <c r="AR660" s="56"/>
      <c r="AS660" s="56"/>
      <c r="AT660" s="56"/>
      <c r="AU660" s="56"/>
      <c r="AV660" s="56"/>
      <c r="AW660" s="56"/>
      <c r="AX660" s="56"/>
      <c r="AY660" s="56"/>
      <c r="AZ660" s="56"/>
      <c r="BA660" s="56"/>
      <c r="BB660" s="56"/>
      <c r="BC660" s="56"/>
      <c r="BD660" s="56"/>
      <c r="BE660" s="56"/>
      <c r="BF660" s="56"/>
    </row>
    <row r="661" spans="1:58" ht="12" customHeight="1" x14ac:dyDescent="0.15">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c r="AL661" s="56"/>
      <c r="AM661" s="56"/>
      <c r="AN661" s="56"/>
      <c r="AO661" s="56"/>
      <c r="AP661" s="56"/>
      <c r="AQ661" s="56"/>
      <c r="AR661" s="56"/>
      <c r="AS661" s="56"/>
      <c r="AT661" s="56"/>
      <c r="AU661" s="56"/>
      <c r="AV661" s="56"/>
      <c r="AW661" s="56"/>
      <c r="AX661" s="56"/>
      <c r="AY661" s="56"/>
      <c r="AZ661" s="56"/>
      <c r="BA661" s="56"/>
      <c r="BB661" s="56"/>
      <c r="BC661" s="56"/>
      <c r="BD661" s="56"/>
      <c r="BE661" s="56"/>
      <c r="BF661" s="56"/>
    </row>
    <row r="662" spans="1:58" ht="12" customHeight="1" x14ac:dyDescent="0.15">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c r="AL662" s="56"/>
      <c r="AM662" s="56"/>
      <c r="AN662" s="56"/>
      <c r="AO662" s="56"/>
      <c r="AP662" s="56"/>
      <c r="AQ662" s="56"/>
      <c r="AR662" s="56"/>
      <c r="AS662" s="56"/>
      <c r="AT662" s="56"/>
      <c r="AU662" s="56"/>
      <c r="AV662" s="56"/>
      <c r="AW662" s="56"/>
      <c r="AX662" s="56"/>
      <c r="AY662" s="56"/>
      <c r="AZ662" s="56"/>
      <c r="BA662" s="56"/>
      <c r="BB662" s="56"/>
      <c r="BC662" s="56"/>
      <c r="BD662" s="56"/>
      <c r="BE662" s="56"/>
      <c r="BF662" s="56"/>
    </row>
    <row r="663" spans="1:58" ht="12" customHeight="1" x14ac:dyDescent="0.15">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c r="AL663" s="56"/>
      <c r="AM663" s="56"/>
      <c r="AN663" s="56"/>
      <c r="AO663" s="56"/>
      <c r="AP663" s="56"/>
      <c r="AQ663" s="56"/>
      <c r="AR663" s="56"/>
      <c r="AS663" s="56"/>
      <c r="AT663" s="56"/>
      <c r="AU663" s="56"/>
      <c r="AV663" s="56"/>
      <c r="AW663" s="56"/>
      <c r="AX663" s="56"/>
      <c r="AY663" s="56"/>
      <c r="AZ663" s="56"/>
      <c r="BA663" s="56"/>
      <c r="BB663" s="56"/>
      <c r="BC663" s="56"/>
      <c r="BD663" s="56"/>
      <c r="BE663" s="56"/>
      <c r="BF663" s="56"/>
    </row>
    <row r="664" spans="1:58" ht="12" customHeight="1" x14ac:dyDescent="0.15">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c r="AL664" s="56"/>
      <c r="AM664" s="56"/>
      <c r="AN664" s="56"/>
      <c r="AO664" s="56"/>
      <c r="AP664" s="56"/>
      <c r="AQ664" s="56"/>
      <c r="AR664" s="56"/>
      <c r="AS664" s="56"/>
      <c r="AT664" s="56"/>
      <c r="AU664" s="56"/>
      <c r="AV664" s="56"/>
      <c r="AW664" s="56"/>
      <c r="AX664" s="56"/>
      <c r="AY664" s="56"/>
      <c r="AZ664" s="56"/>
      <c r="BA664" s="56"/>
      <c r="BB664" s="56"/>
      <c r="BC664" s="56"/>
      <c r="BD664" s="56"/>
      <c r="BE664" s="56"/>
      <c r="BF664" s="56"/>
    </row>
    <row r="665" spans="1:58" ht="12" customHeight="1" x14ac:dyDescent="0.15">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c r="AL665" s="56"/>
      <c r="AM665" s="56"/>
      <c r="AN665" s="56"/>
      <c r="AO665" s="56"/>
      <c r="AP665" s="56"/>
      <c r="AQ665" s="56"/>
      <c r="AR665" s="56"/>
      <c r="AS665" s="56"/>
      <c r="AT665" s="56"/>
      <c r="AU665" s="56"/>
      <c r="AV665" s="56"/>
      <c r="AW665" s="56"/>
      <c r="AX665" s="56"/>
      <c r="AY665" s="56"/>
      <c r="AZ665" s="56"/>
      <c r="BA665" s="56"/>
      <c r="BB665" s="56"/>
      <c r="BC665" s="56"/>
      <c r="BD665" s="56"/>
      <c r="BE665" s="56"/>
      <c r="BF665" s="56"/>
    </row>
    <row r="666" spans="1:58" ht="12" customHeight="1" x14ac:dyDescent="0.15">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c r="AL666" s="56"/>
      <c r="AM666" s="56"/>
      <c r="AN666" s="56"/>
      <c r="AO666" s="56"/>
      <c r="AP666" s="56"/>
      <c r="AQ666" s="56"/>
      <c r="AR666" s="56"/>
      <c r="AS666" s="56"/>
      <c r="AT666" s="56"/>
      <c r="AU666" s="56"/>
      <c r="AV666" s="56"/>
      <c r="AW666" s="56"/>
      <c r="AX666" s="56"/>
      <c r="AY666" s="56"/>
      <c r="AZ666" s="56"/>
      <c r="BA666" s="56"/>
      <c r="BB666" s="56"/>
      <c r="BC666" s="56"/>
      <c r="BD666" s="56"/>
      <c r="BE666" s="56"/>
      <c r="BF666" s="56"/>
    </row>
    <row r="667" spans="1:58" ht="12" customHeight="1" x14ac:dyDescent="0.15">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c r="AL667" s="56"/>
      <c r="AM667" s="56"/>
      <c r="AN667" s="56"/>
      <c r="AO667" s="56"/>
      <c r="AP667" s="56"/>
      <c r="AQ667" s="56"/>
      <c r="AR667" s="56"/>
      <c r="AS667" s="56"/>
      <c r="AT667" s="56"/>
      <c r="AU667" s="56"/>
      <c r="AV667" s="56"/>
      <c r="AW667" s="56"/>
      <c r="AX667" s="56"/>
      <c r="AY667" s="56"/>
      <c r="AZ667" s="56"/>
      <c r="BA667" s="56"/>
      <c r="BB667" s="56"/>
      <c r="BC667" s="56"/>
      <c r="BD667" s="56"/>
      <c r="BE667" s="56"/>
      <c r="BF667" s="56"/>
    </row>
    <row r="668" spans="1:58" ht="12" customHeight="1" x14ac:dyDescent="0.15">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c r="AL668" s="56"/>
      <c r="AM668" s="56"/>
      <c r="AN668" s="56"/>
      <c r="AO668" s="56"/>
      <c r="AP668" s="56"/>
      <c r="AQ668" s="56"/>
      <c r="AR668" s="56"/>
      <c r="AS668" s="56"/>
      <c r="AT668" s="56"/>
      <c r="AU668" s="56"/>
      <c r="AV668" s="56"/>
      <c r="AW668" s="56"/>
      <c r="AX668" s="56"/>
      <c r="AY668" s="56"/>
      <c r="AZ668" s="56"/>
      <c r="BA668" s="56"/>
      <c r="BB668" s="56"/>
      <c r="BC668" s="56"/>
      <c r="BD668" s="56"/>
      <c r="BE668" s="56"/>
      <c r="BF668" s="56"/>
    </row>
    <row r="669" spans="1:58" ht="12" customHeight="1" x14ac:dyDescent="0.15">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c r="AL669" s="56"/>
      <c r="AM669" s="56"/>
      <c r="AN669" s="56"/>
      <c r="AO669" s="56"/>
      <c r="AP669" s="56"/>
      <c r="AQ669" s="56"/>
      <c r="AR669" s="56"/>
      <c r="AS669" s="56"/>
      <c r="AT669" s="56"/>
      <c r="AU669" s="56"/>
      <c r="AV669" s="56"/>
      <c r="AW669" s="56"/>
      <c r="AX669" s="56"/>
      <c r="AY669" s="56"/>
      <c r="AZ669" s="56"/>
      <c r="BA669" s="56"/>
      <c r="BB669" s="56"/>
      <c r="BC669" s="56"/>
      <c r="BD669" s="56"/>
      <c r="BE669" s="56"/>
      <c r="BF669" s="56"/>
    </row>
    <row r="670" spans="1:58" ht="12" customHeight="1" x14ac:dyDescent="0.15">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c r="AL670" s="56"/>
      <c r="AM670" s="56"/>
      <c r="AN670" s="56"/>
      <c r="AO670" s="56"/>
      <c r="AP670" s="56"/>
      <c r="AQ670" s="56"/>
      <c r="AR670" s="56"/>
      <c r="AS670" s="56"/>
      <c r="AT670" s="56"/>
      <c r="AU670" s="56"/>
      <c r="AV670" s="56"/>
      <c r="AW670" s="56"/>
      <c r="AX670" s="56"/>
      <c r="AY670" s="56"/>
      <c r="AZ670" s="56"/>
      <c r="BA670" s="56"/>
      <c r="BB670" s="56"/>
      <c r="BC670" s="56"/>
      <c r="BD670" s="56"/>
      <c r="BE670" s="56"/>
      <c r="BF670" s="56"/>
    </row>
    <row r="671" spans="1:58" ht="12" customHeight="1" x14ac:dyDescent="0.15">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c r="AL671" s="56"/>
      <c r="AM671" s="56"/>
      <c r="AN671" s="56"/>
      <c r="AO671" s="56"/>
      <c r="AP671" s="56"/>
      <c r="AQ671" s="56"/>
      <c r="AR671" s="56"/>
      <c r="AS671" s="56"/>
      <c r="AT671" s="56"/>
      <c r="AU671" s="56"/>
      <c r="AV671" s="56"/>
      <c r="AW671" s="56"/>
      <c r="AX671" s="56"/>
      <c r="AY671" s="56"/>
      <c r="AZ671" s="56"/>
      <c r="BA671" s="56"/>
      <c r="BB671" s="56"/>
      <c r="BC671" s="56"/>
      <c r="BD671" s="56"/>
      <c r="BE671" s="56"/>
      <c r="BF671" s="56"/>
    </row>
    <row r="672" spans="1:58" ht="12" customHeight="1" x14ac:dyDescent="0.15">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c r="AL672" s="56"/>
      <c r="AM672" s="56"/>
      <c r="AN672" s="56"/>
      <c r="AO672" s="56"/>
      <c r="AP672" s="56"/>
      <c r="AQ672" s="56"/>
      <c r="AR672" s="56"/>
      <c r="AS672" s="56"/>
      <c r="AT672" s="56"/>
      <c r="AU672" s="56"/>
      <c r="AV672" s="56"/>
      <c r="AW672" s="56"/>
      <c r="AX672" s="56"/>
      <c r="AY672" s="56"/>
      <c r="AZ672" s="56"/>
      <c r="BA672" s="56"/>
      <c r="BB672" s="56"/>
      <c r="BC672" s="56"/>
      <c r="BD672" s="56"/>
      <c r="BE672" s="56"/>
      <c r="BF672" s="56"/>
    </row>
    <row r="673" spans="1:58" ht="12" customHeight="1" x14ac:dyDescent="0.15">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c r="AL673" s="56"/>
      <c r="AM673" s="56"/>
      <c r="AN673" s="56"/>
      <c r="AO673" s="56"/>
      <c r="AP673" s="56"/>
      <c r="AQ673" s="56"/>
      <c r="AR673" s="56"/>
      <c r="AS673" s="56"/>
      <c r="AT673" s="56"/>
      <c r="AU673" s="56"/>
      <c r="AV673" s="56"/>
      <c r="AW673" s="56"/>
      <c r="AX673" s="56"/>
      <c r="AY673" s="56"/>
      <c r="AZ673" s="56"/>
      <c r="BA673" s="56"/>
      <c r="BB673" s="56"/>
      <c r="BC673" s="56"/>
      <c r="BD673" s="56"/>
      <c r="BE673" s="56"/>
      <c r="BF673" s="56"/>
    </row>
    <row r="674" spans="1:58" ht="12" customHeight="1" x14ac:dyDescent="0.15">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c r="AL674" s="56"/>
      <c r="AM674" s="56"/>
      <c r="AN674" s="56"/>
      <c r="AO674" s="56"/>
      <c r="AP674" s="56"/>
      <c r="AQ674" s="56"/>
      <c r="AR674" s="56"/>
      <c r="AS674" s="56"/>
      <c r="AT674" s="56"/>
      <c r="AU674" s="56"/>
      <c r="AV674" s="56"/>
      <c r="AW674" s="56"/>
      <c r="AX674" s="56"/>
      <c r="AY674" s="56"/>
      <c r="AZ674" s="56"/>
      <c r="BA674" s="56"/>
      <c r="BB674" s="56"/>
      <c r="BC674" s="56"/>
      <c r="BD674" s="56"/>
      <c r="BE674" s="56"/>
      <c r="BF674" s="56"/>
    </row>
    <row r="675" spans="1:58" ht="12" customHeight="1" x14ac:dyDescent="0.15">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c r="AL675" s="56"/>
      <c r="AM675" s="56"/>
      <c r="AN675" s="56"/>
      <c r="AO675" s="56"/>
      <c r="AP675" s="56"/>
      <c r="AQ675" s="56"/>
      <c r="AR675" s="56"/>
      <c r="AS675" s="56"/>
      <c r="AT675" s="56"/>
      <c r="AU675" s="56"/>
      <c r="AV675" s="56"/>
      <c r="AW675" s="56"/>
      <c r="AX675" s="56"/>
      <c r="AY675" s="56"/>
      <c r="AZ675" s="56"/>
      <c r="BA675" s="56"/>
      <c r="BB675" s="56"/>
      <c r="BC675" s="56"/>
      <c r="BD675" s="56"/>
      <c r="BE675" s="56"/>
      <c r="BF675" s="56"/>
    </row>
    <row r="676" spans="1:58" ht="12" customHeight="1" x14ac:dyDescent="0.15">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c r="AL676" s="56"/>
      <c r="AM676" s="56"/>
      <c r="AN676" s="56"/>
      <c r="AO676" s="56"/>
      <c r="AP676" s="56"/>
      <c r="AQ676" s="56"/>
      <c r="AR676" s="56"/>
      <c r="AS676" s="56"/>
      <c r="AT676" s="56"/>
      <c r="AU676" s="56"/>
      <c r="AV676" s="56"/>
      <c r="AW676" s="56"/>
      <c r="AX676" s="56"/>
      <c r="AY676" s="56"/>
      <c r="AZ676" s="56"/>
      <c r="BA676" s="56"/>
      <c r="BB676" s="56"/>
      <c r="BC676" s="56"/>
      <c r="BD676" s="56"/>
      <c r="BE676" s="56"/>
      <c r="BF676" s="56"/>
    </row>
    <row r="677" spans="1:58" ht="12" customHeight="1" x14ac:dyDescent="0.15">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c r="AL677" s="56"/>
      <c r="AM677" s="56"/>
      <c r="AN677" s="56"/>
      <c r="AO677" s="56"/>
      <c r="AP677" s="56"/>
      <c r="AQ677" s="56"/>
      <c r="AR677" s="56"/>
      <c r="AS677" s="56"/>
      <c r="AT677" s="56"/>
      <c r="AU677" s="56"/>
      <c r="AV677" s="56"/>
      <c r="AW677" s="56"/>
      <c r="AX677" s="56"/>
      <c r="AY677" s="56"/>
      <c r="AZ677" s="56"/>
      <c r="BA677" s="56"/>
      <c r="BB677" s="56"/>
      <c r="BC677" s="56"/>
      <c r="BD677" s="56"/>
      <c r="BE677" s="56"/>
      <c r="BF677" s="56"/>
    </row>
    <row r="678" spans="1:58" ht="12" customHeight="1" x14ac:dyDescent="0.15">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c r="AL678" s="56"/>
      <c r="AM678" s="56"/>
      <c r="AN678" s="56"/>
      <c r="AO678" s="56"/>
      <c r="AP678" s="56"/>
      <c r="AQ678" s="56"/>
      <c r="AR678" s="56"/>
      <c r="AS678" s="56"/>
      <c r="AT678" s="56"/>
      <c r="AU678" s="56"/>
      <c r="AV678" s="56"/>
      <c r="AW678" s="56"/>
      <c r="AX678" s="56"/>
      <c r="AY678" s="56"/>
      <c r="AZ678" s="56"/>
      <c r="BA678" s="56"/>
      <c r="BB678" s="56"/>
      <c r="BC678" s="56"/>
      <c r="BD678" s="56"/>
      <c r="BE678" s="56"/>
      <c r="BF678" s="56"/>
    </row>
    <row r="679" spans="1:58" ht="12" customHeight="1" x14ac:dyDescent="0.15">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c r="AL679" s="56"/>
      <c r="AM679" s="56"/>
      <c r="AN679" s="56"/>
      <c r="AO679" s="56"/>
      <c r="AP679" s="56"/>
      <c r="AQ679" s="56"/>
      <c r="AR679" s="56"/>
      <c r="AS679" s="56"/>
      <c r="AT679" s="56"/>
      <c r="AU679" s="56"/>
      <c r="AV679" s="56"/>
      <c r="AW679" s="56"/>
      <c r="AX679" s="56"/>
      <c r="AY679" s="56"/>
      <c r="AZ679" s="56"/>
      <c r="BA679" s="56"/>
      <c r="BB679" s="56"/>
      <c r="BC679" s="56"/>
      <c r="BD679" s="56"/>
      <c r="BE679" s="56"/>
      <c r="BF679" s="56"/>
    </row>
    <row r="680" spans="1:58" ht="12" customHeight="1" x14ac:dyDescent="0.15">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c r="AL680" s="56"/>
      <c r="AM680" s="56"/>
      <c r="AN680" s="56"/>
      <c r="AO680" s="56"/>
      <c r="AP680" s="56"/>
      <c r="AQ680" s="56"/>
      <c r="AR680" s="56"/>
      <c r="AS680" s="56"/>
      <c r="AT680" s="56"/>
      <c r="AU680" s="56"/>
      <c r="AV680" s="56"/>
      <c r="AW680" s="56"/>
      <c r="AX680" s="56"/>
      <c r="AY680" s="56"/>
      <c r="AZ680" s="56"/>
      <c r="BA680" s="56"/>
      <c r="BB680" s="56"/>
      <c r="BC680" s="56"/>
      <c r="BD680" s="56"/>
      <c r="BE680" s="56"/>
      <c r="BF680" s="56"/>
    </row>
    <row r="681" spans="1:58" ht="12" customHeight="1" x14ac:dyDescent="0.15">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c r="AL681" s="56"/>
      <c r="AM681" s="56"/>
      <c r="AN681" s="56"/>
      <c r="AO681" s="56"/>
      <c r="AP681" s="56"/>
      <c r="AQ681" s="56"/>
      <c r="AR681" s="56"/>
      <c r="AS681" s="56"/>
      <c r="AT681" s="56"/>
      <c r="AU681" s="56"/>
      <c r="AV681" s="56"/>
      <c r="AW681" s="56"/>
      <c r="AX681" s="56"/>
      <c r="AY681" s="56"/>
      <c r="AZ681" s="56"/>
      <c r="BA681" s="56"/>
      <c r="BB681" s="56"/>
      <c r="BC681" s="56"/>
      <c r="BD681" s="56"/>
      <c r="BE681" s="56"/>
      <c r="BF681" s="56"/>
    </row>
    <row r="682" spans="1:58" ht="12" customHeight="1" x14ac:dyDescent="0.15">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c r="AL682" s="56"/>
      <c r="AM682" s="56"/>
      <c r="AN682" s="56"/>
      <c r="AO682" s="56"/>
      <c r="AP682" s="56"/>
      <c r="AQ682" s="56"/>
      <c r="AR682" s="56"/>
      <c r="AS682" s="56"/>
      <c r="AT682" s="56"/>
      <c r="AU682" s="56"/>
      <c r="AV682" s="56"/>
      <c r="AW682" s="56"/>
      <c r="AX682" s="56"/>
      <c r="AY682" s="56"/>
      <c r="AZ682" s="56"/>
      <c r="BA682" s="56"/>
      <c r="BB682" s="56"/>
      <c r="BC682" s="56"/>
      <c r="BD682" s="56"/>
      <c r="BE682" s="56"/>
      <c r="BF682" s="56"/>
    </row>
    <row r="683" spans="1:58" ht="12" customHeight="1" x14ac:dyDescent="0.15">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c r="AL683" s="56"/>
      <c r="AM683" s="56"/>
      <c r="AN683" s="56"/>
      <c r="AO683" s="56"/>
      <c r="AP683" s="56"/>
      <c r="AQ683" s="56"/>
      <c r="AR683" s="56"/>
      <c r="AS683" s="56"/>
      <c r="AT683" s="56"/>
      <c r="AU683" s="56"/>
      <c r="AV683" s="56"/>
      <c r="AW683" s="56"/>
      <c r="AX683" s="56"/>
      <c r="AY683" s="56"/>
      <c r="AZ683" s="56"/>
      <c r="BA683" s="56"/>
      <c r="BB683" s="56"/>
      <c r="BC683" s="56"/>
      <c r="BD683" s="56"/>
      <c r="BE683" s="56"/>
      <c r="BF683" s="56"/>
    </row>
    <row r="684" spans="1:58" ht="12" customHeight="1" x14ac:dyDescent="0.15">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c r="AL684" s="56"/>
      <c r="AM684" s="56"/>
      <c r="AN684" s="56"/>
      <c r="AO684" s="56"/>
      <c r="AP684" s="56"/>
      <c r="AQ684" s="56"/>
      <c r="AR684" s="56"/>
      <c r="AS684" s="56"/>
      <c r="AT684" s="56"/>
      <c r="AU684" s="56"/>
      <c r="AV684" s="56"/>
      <c r="AW684" s="56"/>
      <c r="AX684" s="56"/>
      <c r="AY684" s="56"/>
      <c r="AZ684" s="56"/>
      <c r="BA684" s="56"/>
      <c r="BB684" s="56"/>
      <c r="BC684" s="56"/>
      <c r="BD684" s="56"/>
      <c r="BE684" s="56"/>
      <c r="BF684" s="56"/>
    </row>
    <row r="685" spans="1:58" ht="12" customHeight="1" x14ac:dyDescent="0.15">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56"/>
      <c r="AM685" s="56"/>
      <c r="AN685" s="56"/>
      <c r="AO685" s="56"/>
      <c r="AP685" s="56"/>
      <c r="AQ685" s="56"/>
      <c r="AR685" s="56"/>
      <c r="AS685" s="56"/>
      <c r="AT685" s="56"/>
      <c r="AU685" s="56"/>
      <c r="AV685" s="56"/>
      <c r="AW685" s="56"/>
      <c r="AX685" s="56"/>
      <c r="AY685" s="56"/>
      <c r="AZ685" s="56"/>
      <c r="BA685" s="56"/>
      <c r="BB685" s="56"/>
      <c r="BC685" s="56"/>
      <c r="BD685" s="56"/>
      <c r="BE685" s="56"/>
      <c r="BF685" s="56"/>
    </row>
    <row r="686" spans="1:58" ht="12" customHeight="1" x14ac:dyDescent="0.15">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c r="AL686" s="56"/>
      <c r="AM686" s="56"/>
      <c r="AN686" s="56"/>
      <c r="AO686" s="56"/>
      <c r="AP686" s="56"/>
      <c r="AQ686" s="56"/>
      <c r="AR686" s="56"/>
      <c r="AS686" s="56"/>
      <c r="AT686" s="56"/>
      <c r="AU686" s="56"/>
      <c r="AV686" s="56"/>
      <c r="AW686" s="56"/>
      <c r="AX686" s="56"/>
      <c r="AY686" s="56"/>
      <c r="AZ686" s="56"/>
      <c r="BA686" s="56"/>
      <c r="BB686" s="56"/>
      <c r="BC686" s="56"/>
      <c r="BD686" s="56"/>
      <c r="BE686" s="56"/>
      <c r="BF686" s="56"/>
    </row>
    <row r="687" spans="1:58" ht="12" customHeight="1" x14ac:dyDescent="0.15">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c r="AL687" s="56"/>
      <c r="AM687" s="56"/>
      <c r="AN687" s="56"/>
      <c r="AO687" s="56"/>
      <c r="AP687" s="56"/>
      <c r="AQ687" s="56"/>
      <c r="AR687" s="56"/>
      <c r="AS687" s="56"/>
      <c r="AT687" s="56"/>
      <c r="AU687" s="56"/>
      <c r="AV687" s="56"/>
      <c r="AW687" s="56"/>
      <c r="AX687" s="56"/>
      <c r="AY687" s="56"/>
      <c r="AZ687" s="56"/>
      <c r="BA687" s="56"/>
      <c r="BB687" s="56"/>
      <c r="BC687" s="56"/>
      <c r="BD687" s="56"/>
      <c r="BE687" s="56"/>
      <c r="BF687" s="56"/>
    </row>
    <row r="688" spans="1:58" ht="12" customHeight="1" x14ac:dyDescent="0.15">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c r="AL688" s="56"/>
      <c r="AM688" s="56"/>
      <c r="AN688" s="56"/>
      <c r="AO688" s="56"/>
      <c r="AP688" s="56"/>
      <c r="AQ688" s="56"/>
      <c r="AR688" s="56"/>
      <c r="AS688" s="56"/>
      <c r="AT688" s="56"/>
      <c r="AU688" s="56"/>
      <c r="AV688" s="56"/>
      <c r="AW688" s="56"/>
      <c r="AX688" s="56"/>
      <c r="AY688" s="56"/>
      <c r="AZ688" s="56"/>
      <c r="BA688" s="56"/>
      <c r="BB688" s="56"/>
      <c r="BC688" s="56"/>
      <c r="BD688" s="56"/>
      <c r="BE688" s="56"/>
      <c r="BF688" s="56"/>
    </row>
    <row r="689" spans="1:58" ht="12" customHeight="1" x14ac:dyDescent="0.15">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c r="AL689" s="56"/>
      <c r="AM689" s="56"/>
      <c r="AN689" s="56"/>
      <c r="AO689" s="56"/>
      <c r="AP689" s="56"/>
      <c r="AQ689" s="56"/>
      <c r="AR689" s="56"/>
      <c r="AS689" s="56"/>
      <c r="AT689" s="56"/>
      <c r="AU689" s="56"/>
      <c r="AV689" s="56"/>
      <c r="AW689" s="56"/>
      <c r="AX689" s="56"/>
      <c r="AY689" s="56"/>
      <c r="AZ689" s="56"/>
      <c r="BA689" s="56"/>
      <c r="BB689" s="56"/>
      <c r="BC689" s="56"/>
      <c r="BD689" s="56"/>
      <c r="BE689" s="56"/>
      <c r="BF689" s="56"/>
    </row>
    <row r="690" spans="1:58" ht="12" customHeight="1" x14ac:dyDescent="0.15">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c r="AL690" s="56"/>
      <c r="AM690" s="56"/>
      <c r="AN690" s="56"/>
      <c r="AO690" s="56"/>
      <c r="AP690" s="56"/>
      <c r="AQ690" s="56"/>
      <c r="AR690" s="56"/>
      <c r="AS690" s="56"/>
      <c r="AT690" s="56"/>
      <c r="AU690" s="56"/>
      <c r="AV690" s="56"/>
      <c r="AW690" s="56"/>
      <c r="AX690" s="56"/>
      <c r="AY690" s="56"/>
      <c r="AZ690" s="56"/>
      <c r="BA690" s="56"/>
      <c r="BB690" s="56"/>
      <c r="BC690" s="56"/>
      <c r="BD690" s="56"/>
      <c r="BE690" s="56"/>
      <c r="BF690" s="56"/>
    </row>
    <row r="691" spans="1:58" ht="12" customHeight="1" x14ac:dyDescent="0.15">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c r="AL691" s="56"/>
      <c r="AM691" s="56"/>
      <c r="AN691" s="56"/>
      <c r="AO691" s="56"/>
      <c r="AP691" s="56"/>
      <c r="AQ691" s="56"/>
      <c r="AR691" s="56"/>
      <c r="AS691" s="56"/>
      <c r="AT691" s="56"/>
      <c r="AU691" s="56"/>
      <c r="AV691" s="56"/>
      <c r="AW691" s="56"/>
      <c r="AX691" s="56"/>
      <c r="AY691" s="56"/>
      <c r="AZ691" s="56"/>
      <c r="BA691" s="56"/>
      <c r="BB691" s="56"/>
      <c r="BC691" s="56"/>
      <c r="BD691" s="56"/>
      <c r="BE691" s="56"/>
      <c r="BF691" s="56"/>
    </row>
    <row r="692" spans="1:58" ht="12" customHeight="1" x14ac:dyDescent="0.15">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c r="AL692" s="56"/>
      <c r="AM692" s="56"/>
      <c r="AN692" s="56"/>
      <c r="AO692" s="56"/>
      <c r="AP692" s="56"/>
      <c r="AQ692" s="56"/>
      <c r="AR692" s="56"/>
      <c r="AS692" s="56"/>
      <c r="AT692" s="56"/>
      <c r="AU692" s="56"/>
      <c r="AV692" s="56"/>
      <c r="AW692" s="56"/>
      <c r="AX692" s="56"/>
      <c r="AY692" s="56"/>
      <c r="AZ692" s="56"/>
      <c r="BA692" s="56"/>
      <c r="BB692" s="56"/>
      <c r="BC692" s="56"/>
      <c r="BD692" s="56"/>
      <c r="BE692" s="56"/>
      <c r="BF692" s="56"/>
    </row>
    <row r="693" spans="1:58" ht="12" customHeight="1" x14ac:dyDescent="0.15">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c r="AL693" s="56"/>
      <c r="AM693" s="56"/>
      <c r="AN693" s="56"/>
      <c r="AO693" s="56"/>
      <c r="AP693" s="56"/>
      <c r="AQ693" s="56"/>
      <c r="AR693" s="56"/>
      <c r="AS693" s="56"/>
      <c r="AT693" s="56"/>
      <c r="AU693" s="56"/>
      <c r="AV693" s="56"/>
      <c r="AW693" s="56"/>
      <c r="AX693" s="56"/>
      <c r="AY693" s="56"/>
      <c r="AZ693" s="56"/>
      <c r="BA693" s="56"/>
      <c r="BB693" s="56"/>
      <c r="BC693" s="56"/>
      <c r="BD693" s="56"/>
      <c r="BE693" s="56"/>
      <c r="BF693" s="56"/>
    </row>
    <row r="694" spans="1:58" ht="12" customHeight="1" x14ac:dyDescent="0.15">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c r="AL694" s="56"/>
      <c r="AM694" s="56"/>
      <c r="AN694" s="56"/>
      <c r="AO694" s="56"/>
      <c r="AP694" s="56"/>
      <c r="AQ694" s="56"/>
      <c r="AR694" s="56"/>
      <c r="AS694" s="56"/>
      <c r="AT694" s="56"/>
      <c r="AU694" s="56"/>
      <c r="AV694" s="56"/>
      <c r="AW694" s="56"/>
      <c r="AX694" s="56"/>
      <c r="AY694" s="56"/>
      <c r="AZ694" s="56"/>
      <c r="BA694" s="56"/>
      <c r="BB694" s="56"/>
      <c r="BC694" s="56"/>
      <c r="BD694" s="56"/>
      <c r="BE694" s="56"/>
      <c r="BF694" s="56"/>
    </row>
    <row r="695" spans="1:58" ht="12" customHeight="1" x14ac:dyDescent="0.15">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c r="AL695" s="56"/>
      <c r="AM695" s="56"/>
      <c r="AN695" s="56"/>
      <c r="AO695" s="56"/>
      <c r="AP695" s="56"/>
      <c r="AQ695" s="56"/>
      <c r="AR695" s="56"/>
      <c r="AS695" s="56"/>
      <c r="AT695" s="56"/>
      <c r="AU695" s="56"/>
      <c r="AV695" s="56"/>
      <c r="AW695" s="56"/>
      <c r="AX695" s="56"/>
      <c r="AY695" s="56"/>
      <c r="AZ695" s="56"/>
      <c r="BA695" s="56"/>
      <c r="BB695" s="56"/>
      <c r="BC695" s="56"/>
      <c r="BD695" s="56"/>
      <c r="BE695" s="56"/>
      <c r="BF695" s="56"/>
    </row>
    <row r="696" spans="1:58" ht="12" customHeight="1" x14ac:dyDescent="0.15">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c r="AL696" s="56"/>
      <c r="AM696" s="56"/>
      <c r="AN696" s="56"/>
      <c r="AO696" s="56"/>
      <c r="AP696" s="56"/>
      <c r="AQ696" s="56"/>
      <c r="AR696" s="56"/>
      <c r="AS696" s="56"/>
      <c r="AT696" s="56"/>
      <c r="AU696" s="56"/>
      <c r="AV696" s="56"/>
      <c r="AW696" s="56"/>
      <c r="AX696" s="56"/>
      <c r="AY696" s="56"/>
      <c r="AZ696" s="56"/>
      <c r="BA696" s="56"/>
      <c r="BB696" s="56"/>
      <c r="BC696" s="56"/>
      <c r="BD696" s="56"/>
      <c r="BE696" s="56"/>
      <c r="BF696" s="56"/>
    </row>
    <row r="697" spans="1:58" ht="12" customHeight="1" x14ac:dyDescent="0.15">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c r="AL697" s="56"/>
      <c r="AM697" s="56"/>
      <c r="AN697" s="56"/>
      <c r="AO697" s="56"/>
      <c r="AP697" s="56"/>
      <c r="AQ697" s="56"/>
      <c r="AR697" s="56"/>
      <c r="AS697" s="56"/>
      <c r="AT697" s="56"/>
      <c r="AU697" s="56"/>
      <c r="AV697" s="56"/>
      <c r="AW697" s="56"/>
      <c r="AX697" s="56"/>
      <c r="AY697" s="56"/>
      <c r="AZ697" s="56"/>
      <c r="BA697" s="56"/>
      <c r="BB697" s="56"/>
      <c r="BC697" s="56"/>
      <c r="BD697" s="56"/>
      <c r="BE697" s="56"/>
      <c r="BF697" s="56"/>
    </row>
    <row r="698" spans="1:58" ht="12" customHeight="1" x14ac:dyDescent="0.15">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c r="AL698" s="56"/>
      <c r="AM698" s="56"/>
      <c r="AN698" s="56"/>
      <c r="AO698" s="56"/>
      <c r="AP698" s="56"/>
      <c r="AQ698" s="56"/>
      <c r="AR698" s="56"/>
      <c r="AS698" s="56"/>
      <c r="AT698" s="56"/>
      <c r="AU698" s="56"/>
      <c r="AV698" s="56"/>
      <c r="AW698" s="56"/>
      <c r="AX698" s="56"/>
      <c r="AY698" s="56"/>
      <c r="AZ698" s="56"/>
      <c r="BA698" s="56"/>
      <c r="BB698" s="56"/>
      <c r="BC698" s="56"/>
      <c r="BD698" s="56"/>
      <c r="BE698" s="56"/>
      <c r="BF698" s="56"/>
    </row>
    <row r="699" spans="1:58" ht="12" customHeight="1" x14ac:dyDescent="0.15">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c r="AL699" s="56"/>
      <c r="AM699" s="56"/>
      <c r="AN699" s="56"/>
      <c r="AO699" s="56"/>
      <c r="AP699" s="56"/>
      <c r="AQ699" s="56"/>
      <c r="AR699" s="56"/>
      <c r="AS699" s="56"/>
      <c r="AT699" s="56"/>
      <c r="AU699" s="56"/>
      <c r="AV699" s="56"/>
      <c r="AW699" s="56"/>
      <c r="AX699" s="56"/>
      <c r="AY699" s="56"/>
      <c r="AZ699" s="56"/>
      <c r="BA699" s="56"/>
      <c r="BB699" s="56"/>
      <c r="BC699" s="56"/>
      <c r="BD699" s="56"/>
      <c r="BE699" s="56"/>
      <c r="BF699" s="56"/>
    </row>
    <row r="700" spans="1:58" ht="12" customHeight="1" x14ac:dyDescent="0.15">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c r="AL700" s="56"/>
      <c r="AM700" s="56"/>
      <c r="AN700" s="56"/>
      <c r="AO700" s="56"/>
      <c r="AP700" s="56"/>
      <c r="AQ700" s="56"/>
      <c r="AR700" s="56"/>
      <c r="AS700" s="56"/>
      <c r="AT700" s="56"/>
      <c r="AU700" s="56"/>
      <c r="AV700" s="56"/>
      <c r="AW700" s="56"/>
      <c r="AX700" s="56"/>
      <c r="AY700" s="56"/>
      <c r="AZ700" s="56"/>
      <c r="BA700" s="56"/>
      <c r="BB700" s="56"/>
      <c r="BC700" s="56"/>
      <c r="BD700" s="56"/>
      <c r="BE700" s="56"/>
      <c r="BF700" s="56"/>
    </row>
    <row r="701" spans="1:58" ht="12" customHeight="1" x14ac:dyDescent="0.15">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c r="AL701" s="56"/>
      <c r="AM701" s="56"/>
      <c r="AN701" s="56"/>
      <c r="AO701" s="56"/>
      <c r="AP701" s="56"/>
      <c r="AQ701" s="56"/>
      <c r="AR701" s="56"/>
      <c r="AS701" s="56"/>
      <c r="AT701" s="56"/>
      <c r="AU701" s="56"/>
      <c r="AV701" s="56"/>
      <c r="AW701" s="56"/>
      <c r="AX701" s="56"/>
      <c r="AY701" s="56"/>
      <c r="AZ701" s="56"/>
      <c r="BA701" s="56"/>
      <c r="BB701" s="56"/>
      <c r="BC701" s="56"/>
      <c r="BD701" s="56"/>
      <c r="BE701" s="56"/>
      <c r="BF701" s="56"/>
    </row>
    <row r="702" spans="1:58" ht="12" customHeight="1" x14ac:dyDescent="0.15">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c r="AL702" s="56"/>
      <c r="AM702" s="56"/>
      <c r="AN702" s="56"/>
      <c r="AO702" s="56"/>
      <c r="AP702" s="56"/>
      <c r="AQ702" s="56"/>
      <c r="AR702" s="56"/>
      <c r="AS702" s="56"/>
      <c r="AT702" s="56"/>
      <c r="AU702" s="56"/>
      <c r="AV702" s="56"/>
      <c r="AW702" s="56"/>
      <c r="AX702" s="56"/>
      <c r="AY702" s="56"/>
      <c r="AZ702" s="56"/>
      <c r="BA702" s="56"/>
      <c r="BB702" s="56"/>
      <c r="BC702" s="56"/>
      <c r="BD702" s="56"/>
      <c r="BE702" s="56"/>
      <c r="BF702" s="56"/>
    </row>
    <row r="703" spans="1:58" ht="12" customHeight="1" x14ac:dyDescent="0.15">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c r="AL703" s="56"/>
      <c r="AM703" s="56"/>
      <c r="AN703" s="56"/>
      <c r="AO703" s="56"/>
      <c r="AP703" s="56"/>
      <c r="AQ703" s="56"/>
      <c r="AR703" s="56"/>
      <c r="AS703" s="56"/>
      <c r="AT703" s="56"/>
      <c r="AU703" s="56"/>
      <c r="AV703" s="56"/>
      <c r="AW703" s="56"/>
      <c r="AX703" s="56"/>
      <c r="AY703" s="56"/>
      <c r="AZ703" s="56"/>
      <c r="BA703" s="56"/>
      <c r="BB703" s="56"/>
      <c r="BC703" s="56"/>
      <c r="BD703" s="56"/>
      <c r="BE703" s="56"/>
      <c r="BF703" s="56"/>
    </row>
    <row r="704" spans="1:58" ht="12" customHeight="1" x14ac:dyDescent="0.15">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c r="AL704" s="56"/>
      <c r="AM704" s="56"/>
      <c r="AN704" s="56"/>
      <c r="AO704" s="56"/>
      <c r="AP704" s="56"/>
      <c r="AQ704" s="56"/>
      <c r="AR704" s="56"/>
      <c r="AS704" s="56"/>
      <c r="AT704" s="56"/>
      <c r="AU704" s="56"/>
      <c r="AV704" s="56"/>
      <c r="AW704" s="56"/>
      <c r="AX704" s="56"/>
      <c r="AY704" s="56"/>
      <c r="AZ704" s="56"/>
      <c r="BA704" s="56"/>
      <c r="BB704" s="56"/>
      <c r="BC704" s="56"/>
      <c r="BD704" s="56"/>
      <c r="BE704" s="56"/>
      <c r="BF704" s="56"/>
    </row>
    <row r="705" spans="1:58" ht="12" customHeight="1" x14ac:dyDescent="0.15">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c r="AL705" s="56"/>
      <c r="AM705" s="56"/>
      <c r="AN705" s="56"/>
      <c r="AO705" s="56"/>
      <c r="AP705" s="56"/>
      <c r="AQ705" s="56"/>
      <c r="AR705" s="56"/>
      <c r="AS705" s="56"/>
      <c r="AT705" s="56"/>
      <c r="AU705" s="56"/>
      <c r="AV705" s="56"/>
      <c r="AW705" s="56"/>
      <c r="AX705" s="56"/>
      <c r="AY705" s="56"/>
      <c r="AZ705" s="56"/>
      <c r="BA705" s="56"/>
      <c r="BB705" s="56"/>
      <c r="BC705" s="56"/>
      <c r="BD705" s="56"/>
      <c r="BE705" s="56"/>
      <c r="BF705" s="56"/>
    </row>
    <row r="706" spans="1:58" ht="12" customHeight="1" x14ac:dyDescent="0.15">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c r="AL706" s="56"/>
      <c r="AM706" s="56"/>
      <c r="AN706" s="56"/>
      <c r="AO706" s="56"/>
      <c r="AP706" s="56"/>
      <c r="AQ706" s="56"/>
      <c r="AR706" s="56"/>
      <c r="AS706" s="56"/>
      <c r="AT706" s="56"/>
      <c r="AU706" s="56"/>
      <c r="AV706" s="56"/>
      <c r="AW706" s="56"/>
      <c r="AX706" s="56"/>
      <c r="AY706" s="56"/>
      <c r="AZ706" s="56"/>
      <c r="BA706" s="56"/>
      <c r="BB706" s="56"/>
      <c r="BC706" s="56"/>
      <c r="BD706" s="56"/>
      <c r="BE706" s="56"/>
      <c r="BF706" s="56"/>
    </row>
    <row r="707" spans="1:58" ht="12" customHeight="1" x14ac:dyDescent="0.15">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c r="AL707" s="56"/>
      <c r="AM707" s="56"/>
      <c r="AN707" s="56"/>
      <c r="AO707" s="56"/>
      <c r="AP707" s="56"/>
      <c r="AQ707" s="56"/>
      <c r="AR707" s="56"/>
      <c r="AS707" s="56"/>
      <c r="AT707" s="56"/>
      <c r="AU707" s="56"/>
      <c r="AV707" s="56"/>
      <c r="AW707" s="56"/>
      <c r="AX707" s="56"/>
      <c r="AY707" s="56"/>
      <c r="AZ707" s="56"/>
      <c r="BA707" s="56"/>
      <c r="BB707" s="56"/>
      <c r="BC707" s="56"/>
      <c r="BD707" s="56"/>
      <c r="BE707" s="56"/>
      <c r="BF707" s="56"/>
    </row>
    <row r="708" spans="1:58" ht="12" customHeight="1" x14ac:dyDescent="0.15">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c r="AL708" s="56"/>
      <c r="AM708" s="56"/>
      <c r="AN708" s="56"/>
      <c r="AO708" s="56"/>
      <c r="AP708" s="56"/>
      <c r="AQ708" s="56"/>
      <c r="AR708" s="56"/>
      <c r="AS708" s="56"/>
      <c r="AT708" s="56"/>
      <c r="AU708" s="56"/>
      <c r="AV708" s="56"/>
      <c r="AW708" s="56"/>
      <c r="AX708" s="56"/>
      <c r="AY708" s="56"/>
      <c r="AZ708" s="56"/>
      <c r="BA708" s="56"/>
      <c r="BB708" s="56"/>
      <c r="BC708" s="56"/>
      <c r="BD708" s="56"/>
      <c r="BE708" s="56"/>
      <c r="BF708" s="56"/>
    </row>
    <row r="709" spans="1:58" ht="12" customHeight="1" x14ac:dyDescent="0.15">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c r="AL709" s="56"/>
      <c r="AM709" s="56"/>
      <c r="AN709" s="56"/>
      <c r="AO709" s="56"/>
      <c r="AP709" s="56"/>
      <c r="AQ709" s="56"/>
      <c r="AR709" s="56"/>
      <c r="AS709" s="56"/>
      <c r="AT709" s="56"/>
      <c r="AU709" s="56"/>
      <c r="AV709" s="56"/>
      <c r="AW709" s="56"/>
      <c r="AX709" s="56"/>
      <c r="AY709" s="56"/>
      <c r="AZ709" s="56"/>
      <c r="BA709" s="56"/>
      <c r="BB709" s="56"/>
      <c r="BC709" s="56"/>
      <c r="BD709" s="56"/>
      <c r="BE709" s="56"/>
      <c r="BF709" s="56"/>
    </row>
    <row r="710" spans="1:58" ht="12" customHeight="1" x14ac:dyDescent="0.15">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c r="AL710" s="56"/>
      <c r="AM710" s="56"/>
      <c r="AN710" s="56"/>
      <c r="AO710" s="56"/>
      <c r="AP710" s="56"/>
      <c r="AQ710" s="56"/>
      <c r="AR710" s="56"/>
      <c r="AS710" s="56"/>
      <c r="AT710" s="56"/>
      <c r="AU710" s="56"/>
      <c r="AV710" s="56"/>
      <c r="AW710" s="56"/>
      <c r="AX710" s="56"/>
      <c r="AY710" s="56"/>
      <c r="AZ710" s="56"/>
      <c r="BA710" s="56"/>
      <c r="BB710" s="56"/>
      <c r="BC710" s="56"/>
      <c r="BD710" s="56"/>
      <c r="BE710" s="56"/>
      <c r="BF710" s="56"/>
    </row>
    <row r="711" spans="1:58" ht="12" customHeight="1" x14ac:dyDescent="0.15">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c r="AL711" s="56"/>
      <c r="AM711" s="56"/>
      <c r="AN711" s="56"/>
      <c r="AO711" s="56"/>
      <c r="AP711" s="56"/>
      <c r="AQ711" s="56"/>
      <c r="AR711" s="56"/>
      <c r="AS711" s="56"/>
      <c r="AT711" s="56"/>
      <c r="AU711" s="56"/>
      <c r="AV711" s="56"/>
      <c r="AW711" s="56"/>
      <c r="AX711" s="56"/>
      <c r="AY711" s="56"/>
      <c r="AZ711" s="56"/>
      <c r="BA711" s="56"/>
      <c r="BB711" s="56"/>
      <c r="BC711" s="56"/>
      <c r="BD711" s="56"/>
      <c r="BE711" s="56"/>
      <c r="BF711" s="56"/>
    </row>
    <row r="712" spans="1:58" ht="12" customHeight="1" x14ac:dyDescent="0.15">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c r="AL712" s="56"/>
      <c r="AM712" s="56"/>
      <c r="AN712" s="56"/>
      <c r="AO712" s="56"/>
      <c r="AP712" s="56"/>
      <c r="AQ712" s="56"/>
      <c r="AR712" s="56"/>
      <c r="AS712" s="56"/>
      <c r="AT712" s="56"/>
      <c r="AU712" s="56"/>
      <c r="AV712" s="56"/>
      <c r="AW712" s="56"/>
      <c r="AX712" s="56"/>
      <c r="AY712" s="56"/>
      <c r="AZ712" s="56"/>
      <c r="BA712" s="56"/>
      <c r="BB712" s="56"/>
      <c r="BC712" s="56"/>
      <c r="BD712" s="56"/>
      <c r="BE712" s="56"/>
      <c r="BF712" s="56"/>
    </row>
    <row r="713" spans="1:58" ht="12" customHeight="1" x14ac:dyDescent="0.15">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c r="AL713" s="56"/>
      <c r="AM713" s="56"/>
      <c r="AN713" s="56"/>
      <c r="AO713" s="56"/>
      <c r="AP713" s="56"/>
      <c r="AQ713" s="56"/>
      <c r="AR713" s="56"/>
      <c r="AS713" s="56"/>
      <c r="AT713" s="56"/>
      <c r="AU713" s="56"/>
      <c r="AV713" s="56"/>
      <c r="AW713" s="56"/>
      <c r="AX713" s="56"/>
      <c r="AY713" s="56"/>
      <c r="AZ713" s="56"/>
      <c r="BA713" s="56"/>
      <c r="BB713" s="56"/>
      <c r="BC713" s="56"/>
      <c r="BD713" s="56"/>
      <c r="BE713" s="56"/>
      <c r="BF713" s="56"/>
    </row>
    <row r="714" spans="1:58" ht="12" customHeight="1" x14ac:dyDescent="0.15">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c r="AL714" s="56"/>
      <c r="AM714" s="56"/>
      <c r="AN714" s="56"/>
      <c r="AO714" s="56"/>
      <c r="AP714" s="56"/>
      <c r="AQ714" s="56"/>
      <c r="AR714" s="56"/>
      <c r="AS714" s="56"/>
      <c r="AT714" s="56"/>
      <c r="AU714" s="56"/>
      <c r="AV714" s="56"/>
      <c r="AW714" s="56"/>
      <c r="AX714" s="56"/>
      <c r="AY714" s="56"/>
      <c r="AZ714" s="56"/>
      <c r="BA714" s="56"/>
      <c r="BB714" s="56"/>
      <c r="BC714" s="56"/>
      <c r="BD714" s="56"/>
      <c r="BE714" s="56"/>
      <c r="BF714" s="56"/>
    </row>
    <row r="715" spans="1:58" ht="12" customHeight="1" x14ac:dyDescent="0.15">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c r="AL715" s="56"/>
      <c r="AM715" s="56"/>
      <c r="AN715" s="56"/>
      <c r="AO715" s="56"/>
      <c r="AP715" s="56"/>
      <c r="AQ715" s="56"/>
      <c r="AR715" s="56"/>
      <c r="AS715" s="56"/>
      <c r="AT715" s="56"/>
      <c r="AU715" s="56"/>
      <c r="AV715" s="56"/>
      <c r="AW715" s="56"/>
      <c r="AX715" s="56"/>
      <c r="AY715" s="56"/>
      <c r="AZ715" s="56"/>
      <c r="BA715" s="56"/>
      <c r="BB715" s="56"/>
      <c r="BC715" s="56"/>
      <c r="BD715" s="56"/>
      <c r="BE715" s="56"/>
      <c r="BF715" s="56"/>
    </row>
    <row r="716" spans="1:58" ht="12" customHeight="1" x14ac:dyDescent="0.15">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c r="AL716" s="56"/>
      <c r="AM716" s="56"/>
      <c r="AN716" s="56"/>
      <c r="AO716" s="56"/>
      <c r="AP716" s="56"/>
      <c r="AQ716" s="56"/>
      <c r="AR716" s="56"/>
      <c r="AS716" s="56"/>
      <c r="AT716" s="56"/>
      <c r="AU716" s="56"/>
      <c r="AV716" s="56"/>
      <c r="AW716" s="56"/>
      <c r="AX716" s="56"/>
      <c r="AY716" s="56"/>
      <c r="AZ716" s="56"/>
      <c r="BA716" s="56"/>
      <c r="BB716" s="56"/>
      <c r="BC716" s="56"/>
      <c r="BD716" s="56"/>
      <c r="BE716" s="56"/>
      <c r="BF716" s="56"/>
    </row>
    <row r="717" spans="1:58" ht="12" customHeight="1" x14ac:dyDescent="0.15">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c r="AL717" s="56"/>
      <c r="AM717" s="56"/>
      <c r="AN717" s="56"/>
      <c r="AO717" s="56"/>
      <c r="AP717" s="56"/>
      <c r="AQ717" s="56"/>
      <c r="AR717" s="56"/>
      <c r="AS717" s="56"/>
      <c r="AT717" s="56"/>
      <c r="AU717" s="56"/>
      <c r="AV717" s="56"/>
      <c r="AW717" s="56"/>
      <c r="AX717" s="56"/>
      <c r="AY717" s="56"/>
      <c r="AZ717" s="56"/>
      <c r="BA717" s="56"/>
      <c r="BB717" s="56"/>
      <c r="BC717" s="56"/>
      <c r="BD717" s="56"/>
      <c r="BE717" s="56"/>
      <c r="BF717" s="56"/>
    </row>
    <row r="718" spans="1:58" ht="12" customHeight="1" x14ac:dyDescent="0.15">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c r="AL718" s="56"/>
      <c r="AM718" s="56"/>
      <c r="AN718" s="56"/>
      <c r="AO718" s="56"/>
      <c r="AP718" s="56"/>
      <c r="AQ718" s="56"/>
      <c r="AR718" s="56"/>
      <c r="AS718" s="56"/>
      <c r="AT718" s="56"/>
      <c r="AU718" s="56"/>
      <c r="AV718" s="56"/>
      <c r="AW718" s="56"/>
      <c r="AX718" s="56"/>
      <c r="AY718" s="56"/>
      <c r="AZ718" s="56"/>
      <c r="BA718" s="56"/>
      <c r="BB718" s="56"/>
      <c r="BC718" s="56"/>
      <c r="BD718" s="56"/>
      <c r="BE718" s="56"/>
      <c r="BF718" s="56"/>
    </row>
    <row r="719" spans="1:58" ht="12" customHeight="1" x14ac:dyDescent="0.15">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c r="AL719" s="56"/>
      <c r="AM719" s="56"/>
      <c r="AN719" s="56"/>
      <c r="AO719" s="56"/>
      <c r="AP719" s="56"/>
      <c r="AQ719" s="56"/>
      <c r="AR719" s="56"/>
      <c r="AS719" s="56"/>
      <c r="AT719" s="56"/>
      <c r="AU719" s="56"/>
      <c r="AV719" s="56"/>
      <c r="AW719" s="56"/>
      <c r="AX719" s="56"/>
      <c r="AY719" s="56"/>
      <c r="AZ719" s="56"/>
      <c r="BA719" s="56"/>
      <c r="BB719" s="56"/>
      <c r="BC719" s="56"/>
      <c r="BD719" s="56"/>
      <c r="BE719" s="56"/>
      <c r="BF719" s="56"/>
    </row>
    <row r="720" spans="1:58" ht="12" customHeight="1" x14ac:dyDescent="0.15">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c r="AL720" s="56"/>
      <c r="AM720" s="56"/>
      <c r="AN720" s="56"/>
      <c r="AO720" s="56"/>
      <c r="AP720" s="56"/>
      <c r="AQ720" s="56"/>
      <c r="AR720" s="56"/>
      <c r="AS720" s="56"/>
      <c r="AT720" s="56"/>
      <c r="AU720" s="56"/>
      <c r="AV720" s="56"/>
      <c r="AW720" s="56"/>
      <c r="AX720" s="56"/>
      <c r="AY720" s="56"/>
      <c r="AZ720" s="56"/>
      <c r="BA720" s="56"/>
      <c r="BB720" s="56"/>
      <c r="BC720" s="56"/>
      <c r="BD720" s="56"/>
      <c r="BE720" s="56"/>
      <c r="BF720" s="56"/>
    </row>
    <row r="721" spans="1:58" ht="12" customHeight="1" x14ac:dyDescent="0.15">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c r="AL721" s="56"/>
      <c r="AM721" s="56"/>
      <c r="AN721" s="56"/>
      <c r="AO721" s="56"/>
      <c r="AP721" s="56"/>
      <c r="AQ721" s="56"/>
      <c r="AR721" s="56"/>
      <c r="AS721" s="56"/>
      <c r="AT721" s="56"/>
      <c r="AU721" s="56"/>
      <c r="AV721" s="56"/>
      <c r="AW721" s="56"/>
      <c r="AX721" s="56"/>
      <c r="AY721" s="56"/>
      <c r="AZ721" s="56"/>
      <c r="BA721" s="56"/>
      <c r="BB721" s="56"/>
      <c r="BC721" s="56"/>
      <c r="BD721" s="56"/>
      <c r="BE721" s="56"/>
      <c r="BF721" s="56"/>
    </row>
    <row r="722" spans="1:58" ht="12" customHeight="1" x14ac:dyDescent="0.15">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c r="AL722" s="56"/>
      <c r="AM722" s="56"/>
      <c r="AN722" s="56"/>
      <c r="AO722" s="56"/>
      <c r="AP722" s="56"/>
      <c r="AQ722" s="56"/>
      <c r="AR722" s="56"/>
      <c r="AS722" s="56"/>
      <c r="AT722" s="56"/>
      <c r="AU722" s="56"/>
      <c r="AV722" s="56"/>
      <c r="AW722" s="56"/>
      <c r="AX722" s="56"/>
      <c r="AY722" s="56"/>
      <c r="AZ722" s="56"/>
      <c r="BA722" s="56"/>
      <c r="BB722" s="56"/>
      <c r="BC722" s="56"/>
      <c r="BD722" s="56"/>
      <c r="BE722" s="56"/>
      <c r="BF722" s="56"/>
    </row>
    <row r="723" spans="1:58" ht="12" customHeight="1" x14ac:dyDescent="0.15">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c r="AL723" s="56"/>
      <c r="AM723" s="56"/>
      <c r="AN723" s="56"/>
      <c r="AO723" s="56"/>
      <c r="AP723" s="56"/>
      <c r="AQ723" s="56"/>
      <c r="AR723" s="56"/>
      <c r="AS723" s="56"/>
      <c r="AT723" s="56"/>
      <c r="AU723" s="56"/>
      <c r="AV723" s="56"/>
      <c r="AW723" s="56"/>
      <c r="AX723" s="56"/>
      <c r="AY723" s="56"/>
      <c r="AZ723" s="56"/>
      <c r="BA723" s="56"/>
      <c r="BB723" s="56"/>
      <c r="BC723" s="56"/>
      <c r="BD723" s="56"/>
      <c r="BE723" s="56"/>
      <c r="BF723" s="56"/>
    </row>
    <row r="724" spans="1:58" ht="12" customHeight="1" x14ac:dyDescent="0.15">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c r="AL724" s="56"/>
      <c r="AM724" s="56"/>
      <c r="AN724" s="56"/>
      <c r="AO724" s="56"/>
      <c r="AP724" s="56"/>
      <c r="AQ724" s="56"/>
      <c r="AR724" s="56"/>
      <c r="AS724" s="56"/>
      <c r="AT724" s="56"/>
      <c r="AU724" s="56"/>
      <c r="AV724" s="56"/>
      <c r="AW724" s="56"/>
      <c r="AX724" s="56"/>
      <c r="AY724" s="56"/>
      <c r="AZ724" s="56"/>
      <c r="BA724" s="56"/>
      <c r="BB724" s="56"/>
      <c r="BC724" s="56"/>
      <c r="BD724" s="56"/>
      <c r="BE724" s="56"/>
      <c r="BF724" s="56"/>
    </row>
    <row r="725" spans="1:58" ht="12" customHeight="1" x14ac:dyDescent="0.15">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c r="AL725" s="56"/>
      <c r="AM725" s="56"/>
      <c r="AN725" s="56"/>
      <c r="AO725" s="56"/>
      <c r="AP725" s="56"/>
      <c r="AQ725" s="56"/>
      <c r="AR725" s="56"/>
      <c r="AS725" s="56"/>
      <c r="AT725" s="56"/>
      <c r="AU725" s="56"/>
      <c r="AV725" s="56"/>
      <c r="AW725" s="56"/>
      <c r="AX725" s="56"/>
      <c r="AY725" s="56"/>
      <c r="AZ725" s="56"/>
      <c r="BA725" s="56"/>
      <c r="BB725" s="56"/>
      <c r="BC725" s="56"/>
      <c r="BD725" s="56"/>
      <c r="BE725" s="56"/>
      <c r="BF725" s="56"/>
    </row>
    <row r="726" spans="1:58" ht="12" customHeight="1" x14ac:dyDescent="0.15">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c r="AL726" s="56"/>
      <c r="AM726" s="56"/>
      <c r="AN726" s="56"/>
      <c r="AO726" s="56"/>
      <c r="AP726" s="56"/>
      <c r="AQ726" s="56"/>
      <c r="AR726" s="56"/>
      <c r="AS726" s="56"/>
      <c r="AT726" s="56"/>
      <c r="AU726" s="56"/>
      <c r="AV726" s="56"/>
      <c r="AW726" s="56"/>
      <c r="AX726" s="56"/>
      <c r="AY726" s="56"/>
      <c r="AZ726" s="56"/>
      <c r="BA726" s="56"/>
      <c r="BB726" s="56"/>
      <c r="BC726" s="56"/>
      <c r="BD726" s="56"/>
      <c r="BE726" s="56"/>
      <c r="BF726" s="56"/>
    </row>
    <row r="727" spans="1:58" ht="12" customHeight="1" x14ac:dyDescent="0.15">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c r="AL727" s="56"/>
      <c r="AM727" s="56"/>
      <c r="AN727" s="56"/>
      <c r="AO727" s="56"/>
      <c r="AP727" s="56"/>
      <c r="AQ727" s="56"/>
      <c r="AR727" s="56"/>
      <c r="AS727" s="56"/>
      <c r="AT727" s="56"/>
      <c r="AU727" s="56"/>
      <c r="AV727" s="56"/>
      <c r="AW727" s="56"/>
      <c r="AX727" s="56"/>
      <c r="AY727" s="56"/>
      <c r="AZ727" s="56"/>
      <c r="BA727" s="56"/>
      <c r="BB727" s="56"/>
      <c r="BC727" s="56"/>
      <c r="BD727" s="56"/>
      <c r="BE727" s="56"/>
      <c r="BF727" s="56"/>
    </row>
    <row r="728" spans="1:58" ht="12" customHeight="1" x14ac:dyDescent="0.15">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c r="AL728" s="56"/>
      <c r="AM728" s="56"/>
      <c r="AN728" s="56"/>
      <c r="AO728" s="56"/>
      <c r="AP728" s="56"/>
      <c r="AQ728" s="56"/>
      <c r="AR728" s="56"/>
      <c r="AS728" s="56"/>
      <c r="AT728" s="56"/>
      <c r="AU728" s="56"/>
      <c r="AV728" s="56"/>
      <c r="AW728" s="56"/>
      <c r="AX728" s="56"/>
      <c r="AY728" s="56"/>
      <c r="AZ728" s="56"/>
      <c r="BA728" s="56"/>
      <c r="BB728" s="56"/>
      <c r="BC728" s="56"/>
      <c r="BD728" s="56"/>
      <c r="BE728" s="56"/>
      <c r="BF728" s="56"/>
    </row>
    <row r="729" spans="1:58" ht="12" customHeight="1" x14ac:dyDescent="0.15">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c r="AL729" s="56"/>
      <c r="AM729" s="56"/>
      <c r="AN729" s="56"/>
      <c r="AO729" s="56"/>
      <c r="AP729" s="56"/>
      <c r="AQ729" s="56"/>
      <c r="AR729" s="56"/>
      <c r="AS729" s="56"/>
      <c r="AT729" s="56"/>
      <c r="AU729" s="56"/>
      <c r="AV729" s="56"/>
      <c r="AW729" s="56"/>
      <c r="AX729" s="56"/>
      <c r="AY729" s="56"/>
      <c r="AZ729" s="56"/>
      <c r="BA729" s="56"/>
      <c r="BB729" s="56"/>
      <c r="BC729" s="56"/>
      <c r="BD729" s="56"/>
      <c r="BE729" s="56"/>
      <c r="BF729" s="56"/>
    </row>
    <row r="730" spans="1:58" ht="12" customHeight="1" x14ac:dyDescent="0.15">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c r="AL730" s="56"/>
      <c r="AM730" s="56"/>
      <c r="AN730" s="56"/>
      <c r="AO730" s="56"/>
      <c r="AP730" s="56"/>
      <c r="AQ730" s="56"/>
      <c r="AR730" s="56"/>
      <c r="AS730" s="56"/>
      <c r="AT730" s="56"/>
      <c r="AU730" s="56"/>
      <c r="AV730" s="56"/>
      <c r="AW730" s="56"/>
      <c r="AX730" s="56"/>
      <c r="AY730" s="56"/>
      <c r="AZ730" s="56"/>
      <c r="BA730" s="56"/>
      <c r="BB730" s="56"/>
      <c r="BC730" s="56"/>
      <c r="BD730" s="56"/>
      <c r="BE730" s="56"/>
      <c r="BF730" s="56"/>
    </row>
    <row r="731" spans="1:58" ht="12" customHeight="1" x14ac:dyDescent="0.15">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c r="AL731" s="56"/>
      <c r="AM731" s="56"/>
      <c r="AN731" s="56"/>
      <c r="AO731" s="56"/>
      <c r="AP731" s="56"/>
      <c r="AQ731" s="56"/>
      <c r="AR731" s="56"/>
      <c r="AS731" s="56"/>
      <c r="AT731" s="56"/>
      <c r="AU731" s="56"/>
      <c r="AV731" s="56"/>
      <c r="AW731" s="56"/>
      <c r="AX731" s="56"/>
      <c r="AY731" s="56"/>
      <c r="AZ731" s="56"/>
      <c r="BA731" s="56"/>
      <c r="BB731" s="56"/>
      <c r="BC731" s="56"/>
      <c r="BD731" s="56"/>
      <c r="BE731" s="56"/>
      <c r="BF731" s="56"/>
    </row>
    <row r="732" spans="1:58" ht="12" customHeight="1" x14ac:dyDescent="0.15">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c r="AL732" s="56"/>
      <c r="AM732" s="56"/>
      <c r="AN732" s="56"/>
      <c r="AO732" s="56"/>
      <c r="AP732" s="56"/>
      <c r="AQ732" s="56"/>
      <c r="AR732" s="56"/>
      <c r="AS732" s="56"/>
      <c r="AT732" s="56"/>
      <c r="AU732" s="56"/>
      <c r="AV732" s="56"/>
      <c r="AW732" s="56"/>
      <c r="AX732" s="56"/>
      <c r="AY732" s="56"/>
      <c r="AZ732" s="56"/>
      <c r="BA732" s="56"/>
      <c r="BB732" s="56"/>
      <c r="BC732" s="56"/>
      <c r="BD732" s="56"/>
      <c r="BE732" s="56"/>
      <c r="BF732" s="56"/>
    </row>
    <row r="733" spans="1:58" ht="12" customHeight="1" x14ac:dyDescent="0.15">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c r="AL733" s="56"/>
      <c r="AM733" s="56"/>
      <c r="AN733" s="56"/>
      <c r="AO733" s="56"/>
      <c r="AP733" s="56"/>
      <c r="AQ733" s="56"/>
      <c r="AR733" s="56"/>
      <c r="AS733" s="56"/>
      <c r="AT733" s="56"/>
      <c r="AU733" s="56"/>
      <c r="AV733" s="56"/>
      <c r="AW733" s="56"/>
      <c r="AX733" s="56"/>
      <c r="AY733" s="56"/>
      <c r="AZ733" s="56"/>
      <c r="BA733" s="56"/>
      <c r="BB733" s="56"/>
      <c r="BC733" s="56"/>
      <c r="BD733" s="56"/>
      <c r="BE733" s="56"/>
      <c r="BF733" s="56"/>
    </row>
    <row r="734" spans="1:58" ht="12" customHeight="1" x14ac:dyDescent="0.15">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c r="AL734" s="56"/>
      <c r="AM734" s="56"/>
      <c r="AN734" s="56"/>
      <c r="AO734" s="56"/>
      <c r="AP734" s="56"/>
      <c r="AQ734" s="56"/>
      <c r="AR734" s="56"/>
      <c r="AS734" s="56"/>
      <c r="AT734" s="56"/>
      <c r="AU734" s="56"/>
      <c r="AV734" s="56"/>
      <c r="AW734" s="56"/>
      <c r="AX734" s="56"/>
      <c r="AY734" s="56"/>
      <c r="AZ734" s="56"/>
      <c r="BA734" s="56"/>
      <c r="BB734" s="56"/>
      <c r="BC734" s="56"/>
      <c r="BD734" s="56"/>
      <c r="BE734" s="56"/>
      <c r="BF734" s="56"/>
    </row>
    <row r="735" spans="1:58" ht="12" customHeight="1" x14ac:dyDescent="0.15">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c r="AL735" s="56"/>
      <c r="AM735" s="56"/>
      <c r="AN735" s="56"/>
      <c r="AO735" s="56"/>
      <c r="AP735" s="56"/>
      <c r="AQ735" s="56"/>
      <c r="AR735" s="56"/>
      <c r="AS735" s="56"/>
      <c r="AT735" s="56"/>
      <c r="AU735" s="56"/>
      <c r="AV735" s="56"/>
      <c r="AW735" s="56"/>
      <c r="AX735" s="56"/>
      <c r="AY735" s="56"/>
      <c r="AZ735" s="56"/>
      <c r="BA735" s="56"/>
      <c r="BB735" s="56"/>
      <c r="BC735" s="56"/>
      <c r="BD735" s="56"/>
      <c r="BE735" s="56"/>
      <c r="BF735" s="56"/>
    </row>
    <row r="736" spans="1:58" ht="12" customHeight="1" x14ac:dyDescent="0.15">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c r="AL736" s="56"/>
      <c r="AM736" s="56"/>
      <c r="AN736" s="56"/>
      <c r="AO736" s="56"/>
      <c r="AP736" s="56"/>
      <c r="AQ736" s="56"/>
      <c r="AR736" s="56"/>
      <c r="AS736" s="56"/>
      <c r="AT736" s="56"/>
      <c r="AU736" s="56"/>
      <c r="AV736" s="56"/>
      <c r="AW736" s="56"/>
      <c r="AX736" s="56"/>
      <c r="AY736" s="56"/>
      <c r="AZ736" s="56"/>
      <c r="BA736" s="56"/>
      <c r="BB736" s="56"/>
      <c r="BC736" s="56"/>
      <c r="BD736" s="56"/>
      <c r="BE736" s="56"/>
      <c r="BF736" s="56"/>
    </row>
    <row r="737" spans="1:58" ht="12" customHeight="1" x14ac:dyDescent="0.15">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c r="AL737" s="56"/>
      <c r="AM737" s="56"/>
      <c r="AN737" s="56"/>
      <c r="AO737" s="56"/>
      <c r="AP737" s="56"/>
      <c r="AQ737" s="56"/>
      <c r="AR737" s="56"/>
      <c r="AS737" s="56"/>
      <c r="AT737" s="56"/>
      <c r="AU737" s="56"/>
      <c r="AV737" s="56"/>
      <c r="AW737" s="56"/>
      <c r="AX737" s="56"/>
      <c r="AY737" s="56"/>
      <c r="AZ737" s="56"/>
      <c r="BA737" s="56"/>
      <c r="BB737" s="56"/>
      <c r="BC737" s="56"/>
      <c r="BD737" s="56"/>
      <c r="BE737" s="56"/>
      <c r="BF737" s="56"/>
    </row>
    <row r="738" spans="1:58" ht="12" customHeight="1" x14ac:dyDescent="0.15">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c r="AL738" s="56"/>
      <c r="AM738" s="56"/>
      <c r="AN738" s="56"/>
      <c r="AO738" s="56"/>
      <c r="AP738" s="56"/>
      <c r="AQ738" s="56"/>
      <c r="AR738" s="56"/>
      <c r="AS738" s="56"/>
      <c r="AT738" s="56"/>
      <c r="AU738" s="56"/>
      <c r="AV738" s="56"/>
      <c r="AW738" s="56"/>
      <c r="AX738" s="56"/>
      <c r="AY738" s="56"/>
      <c r="AZ738" s="56"/>
      <c r="BA738" s="56"/>
      <c r="BB738" s="56"/>
      <c r="BC738" s="56"/>
      <c r="BD738" s="56"/>
      <c r="BE738" s="56"/>
      <c r="BF738" s="56"/>
    </row>
    <row r="739" spans="1:58" ht="12" customHeight="1" x14ac:dyDescent="0.15">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c r="AL739" s="56"/>
      <c r="AM739" s="56"/>
      <c r="AN739" s="56"/>
      <c r="AO739" s="56"/>
      <c r="AP739" s="56"/>
      <c r="AQ739" s="56"/>
      <c r="AR739" s="56"/>
      <c r="AS739" s="56"/>
      <c r="AT739" s="56"/>
      <c r="AU739" s="56"/>
      <c r="AV739" s="56"/>
      <c r="AW739" s="56"/>
      <c r="AX739" s="56"/>
      <c r="AY739" s="56"/>
      <c r="AZ739" s="56"/>
      <c r="BA739" s="56"/>
      <c r="BB739" s="56"/>
      <c r="BC739" s="56"/>
      <c r="BD739" s="56"/>
      <c r="BE739" s="56"/>
      <c r="BF739" s="56"/>
    </row>
    <row r="740" spans="1:58" ht="12" customHeight="1" x14ac:dyDescent="0.15">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c r="AL740" s="56"/>
      <c r="AM740" s="56"/>
      <c r="AN740" s="56"/>
      <c r="AO740" s="56"/>
      <c r="AP740" s="56"/>
      <c r="AQ740" s="56"/>
      <c r="AR740" s="56"/>
      <c r="AS740" s="56"/>
      <c r="AT740" s="56"/>
      <c r="AU740" s="56"/>
      <c r="AV740" s="56"/>
      <c r="AW740" s="56"/>
      <c r="AX740" s="56"/>
      <c r="AY740" s="56"/>
      <c r="AZ740" s="56"/>
      <c r="BA740" s="56"/>
      <c r="BB740" s="56"/>
      <c r="BC740" s="56"/>
      <c r="BD740" s="56"/>
      <c r="BE740" s="56"/>
      <c r="BF740" s="56"/>
    </row>
    <row r="741" spans="1:58" ht="12" customHeight="1" x14ac:dyDescent="0.15">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c r="AL741" s="56"/>
      <c r="AM741" s="56"/>
      <c r="AN741" s="56"/>
      <c r="AO741" s="56"/>
      <c r="AP741" s="56"/>
      <c r="AQ741" s="56"/>
      <c r="AR741" s="56"/>
      <c r="AS741" s="56"/>
      <c r="AT741" s="56"/>
      <c r="AU741" s="56"/>
      <c r="AV741" s="56"/>
      <c r="AW741" s="56"/>
      <c r="AX741" s="56"/>
      <c r="AY741" s="56"/>
      <c r="AZ741" s="56"/>
      <c r="BA741" s="56"/>
      <c r="BB741" s="56"/>
      <c r="BC741" s="56"/>
      <c r="BD741" s="56"/>
      <c r="BE741" s="56"/>
      <c r="BF741" s="56"/>
    </row>
    <row r="742" spans="1:58" ht="12" customHeight="1" x14ac:dyDescent="0.15">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c r="AL742" s="56"/>
      <c r="AM742" s="56"/>
      <c r="AN742" s="56"/>
      <c r="AO742" s="56"/>
      <c r="AP742" s="56"/>
      <c r="AQ742" s="56"/>
      <c r="AR742" s="56"/>
      <c r="AS742" s="56"/>
      <c r="AT742" s="56"/>
      <c r="AU742" s="56"/>
      <c r="AV742" s="56"/>
      <c r="AW742" s="56"/>
      <c r="AX742" s="56"/>
      <c r="AY742" s="56"/>
      <c r="AZ742" s="56"/>
      <c r="BA742" s="56"/>
      <c r="BB742" s="56"/>
      <c r="BC742" s="56"/>
      <c r="BD742" s="56"/>
      <c r="BE742" s="56"/>
      <c r="BF742" s="56"/>
    </row>
    <row r="743" spans="1:58" ht="12" customHeight="1" x14ac:dyDescent="0.15">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c r="AL743" s="56"/>
      <c r="AM743" s="56"/>
      <c r="AN743" s="56"/>
      <c r="AO743" s="56"/>
      <c r="AP743" s="56"/>
      <c r="AQ743" s="56"/>
      <c r="AR743" s="56"/>
      <c r="AS743" s="56"/>
      <c r="AT743" s="56"/>
      <c r="AU743" s="56"/>
      <c r="AV743" s="56"/>
      <c r="AW743" s="56"/>
      <c r="AX743" s="56"/>
      <c r="AY743" s="56"/>
      <c r="AZ743" s="56"/>
      <c r="BA743" s="56"/>
      <c r="BB743" s="56"/>
      <c r="BC743" s="56"/>
      <c r="BD743" s="56"/>
      <c r="BE743" s="56"/>
      <c r="BF743" s="56"/>
    </row>
    <row r="744" spans="1:58" ht="12" customHeight="1" x14ac:dyDescent="0.15">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c r="AL744" s="56"/>
      <c r="AM744" s="56"/>
      <c r="AN744" s="56"/>
      <c r="AO744" s="56"/>
      <c r="AP744" s="56"/>
      <c r="AQ744" s="56"/>
      <c r="AR744" s="56"/>
      <c r="AS744" s="56"/>
      <c r="AT744" s="56"/>
      <c r="AU744" s="56"/>
      <c r="AV744" s="56"/>
      <c r="AW744" s="56"/>
      <c r="AX744" s="56"/>
      <c r="AY744" s="56"/>
      <c r="AZ744" s="56"/>
      <c r="BA744" s="56"/>
      <c r="BB744" s="56"/>
      <c r="BC744" s="56"/>
      <c r="BD744" s="56"/>
      <c r="BE744" s="56"/>
      <c r="BF744" s="56"/>
    </row>
    <row r="745" spans="1:58" ht="12" customHeight="1" x14ac:dyDescent="0.15">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c r="AL745" s="56"/>
      <c r="AM745" s="56"/>
      <c r="AN745" s="56"/>
      <c r="AO745" s="56"/>
      <c r="AP745" s="56"/>
      <c r="AQ745" s="56"/>
      <c r="AR745" s="56"/>
      <c r="AS745" s="56"/>
      <c r="AT745" s="56"/>
      <c r="AU745" s="56"/>
      <c r="AV745" s="56"/>
      <c r="AW745" s="56"/>
      <c r="AX745" s="56"/>
      <c r="AY745" s="56"/>
      <c r="AZ745" s="56"/>
      <c r="BA745" s="56"/>
      <c r="BB745" s="56"/>
      <c r="BC745" s="56"/>
      <c r="BD745" s="56"/>
      <c r="BE745" s="56"/>
      <c r="BF745" s="56"/>
    </row>
    <row r="746" spans="1:58" ht="12" customHeight="1" x14ac:dyDescent="0.15">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c r="AL746" s="56"/>
      <c r="AM746" s="56"/>
      <c r="AN746" s="56"/>
      <c r="AO746" s="56"/>
      <c r="AP746" s="56"/>
      <c r="AQ746" s="56"/>
      <c r="AR746" s="56"/>
      <c r="AS746" s="56"/>
      <c r="AT746" s="56"/>
      <c r="AU746" s="56"/>
      <c r="AV746" s="56"/>
      <c r="AW746" s="56"/>
      <c r="AX746" s="56"/>
      <c r="AY746" s="56"/>
      <c r="AZ746" s="56"/>
      <c r="BA746" s="56"/>
      <c r="BB746" s="56"/>
      <c r="BC746" s="56"/>
      <c r="BD746" s="56"/>
      <c r="BE746" s="56"/>
      <c r="BF746" s="56"/>
    </row>
    <row r="747" spans="1:58" ht="12" customHeight="1" x14ac:dyDescent="0.15">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c r="AL747" s="56"/>
      <c r="AM747" s="56"/>
      <c r="AN747" s="56"/>
      <c r="AO747" s="56"/>
      <c r="AP747" s="56"/>
      <c r="AQ747" s="56"/>
      <c r="AR747" s="56"/>
      <c r="AS747" s="56"/>
      <c r="AT747" s="56"/>
      <c r="AU747" s="56"/>
      <c r="AV747" s="56"/>
      <c r="AW747" s="56"/>
      <c r="AX747" s="56"/>
      <c r="AY747" s="56"/>
      <c r="AZ747" s="56"/>
      <c r="BA747" s="56"/>
      <c r="BB747" s="56"/>
      <c r="BC747" s="56"/>
      <c r="BD747" s="56"/>
      <c r="BE747" s="56"/>
      <c r="BF747" s="56"/>
    </row>
    <row r="748" spans="1:58" ht="12" customHeight="1" x14ac:dyDescent="0.15">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c r="AL748" s="56"/>
      <c r="AM748" s="56"/>
      <c r="AN748" s="56"/>
      <c r="AO748" s="56"/>
      <c r="AP748" s="56"/>
      <c r="AQ748" s="56"/>
      <c r="AR748" s="56"/>
      <c r="AS748" s="56"/>
      <c r="AT748" s="56"/>
      <c r="AU748" s="56"/>
      <c r="AV748" s="56"/>
      <c r="AW748" s="56"/>
      <c r="AX748" s="56"/>
      <c r="AY748" s="56"/>
      <c r="AZ748" s="56"/>
      <c r="BA748" s="56"/>
      <c r="BB748" s="56"/>
      <c r="BC748" s="56"/>
      <c r="BD748" s="56"/>
      <c r="BE748" s="56"/>
      <c r="BF748" s="56"/>
    </row>
    <row r="749" spans="1:58" ht="12" customHeight="1" x14ac:dyDescent="0.15">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c r="AL749" s="56"/>
      <c r="AM749" s="56"/>
      <c r="AN749" s="56"/>
      <c r="AO749" s="56"/>
      <c r="AP749" s="56"/>
      <c r="AQ749" s="56"/>
      <c r="AR749" s="56"/>
      <c r="AS749" s="56"/>
      <c r="AT749" s="56"/>
      <c r="AU749" s="56"/>
      <c r="AV749" s="56"/>
      <c r="AW749" s="56"/>
      <c r="AX749" s="56"/>
      <c r="AY749" s="56"/>
      <c r="AZ749" s="56"/>
      <c r="BA749" s="56"/>
      <c r="BB749" s="56"/>
      <c r="BC749" s="56"/>
      <c r="BD749" s="56"/>
      <c r="BE749" s="56"/>
      <c r="BF749" s="56"/>
    </row>
    <row r="750" spans="1:58" ht="12" customHeight="1" x14ac:dyDescent="0.15">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c r="AL750" s="56"/>
      <c r="AM750" s="56"/>
      <c r="AN750" s="56"/>
      <c r="AO750" s="56"/>
      <c r="AP750" s="56"/>
      <c r="AQ750" s="56"/>
      <c r="AR750" s="56"/>
      <c r="AS750" s="56"/>
      <c r="AT750" s="56"/>
      <c r="AU750" s="56"/>
      <c r="AV750" s="56"/>
      <c r="AW750" s="56"/>
      <c r="AX750" s="56"/>
      <c r="AY750" s="56"/>
      <c r="AZ750" s="56"/>
      <c r="BA750" s="56"/>
      <c r="BB750" s="56"/>
      <c r="BC750" s="56"/>
      <c r="BD750" s="56"/>
      <c r="BE750" s="56"/>
      <c r="BF750" s="56"/>
    </row>
    <row r="751" spans="1:58" ht="12" customHeight="1" x14ac:dyDescent="0.15">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c r="AL751" s="56"/>
      <c r="AM751" s="56"/>
      <c r="AN751" s="56"/>
      <c r="AO751" s="56"/>
      <c r="AP751" s="56"/>
      <c r="AQ751" s="56"/>
      <c r="AR751" s="56"/>
      <c r="AS751" s="56"/>
      <c r="AT751" s="56"/>
      <c r="AU751" s="56"/>
      <c r="AV751" s="56"/>
      <c r="AW751" s="56"/>
      <c r="AX751" s="56"/>
      <c r="AY751" s="56"/>
      <c r="AZ751" s="56"/>
      <c r="BA751" s="56"/>
      <c r="BB751" s="56"/>
      <c r="BC751" s="56"/>
      <c r="BD751" s="56"/>
      <c r="BE751" s="56"/>
      <c r="BF751" s="56"/>
    </row>
    <row r="752" spans="1:58" ht="12" customHeight="1" x14ac:dyDescent="0.15">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c r="AL752" s="56"/>
      <c r="AM752" s="56"/>
      <c r="AN752" s="56"/>
      <c r="AO752" s="56"/>
      <c r="AP752" s="56"/>
      <c r="AQ752" s="56"/>
      <c r="AR752" s="56"/>
      <c r="AS752" s="56"/>
      <c r="AT752" s="56"/>
      <c r="AU752" s="56"/>
      <c r="AV752" s="56"/>
      <c r="AW752" s="56"/>
      <c r="AX752" s="56"/>
      <c r="AY752" s="56"/>
      <c r="AZ752" s="56"/>
      <c r="BA752" s="56"/>
      <c r="BB752" s="56"/>
      <c r="BC752" s="56"/>
      <c r="BD752" s="56"/>
      <c r="BE752" s="56"/>
      <c r="BF752" s="56"/>
    </row>
    <row r="753" spans="1:58" ht="12" customHeight="1" x14ac:dyDescent="0.15">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c r="AL753" s="56"/>
      <c r="AM753" s="56"/>
      <c r="AN753" s="56"/>
      <c r="AO753" s="56"/>
      <c r="AP753" s="56"/>
      <c r="AQ753" s="56"/>
      <c r="AR753" s="56"/>
      <c r="AS753" s="56"/>
      <c r="AT753" s="56"/>
      <c r="AU753" s="56"/>
      <c r="AV753" s="56"/>
      <c r="AW753" s="56"/>
      <c r="AX753" s="56"/>
      <c r="AY753" s="56"/>
      <c r="AZ753" s="56"/>
      <c r="BA753" s="56"/>
      <c r="BB753" s="56"/>
      <c r="BC753" s="56"/>
      <c r="BD753" s="56"/>
      <c r="BE753" s="56"/>
      <c r="BF753" s="56"/>
    </row>
    <row r="754" spans="1:58" ht="12" customHeight="1" x14ac:dyDescent="0.15">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c r="AL754" s="56"/>
      <c r="AM754" s="56"/>
      <c r="AN754" s="56"/>
      <c r="AO754" s="56"/>
      <c r="AP754" s="56"/>
      <c r="AQ754" s="56"/>
      <c r="AR754" s="56"/>
      <c r="AS754" s="56"/>
      <c r="AT754" s="56"/>
      <c r="AU754" s="56"/>
      <c r="AV754" s="56"/>
      <c r="AW754" s="56"/>
      <c r="AX754" s="56"/>
      <c r="AY754" s="56"/>
      <c r="AZ754" s="56"/>
      <c r="BA754" s="56"/>
      <c r="BB754" s="56"/>
      <c r="BC754" s="56"/>
      <c r="BD754" s="56"/>
      <c r="BE754" s="56"/>
      <c r="BF754" s="56"/>
    </row>
    <row r="755" spans="1:58" ht="12" customHeight="1" x14ac:dyDescent="0.15">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c r="AL755" s="56"/>
      <c r="AM755" s="56"/>
      <c r="AN755" s="56"/>
      <c r="AO755" s="56"/>
      <c r="AP755" s="56"/>
      <c r="AQ755" s="56"/>
      <c r="AR755" s="56"/>
      <c r="AS755" s="56"/>
      <c r="AT755" s="56"/>
      <c r="AU755" s="56"/>
      <c r="AV755" s="56"/>
      <c r="AW755" s="56"/>
      <c r="AX755" s="56"/>
      <c r="AY755" s="56"/>
      <c r="AZ755" s="56"/>
      <c r="BA755" s="56"/>
      <c r="BB755" s="56"/>
      <c r="BC755" s="56"/>
      <c r="BD755" s="56"/>
      <c r="BE755" s="56"/>
      <c r="BF755" s="56"/>
    </row>
    <row r="756" spans="1:58" ht="12" customHeight="1" x14ac:dyDescent="0.15">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c r="AL756" s="56"/>
      <c r="AM756" s="56"/>
      <c r="AN756" s="56"/>
      <c r="AO756" s="56"/>
      <c r="AP756" s="56"/>
      <c r="AQ756" s="56"/>
      <c r="AR756" s="56"/>
      <c r="AS756" s="56"/>
      <c r="AT756" s="56"/>
      <c r="AU756" s="56"/>
      <c r="AV756" s="56"/>
      <c r="AW756" s="56"/>
      <c r="AX756" s="56"/>
      <c r="AY756" s="56"/>
      <c r="AZ756" s="56"/>
      <c r="BA756" s="56"/>
      <c r="BB756" s="56"/>
      <c r="BC756" s="56"/>
      <c r="BD756" s="56"/>
      <c r="BE756" s="56"/>
      <c r="BF756" s="56"/>
    </row>
    <row r="757" spans="1:58" ht="12" customHeight="1" x14ac:dyDescent="0.15">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c r="AL757" s="56"/>
      <c r="AM757" s="56"/>
      <c r="AN757" s="56"/>
      <c r="AO757" s="56"/>
      <c r="AP757" s="56"/>
      <c r="AQ757" s="56"/>
      <c r="AR757" s="56"/>
      <c r="AS757" s="56"/>
      <c r="AT757" s="56"/>
      <c r="AU757" s="56"/>
      <c r="AV757" s="56"/>
      <c r="AW757" s="56"/>
      <c r="AX757" s="56"/>
      <c r="AY757" s="56"/>
      <c r="AZ757" s="56"/>
      <c r="BA757" s="56"/>
      <c r="BB757" s="56"/>
      <c r="BC757" s="56"/>
      <c r="BD757" s="56"/>
      <c r="BE757" s="56"/>
      <c r="BF757" s="56"/>
    </row>
    <row r="758" spans="1:58" ht="12" customHeight="1" x14ac:dyDescent="0.15">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c r="AL758" s="56"/>
      <c r="AM758" s="56"/>
      <c r="AN758" s="56"/>
      <c r="AO758" s="56"/>
      <c r="AP758" s="56"/>
      <c r="AQ758" s="56"/>
      <c r="AR758" s="56"/>
      <c r="AS758" s="56"/>
      <c r="AT758" s="56"/>
      <c r="AU758" s="56"/>
      <c r="AV758" s="56"/>
      <c r="AW758" s="56"/>
      <c r="AX758" s="56"/>
      <c r="AY758" s="56"/>
      <c r="AZ758" s="56"/>
      <c r="BA758" s="56"/>
      <c r="BB758" s="56"/>
      <c r="BC758" s="56"/>
      <c r="BD758" s="56"/>
      <c r="BE758" s="56"/>
      <c r="BF758" s="56"/>
    </row>
    <row r="759" spans="1:58" ht="12" customHeight="1" x14ac:dyDescent="0.15">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c r="AL759" s="56"/>
      <c r="AM759" s="56"/>
      <c r="AN759" s="56"/>
      <c r="AO759" s="56"/>
      <c r="AP759" s="56"/>
      <c r="AQ759" s="56"/>
      <c r="AR759" s="56"/>
      <c r="AS759" s="56"/>
      <c r="AT759" s="56"/>
      <c r="AU759" s="56"/>
      <c r="AV759" s="56"/>
      <c r="AW759" s="56"/>
      <c r="AX759" s="56"/>
      <c r="AY759" s="56"/>
      <c r="AZ759" s="56"/>
      <c r="BA759" s="56"/>
      <c r="BB759" s="56"/>
      <c r="BC759" s="56"/>
      <c r="BD759" s="56"/>
      <c r="BE759" s="56"/>
      <c r="BF759" s="56"/>
    </row>
    <row r="760" spans="1:58" ht="12" customHeight="1" x14ac:dyDescent="0.15">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c r="AL760" s="56"/>
      <c r="AM760" s="56"/>
      <c r="AN760" s="56"/>
      <c r="AO760" s="56"/>
      <c r="AP760" s="56"/>
      <c r="AQ760" s="56"/>
      <c r="AR760" s="56"/>
      <c r="AS760" s="56"/>
      <c r="AT760" s="56"/>
      <c r="AU760" s="56"/>
      <c r="AV760" s="56"/>
      <c r="AW760" s="56"/>
      <c r="AX760" s="56"/>
      <c r="AY760" s="56"/>
      <c r="AZ760" s="56"/>
      <c r="BA760" s="56"/>
      <c r="BB760" s="56"/>
      <c r="BC760" s="56"/>
      <c r="BD760" s="56"/>
      <c r="BE760" s="56"/>
      <c r="BF760" s="56"/>
    </row>
    <row r="761" spans="1:58" ht="12" customHeight="1" x14ac:dyDescent="0.15">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c r="AL761" s="56"/>
      <c r="AM761" s="56"/>
      <c r="AN761" s="56"/>
      <c r="AO761" s="56"/>
      <c r="AP761" s="56"/>
      <c r="AQ761" s="56"/>
      <c r="AR761" s="56"/>
      <c r="AS761" s="56"/>
      <c r="AT761" s="56"/>
      <c r="AU761" s="56"/>
      <c r="AV761" s="56"/>
      <c r="AW761" s="56"/>
      <c r="AX761" s="56"/>
      <c r="AY761" s="56"/>
      <c r="AZ761" s="56"/>
      <c r="BA761" s="56"/>
      <c r="BB761" s="56"/>
      <c r="BC761" s="56"/>
      <c r="BD761" s="56"/>
      <c r="BE761" s="56"/>
      <c r="BF761" s="56"/>
    </row>
    <row r="762" spans="1:58" ht="12" customHeight="1" x14ac:dyDescent="0.15">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c r="AL762" s="56"/>
      <c r="AM762" s="56"/>
      <c r="AN762" s="56"/>
      <c r="AO762" s="56"/>
      <c r="AP762" s="56"/>
      <c r="AQ762" s="56"/>
      <c r="AR762" s="56"/>
      <c r="AS762" s="56"/>
      <c r="AT762" s="56"/>
      <c r="AU762" s="56"/>
      <c r="AV762" s="56"/>
      <c r="AW762" s="56"/>
      <c r="AX762" s="56"/>
      <c r="AY762" s="56"/>
      <c r="AZ762" s="56"/>
      <c r="BA762" s="56"/>
      <c r="BB762" s="56"/>
      <c r="BC762" s="56"/>
      <c r="BD762" s="56"/>
      <c r="BE762" s="56"/>
      <c r="BF762" s="56"/>
    </row>
    <row r="763" spans="1:58" ht="12" customHeight="1" x14ac:dyDescent="0.15">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c r="AL763" s="56"/>
      <c r="AM763" s="56"/>
      <c r="AN763" s="56"/>
      <c r="AO763" s="56"/>
      <c r="AP763" s="56"/>
      <c r="AQ763" s="56"/>
      <c r="AR763" s="56"/>
      <c r="AS763" s="56"/>
      <c r="AT763" s="56"/>
      <c r="AU763" s="56"/>
      <c r="AV763" s="56"/>
      <c r="AW763" s="56"/>
      <c r="AX763" s="56"/>
      <c r="AY763" s="56"/>
      <c r="AZ763" s="56"/>
      <c r="BA763" s="56"/>
      <c r="BB763" s="56"/>
      <c r="BC763" s="56"/>
      <c r="BD763" s="56"/>
      <c r="BE763" s="56"/>
      <c r="BF763" s="56"/>
    </row>
    <row r="764" spans="1:58" ht="12" customHeight="1" x14ac:dyDescent="0.15">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c r="AL764" s="56"/>
      <c r="AM764" s="56"/>
      <c r="AN764" s="56"/>
      <c r="AO764" s="56"/>
      <c r="AP764" s="56"/>
      <c r="AQ764" s="56"/>
      <c r="AR764" s="56"/>
      <c r="AS764" s="56"/>
      <c r="AT764" s="56"/>
      <c r="AU764" s="56"/>
      <c r="AV764" s="56"/>
      <c r="AW764" s="56"/>
      <c r="AX764" s="56"/>
      <c r="AY764" s="56"/>
      <c r="AZ764" s="56"/>
      <c r="BA764" s="56"/>
      <c r="BB764" s="56"/>
      <c r="BC764" s="56"/>
      <c r="BD764" s="56"/>
      <c r="BE764" s="56"/>
      <c r="BF764" s="56"/>
    </row>
    <row r="765" spans="1:58" ht="12" customHeight="1" x14ac:dyDescent="0.15">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c r="AL765" s="56"/>
      <c r="AM765" s="56"/>
      <c r="AN765" s="56"/>
      <c r="AO765" s="56"/>
      <c r="AP765" s="56"/>
      <c r="AQ765" s="56"/>
      <c r="AR765" s="56"/>
      <c r="AS765" s="56"/>
      <c r="AT765" s="56"/>
      <c r="AU765" s="56"/>
      <c r="AV765" s="56"/>
      <c r="AW765" s="56"/>
      <c r="AX765" s="56"/>
      <c r="AY765" s="56"/>
      <c r="AZ765" s="56"/>
      <c r="BA765" s="56"/>
      <c r="BB765" s="56"/>
      <c r="BC765" s="56"/>
      <c r="BD765" s="56"/>
      <c r="BE765" s="56"/>
      <c r="BF765" s="56"/>
    </row>
    <row r="766" spans="1:58" ht="12" customHeight="1" x14ac:dyDescent="0.15">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c r="AL766" s="56"/>
      <c r="AM766" s="56"/>
      <c r="AN766" s="56"/>
      <c r="AO766" s="56"/>
      <c r="AP766" s="56"/>
      <c r="AQ766" s="56"/>
      <c r="AR766" s="56"/>
      <c r="AS766" s="56"/>
      <c r="AT766" s="56"/>
      <c r="AU766" s="56"/>
      <c r="AV766" s="56"/>
      <c r="AW766" s="56"/>
      <c r="AX766" s="56"/>
      <c r="AY766" s="56"/>
      <c r="AZ766" s="56"/>
      <c r="BA766" s="56"/>
      <c r="BB766" s="56"/>
      <c r="BC766" s="56"/>
      <c r="BD766" s="56"/>
      <c r="BE766" s="56"/>
      <c r="BF766" s="56"/>
    </row>
    <row r="767" spans="1:58" ht="12" customHeight="1" x14ac:dyDescent="0.15">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c r="AL767" s="56"/>
      <c r="AM767" s="56"/>
      <c r="AN767" s="56"/>
      <c r="AO767" s="56"/>
      <c r="AP767" s="56"/>
      <c r="AQ767" s="56"/>
      <c r="AR767" s="56"/>
      <c r="AS767" s="56"/>
      <c r="AT767" s="56"/>
      <c r="AU767" s="56"/>
      <c r="AV767" s="56"/>
      <c r="AW767" s="56"/>
      <c r="AX767" s="56"/>
      <c r="AY767" s="56"/>
      <c r="AZ767" s="56"/>
      <c r="BA767" s="56"/>
      <c r="BB767" s="56"/>
      <c r="BC767" s="56"/>
      <c r="BD767" s="56"/>
      <c r="BE767" s="56"/>
      <c r="BF767" s="56"/>
    </row>
    <row r="768" spans="1:58" ht="12" customHeight="1" x14ac:dyDescent="0.15">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c r="AL768" s="56"/>
      <c r="AM768" s="56"/>
      <c r="AN768" s="56"/>
      <c r="AO768" s="56"/>
      <c r="AP768" s="56"/>
      <c r="AQ768" s="56"/>
      <c r="AR768" s="56"/>
      <c r="AS768" s="56"/>
      <c r="AT768" s="56"/>
      <c r="AU768" s="56"/>
      <c r="AV768" s="56"/>
      <c r="AW768" s="56"/>
      <c r="AX768" s="56"/>
      <c r="AY768" s="56"/>
      <c r="AZ768" s="56"/>
      <c r="BA768" s="56"/>
      <c r="BB768" s="56"/>
      <c r="BC768" s="56"/>
      <c r="BD768" s="56"/>
      <c r="BE768" s="56"/>
      <c r="BF768" s="56"/>
    </row>
    <row r="769" spans="1:58" ht="12" customHeight="1" x14ac:dyDescent="0.15">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c r="AL769" s="56"/>
      <c r="AM769" s="56"/>
      <c r="AN769" s="56"/>
      <c r="AO769" s="56"/>
      <c r="AP769" s="56"/>
      <c r="AQ769" s="56"/>
      <c r="AR769" s="56"/>
      <c r="AS769" s="56"/>
      <c r="AT769" s="56"/>
      <c r="AU769" s="56"/>
      <c r="AV769" s="56"/>
      <c r="AW769" s="56"/>
      <c r="AX769" s="56"/>
      <c r="AY769" s="56"/>
      <c r="AZ769" s="56"/>
      <c r="BA769" s="56"/>
      <c r="BB769" s="56"/>
      <c r="BC769" s="56"/>
      <c r="BD769" s="56"/>
      <c r="BE769" s="56"/>
      <c r="BF769" s="56"/>
    </row>
    <row r="770" spans="1:58" ht="12" customHeight="1" x14ac:dyDescent="0.15">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c r="AL770" s="56"/>
      <c r="AM770" s="56"/>
      <c r="AN770" s="56"/>
      <c r="AO770" s="56"/>
      <c r="AP770" s="56"/>
      <c r="AQ770" s="56"/>
      <c r="AR770" s="56"/>
      <c r="AS770" s="56"/>
      <c r="AT770" s="56"/>
      <c r="AU770" s="56"/>
      <c r="AV770" s="56"/>
      <c r="AW770" s="56"/>
      <c r="AX770" s="56"/>
      <c r="AY770" s="56"/>
      <c r="AZ770" s="56"/>
      <c r="BA770" s="56"/>
      <c r="BB770" s="56"/>
      <c r="BC770" s="56"/>
      <c r="BD770" s="56"/>
      <c r="BE770" s="56"/>
      <c r="BF770" s="56"/>
    </row>
    <row r="771" spans="1:58" ht="12" customHeight="1" x14ac:dyDescent="0.15">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c r="AL771" s="56"/>
      <c r="AM771" s="56"/>
      <c r="AN771" s="56"/>
      <c r="AO771" s="56"/>
      <c r="AP771" s="56"/>
      <c r="AQ771" s="56"/>
      <c r="AR771" s="56"/>
      <c r="AS771" s="56"/>
      <c r="AT771" s="56"/>
      <c r="AU771" s="56"/>
      <c r="AV771" s="56"/>
      <c r="AW771" s="56"/>
      <c r="AX771" s="56"/>
      <c r="AY771" s="56"/>
      <c r="AZ771" s="56"/>
      <c r="BA771" s="56"/>
      <c r="BB771" s="56"/>
      <c r="BC771" s="56"/>
      <c r="BD771" s="56"/>
      <c r="BE771" s="56"/>
      <c r="BF771" s="56"/>
    </row>
    <row r="772" spans="1:58" ht="12" customHeight="1" x14ac:dyDescent="0.15">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c r="AL772" s="56"/>
      <c r="AM772" s="56"/>
      <c r="AN772" s="56"/>
      <c r="AO772" s="56"/>
      <c r="AP772" s="56"/>
      <c r="AQ772" s="56"/>
      <c r="AR772" s="56"/>
      <c r="AS772" s="56"/>
      <c r="AT772" s="56"/>
      <c r="AU772" s="56"/>
      <c r="AV772" s="56"/>
      <c r="AW772" s="56"/>
      <c r="AX772" s="56"/>
      <c r="AY772" s="56"/>
      <c r="AZ772" s="56"/>
      <c r="BA772" s="56"/>
      <c r="BB772" s="56"/>
      <c r="BC772" s="56"/>
      <c r="BD772" s="56"/>
      <c r="BE772" s="56"/>
      <c r="BF772" s="56"/>
    </row>
    <row r="773" spans="1:58" ht="12" customHeight="1" x14ac:dyDescent="0.15">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c r="AL773" s="56"/>
      <c r="AM773" s="56"/>
      <c r="AN773" s="56"/>
      <c r="AO773" s="56"/>
      <c r="AP773" s="56"/>
      <c r="AQ773" s="56"/>
      <c r="AR773" s="56"/>
      <c r="AS773" s="56"/>
      <c r="AT773" s="56"/>
      <c r="AU773" s="56"/>
      <c r="AV773" s="56"/>
      <c r="AW773" s="56"/>
      <c r="AX773" s="56"/>
      <c r="AY773" s="56"/>
      <c r="AZ773" s="56"/>
      <c r="BA773" s="56"/>
      <c r="BB773" s="56"/>
      <c r="BC773" s="56"/>
      <c r="BD773" s="56"/>
      <c r="BE773" s="56"/>
      <c r="BF773" s="56"/>
    </row>
    <row r="774" spans="1:58" ht="12" customHeight="1" x14ac:dyDescent="0.15">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c r="AL774" s="56"/>
      <c r="AM774" s="56"/>
      <c r="AN774" s="56"/>
      <c r="AO774" s="56"/>
      <c r="AP774" s="56"/>
      <c r="AQ774" s="56"/>
      <c r="AR774" s="56"/>
      <c r="AS774" s="56"/>
      <c r="AT774" s="56"/>
      <c r="AU774" s="56"/>
      <c r="AV774" s="56"/>
      <c r="AW774" s="56"/>
      <c r="AX774" s="56"/>
      <c r="AY774" s="56"/>
      <c r="AZ774" s="56"/>
      <c r="BA774" s="56"/>
      <c r="BB774" s="56"/>
      <c r="BC774" s="56"/>
      <c r="BD774" s="56"/>
      <c r="BE774" s="56"/>
      <c r="BF774" s="56"/>
    </row>
    <row r="775" spans="1:58" ht="12" customHeight="1" x14ac:dyDescent="0.15">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c r="AL775" s="56"/>
      <c r="AM775" s="56"/>
      <c r="AN775" s="56"/>
      <c r="AO775" s="56"/>
      <c r="AP775" s="56"/>
      <c r="AQ775" s="56"/>
      <c r="AR775" s="56"/>
      <c r="AS775" s="56"/>
      <c r="AT775" s="56"/>
      <c r="AU775" s="56"/>
      <c r="AV775" s="56"/>
      <c r="AW775" s="56"/>
      <c r="AX775" s="56"/>
      <c r="AY775" s="56"/>
      <c r="AZ775" s="56"/>
      <c r="BA775" s="56"/>
      <c r="BB775" s="56"/>
      <c r="BC775" s="56"/>
      <c r="BD775" s="56"/>
      <c r="BE775" s="56"/>
      <c r="BF775" s="56"/>
    </row>
    <row r="776" spans="1:58" ht="12" customHeight="1" x14ac:dyDescent="0.15">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c r="AL776" s="56"/>
      <c r="AM776" s="56"/>
      <c r="AN776" s="56"/>
      <c r="AO776" s="56"/>
      <c r="AP776" s="56"/>
      <c r="AQ776" s="56"/>
      <c r="AR776" s="56"/>
      <c r="AS776" s="56"/>
      <c r="AT776" s="56"/>
      <c r="AU776" s="56"/>
      <c r="AV776" s="56"/>
      <c r="AW776" s="56"/>
      <c r="AX776" s="56"/>
      <c r="AY776" s="56"/>
      <c r="AZ776" s="56"/>
      <c r="BA776" s="56"/>
      <c r="BB776" s="56"/>
      <c r="BC776" s="56"/>
      <c r="BD776" s="56"/>
      <c r="BE776" s="56"/>
      <c r="BF776" s="56"/>
    </row>
    <row r="777" spans="1:58" ht="12" customHeight="1" x14ac:dyDescent="0.15">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c r="AL777" s="56"/>
      <c r="AM777" s="56"/>
      <c r="AN777" s="56"/>
      <c r="AO777" s="56"/>
      <c r="AP777" s="56"/>
      <c r="AQ777" s="56"/>
      <c r="AR777" s="56"/>
      <c r="AS777" s="56"/>
      <c r="AT777" s="56"/>
      <c r="AU777" s="56"/>
      <c r="AV777" s="56"/>
      <c r="AW777" s="56"/>
      <c r="AX777" s="56"/>
      <c r="AY777" s="56"/>
      <c r="AZ777" s="56"/>
      <c r="BA777" s="56"/>
      <c r="BB777" s="56"/>
      <c r="BC777" s="56"/>
      <c r="BD777" s="56"/>
      <c r="BE777" s="56"/>
      <c r="BF777" s="56"/>
    </row>
    <row r="778" spans="1:58" ht="12" customHeight="1" x14ac:dyDescent="0.15">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c r="AL778" s="56"/>
      <c r="AM778" s="56"/>
      <c r="AN778" s="56"/>
      <c r="AO778" s="56"/>
      <c r="AP778" s="56"/>
      <c r="AQ778" s="56"/>
      <c r="AR778" s="56"/>
      <c r="AS778" s="56"/>
      <c r="AT778" s="56"/>
      <c r="AU778" s="56"/>
      <c r="AV778" s="56"/>
      <c r="AW778" s="56"/>
      <c r="AX778" s="56"/>
      <c r="AY778" s="56"/>
      <c r="AZ778" s="56"/>
      <c r="BA778" s="56"/>
      <c r="BB778" s="56"/>
      <c r="BC778" s="56"/>
      <c r="BD778" s="56"/>
      <c r="BE778" s="56"/>
      <c r="BF778" s="56"/>
    </row>
    <row r="779" spans="1:58" ht="12" customHeight="1" x14ac:dyDescent="0.15">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c r="AL779" s="56"/>
      <c r="AM779" s="56"/>
      <c r="AN779" s="56"/>
      <c r="AO779" s="56"/>
      <c r="AP779" s="56"/>
      <c r="AQ779" s="56"/>
      <c r="AR779" s="56"/>
      <c r="AS779" s="56"/>
      <c r="AT779" s="56"/>
      <c r="AU779" s="56"/>
      <c r="AV779" s="56"/>
      <c r="AW779" s="56"/>
      <c r="AX779" s="56"/>
      <c r="AY779" s="56"/>
      <c r="AZ779" s="56"/>
      <c r="BA779" s="56"/>
      <c r="BB779" s="56"/>
      <c r="BC779" s="56"/>
      <c r="BD779" s="56"/>
      <c r="BE779" s="56"/>
      <c r="BF779" s="56"/>
    </row>
    <row r="780" spans="1:58" ht="12" customHeight="1" x14ac:dyDescent="0.15">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c r="AL780" s="56"/>
      <c r="AM780" s="56"/>
      <c r="AN780" s="56"/>
      <c r="AO780" s="56"/>
      <c r="AP780" s="56"/>
      <c r="AQ780" s="56"/>
      <c r="AR780" s="56"/>
      <c r="AS780" s="56"/>
      <c r="AT780" s="56"/>
      <c r="AU780" s="56"/>
      <c r="AV780" s="56"/>
      <c r="AW780" s="56"/>
      <c r="AX780" s="56"/>
      <c r="AY780" s="56"/>
      <c r="AZ780" s="56"/>
      <c r="BA780" s="56"/>
      <c r="BB780" s="56"/>
      <c r="BC780" s="56"/>
      <c r="BD780" s="56"/>
      <c r="BE780" s="56"/>
      <c r="BF780" s="56"/>
    </row>
    <row r="781" spans="1:58" ht="12" customHeight="1" x14ac:dyDescent="0.15">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c r="AL781" s="56"/>
      <c r="AM781" s="56"/>
      <c r="AN781" s="56"/>
      <c r="AO781" s="56"/>
      <c r="AP781" s="56"/>
      <c r="AQ781" s="56"/>
      <c r="AR781" s="56"/>
      <c r="AS781" s="56"/>
      <c r="AT781" s="56"/>
      <c r="AU781" s="56"/>
      <c r="AV781" s="56"/>
      <c r="AW781" s="56"/>
      <c r="AX781" s="56"/>
      <c r="AY781" s="56"/>
      <c r="AZ781" s="56"/>
      <c r="BA781" s="56"/>
      <c r="BB781" s="56"/>
      <c r="BC781" s="56"/>
      <c r="BD781" s="56"/>
      <c r="BE781" s="56"/>
      <c r="BF781" s="56"/>
    </row>
    <row r="782" spans="1:58" ht="12" customHeight="1" x14ac:dyDescent="0.15">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c r="AL782" s="56"/>
      <c r="AM782" s="56"/>
      <c r="AN782" s="56"/>
      <c r="AO782" s="56"/>
      <c r="AP782" s="56"/>
      <c r="AQ782" s="56"/>
      <c r="AR782" s="56"/>
      <c r="AS782" s="56"/>
      <c r="AT782" s="56"/>
      <c r="AU782" s="56"/>
      <c r="AV782" s="56"/>
      <c r="AW782" s="56"/>
      <c r="AX782" s="56"/>
      <c r="AY782" s="56"/>
      <c r="AZ782" s="56"/>
      <c r="BA782" s="56"/>
      <c r="BB782" s="56"/>
      <c r="BC782" s="56"/>
      <c r="BD782" s="56"/>
      <c r="BE782" s="56"/>
      <c r="BF782" s="56"/>
    </row>
    <row r="783" spans="1:58" ht="12" customHeight="1" x14ac:dyDescent="0.15">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c r="AL783" s="56"/>
      <c r="AM783" s="56"/>
      <c r="AN783" s="56"/>
      <c r="AO783" s="56"/>
      <c r="AP783" s="56"/>
      <c r="AQ783" s="56"/>
      <c r="AR783" s="56"/>
      <c r="AS783" s="56"/>
      <c r="AT783" s="56"/>
      <c r="AU783" s="56"/>
      <c r="AV783" s="56"/>
      <c r="AW783" s="56"/>
      <c r="AX783" s="56"/>
      <c r="AY783" s="56"/>
      <c r="AZ783" s="56"/>
      <c r="BA783" s="56"/>
      <c r="BB783" s="56"/>
      <c r="BC783" s="56"/>
      <c r="BD783" s="56"/>
      <c r="BE783" s="56"/>
      <c r="BF783" s="56"/>
    </row>
    <row r="784" spans="1:58" ht="12" customHeight="1" x14ac:dyDescent="0.15">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c r="AL784" s="56"/>
      <c r="AM784" s="56"/>
      <c r="AN784" s="56"/>
      <c r="AO784" s="56"/>
      <c r="AP784" s="56"/>
      <c r="AQ784" s="56"/>
      <c r="AR784" s="56"/>
      <c r="AS784" s="56"/>
      <c r="AT784" s="56"/>
      <c r="AU784" s="56"/>
      <c r="AV784" s="56"/>
      <c r="AW784" s="56"/>
      <c r="AX784" s="56"/>
      <c r="AY784" s="56"/>
      <c r="AZ784" s="56"/>
      <c r="BA784" s="56"/>
      <c r="BB784" s="56"/>
      <c r="BC784" s="56"/>
      <c r="BD784" s="56"/>
      <c r="BE784" s="56"/>
      <c r="BF784" s="56"/>
    </row>
    <row r="785" spans="1:58" ht="12" customHeight="1" x14ac:dyDescent="0.15">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c r="AL785" s="56"/>
      <c r="AM785" s="56"/>
      <c r="AN785" s="56"/>
      <c r="AO785" s="56"/>
      <c r="AP785" s="56"/>
      <c r="AQ785" s="56"/>
      <c r="AR785" s="56"/>
      <c r="AS785" s="56"/>
      <c r="AT785" s="56"/>
      <c r="AU785" s="56"/>
      <c r="AV785" s="56"/>
      <c r="AW785" s="56"/>
      <c r="AX785" s="56"/>
      <c r="AY785" s="56"/>
      <c r="AZ785" s="56"/>
      <c r="BA785" s="56"/>
      <c r="BB785" s="56"/>
      <c r="BC785" s="56"/>
      <c r="BD785" s="56"/>
      <c r="BE785" s="56"/>
      <c r="BF785" s="56"/>
    </row>
    <row r="786" spans="1:58" ht="12" customHeight="1" x14ac:dyDescent="0.15">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c r="AL786" s="56"/>
      <c r="AM786" s="56"/>
      <c r="AN786" s="56"/>
      <c r="AO786" s="56"/>
      <c r="AP786" s="56"/>
      <c r="AQ786" s="56"/>
      <c r="AR786" s="56"/>
      <c r="AS786" s="56"/>
      <c r="AT786" s="56"/>
      <c r="AU786" s="56"/>
      <c r="AV786" s="56"/>
      <c r="AW786" s="56"/>
      <c r="AX786" s="56"/>
      <c r="AY786" s="56"/>
      <c r="AZ786" s="56"/>
      <c r="BA786" s="56"/>
      <c r="BB786" s="56"/>
      <c r="BC786" s="56"/>
      <c r="BD786" s="56"/>
      <c r="BE786" s="56"/>
      <c r="BF786" s="56"/>
    </row>
    <row r="787" spans="1:58" ht="12" customHeight="1" x14ac:dyDescent="0.15">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c r="AL787" s="56"/>
      <c r="AM787" s="56"/>
      <c r="AN787" s="56"/>
      <c r="AO787" s="56"/>
      <c r="AP787" s="56"/>
      <c r="AQ787" s="56"/>
      <c r="AR787" s="56"/>
      <c r="AS787" s="56"/>
      <c r="AT787" s="56"/>
      <c r="AU787" s="56"/>
      <c r="AV787" s="56"/>
      <c r="AW787" s="56"/>
      <c r="AX787" s="56"/>
      <c r="AY787" s="56"/>
      <c r="AZ787" s="56"/>
      <c r="BA787" s="56"/>
      <c r="BB787" s="56"/>
      <c r="BC787" s="56"/>
      <c r="BD787" s="56"/>
      <c r="BE787" s="56"/>
      <c r="BF787" s="56"/>
    </row>
    <row r="788" spans="1:58" ht="12" customHeight="1" x14ac:dyDescent="0.15">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c r="AL788" s="56"/>
      <c r="AM788" s="56"/>
      <c r="AN788" s="56"/>
      <c r="AO788" s="56"/>
      <c r="AP788" s="56"/>
      <c r="AQ788" s="56"/>
      <c r="AR788" s="56"/>
      <c r="AS788" s="56"/>
      <c r="AT788" s="56"/>
      <c r="AU788" s="56"/>
      <c r="AV788" s="56"/>
      <c r="AW788" s="56"/>
      <c r="AX788" s="56"/>
      <c r="AY788" s="56"/>
      <c r="AZ788" s="56"/>
      <c r="BA788" s="56"/>
      <c r="BB788" s="56"/>
      <c r="BC788" s="56"/>
      <c r="BD788" s="56"/>
      <c r="BE788" s="56"/>
      <c r="BF788" s="56"/>
    </row>
    <row r="789" spans="1:58" ht="12" customHeight="1" x14ac:dyDescent="0.15">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c r="AL789" s="56"/>
      <c r="AM789" s="56"/>
      <c r="AN789" s="56"/>
      <c r="AO789" s="56"/>
      <c r="AP789" s="56"/>
      <c r="AQ789" s="56"/>
      <c r="AR789" s="56"/>
      <c r="AS789" s="56"/>
      <c r="AT789" s="56"/>
      <c r="AU789" s="56"/>
      <c r="AV789" s="56"/>
      <c r="AW789" s="56"/>
      <c r="AX789" s="56"/>
      <c r="AY789" s="56"/>
      <c r="AZ789" s="56"/>
      <c r="BA789" s="56"/>
      <c r="BB789" s="56"/>
      <c r="BC789" s="56"/>
      <c r="BD789" s="56"/>
      <c r="BE789" s="56"/>
      <c r="BF789" s="56"/>
    </row>
    <row r="790" spans="1:58" ht="12" customHeight="1" x14ac:dyDescent="0.15">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c r="AL790" s="56"/>
      <c r="AM790" s="56"/>
      <c r="AN790" s="56"/>
      <c r="AO790" s="56"/>
      <c r="AP790" s="56"/>
      <c r="AQ790" s="56"/>
      <c r="AR790" s="56"/>
      <c r="AS790" s="56"/>
      <c r="AT790" s="56"/>
      <c r="AU790" s="56"/>
      <c r="AV790" s="56"/>
      <c r="AW790" s="56"/>
      <c r="AX790" s="56"/>
      <c r="AY790" s="56"/>
      <c r="AZ790" s="56"/>
      <c r="BA790" s="56"/>
      <c r="BB790" s="56"/>
      <c r="BC790" s="56"/>
      <c r="BD790" s="56"/>
      <c r="BE790" s="56"/>
      <c r="BF790" s="56"/>
    </row>
    <row r="791" spans="1:58" ht="12" customHeight="1" x14ac:dyDescent="0.15">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c r="AL791" s="56"/>
      <c r="AM791" s="56"/>
      <c r="AN791" s="56"/>
      <c r="AO791" s="56"/>
      <c r="AP791" s="56"/>
      <c r="AQ791" s="56"/>
      <c r="AR791" s="56"/>
      <c r="AS791" s="56"/>
      <c r="AT791" s="56"/>
      <c r="AU791" s="56"/>
      <c r="AV791" s="56"/>
      <c r="AW791" s="56"/>
      <c r="AX791" s="56"/>
      <c r="AY791" s="56"/>
      <c r="AZ791" s="56"/>
      <c r="BA791" s="56"/>
      <c r="BB791" s="56"/>
      <c r="BC791" s="56"/>
      <c r="BD791" s="56"/>
      <c r="BE791" s="56"/>
      <c r="BF791" s="56"/>
    </row>
    <row r="792" spans="1:58" ht="12" customHeight="1" x14ac:dyDescent="0.15">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c r="AL792" s="56"/>
      <c r="AM792" s="56"/>
      <c r="AN792" s="56"/>
      <c r="AO792" s="56"/>
      <c r="AP792" s="56"/>
      <c r="AQ792" s="56"/>
      <c r="AR792" s="56"/>
      <c r="AS792" s="56"/>
      <c r="AT792" s="56"/>
      <c r="AU792" s="56"/>
      <c r="AV792" s="56"/>
      <c r="AW792" s="56"/>
      <c r="AX792" s="56"/>
      <c r="AY792" s="56"/>
      <c r="AZ792" s="56"/>
      <c r="BA792" s="56"/>
      <c r="BB792" s="56"/>
      <c r="BC792" s="56"/>
      <c r="BD792" s="56"/>
      <c r="BE792" s="56"/>
      <c r="BF792" s="56"/>
    </row>
    <row r="793" spans="1:58" ht="12" customHeight="1" x14ac:dyDescent="0.15">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c r="AL793" s="56"/>
      <c r="AM793" s="56"/>
      <c r="AN793" s="56"/>
      <c r="AO793" s="56"/>
      <c r="AP793" s="56"/>
      <c r="AQ793" s="56"/>
      <c r="AR793" s="56"/>
      <c r="AS793" s="56"/>
      <c r="AT793" s="56"/>
      <c r="AU793" s="56"/>
      <c r="AV793" s="56"/>
      <c r="AW793" s="56"/>
      <c r="AX793" s="56"/>
      <c r="AY793" s="56"/>
      <c r="AZ793" s="56"/>
      <c r="BA793" s="56"/>
      <c r="BB793" s="56"/>
      <c r="BC793" s="56"/>
      <c r="BD793" s="56"/>
      <c r="BE793" s="56"/>
      <c r="BF793" s="56"/>
    </row>
    <row r="794" spans="1:58" ht="12" customHeight="1" x14ac:dyDescent="0.15">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c r="AL794" s="56"/>
      <c r="AM794" s="56"/>
      <c r="AN794" s="56"/>
      <c r="AO794" s="56"/>
      <c r="AP794" s="56"/>
      <c r="AQ794" s="56"/>
      <c r="AR794" s="56"/>
      <c r="AS794" s="56"/>
      <c r="AT794" s="56"/>
      <c r="AU794" s="56"/>
      <c r="AV794" s="56"/>
      <c r="AW794" s="56"/>
      <c r="AX794" s="56"/>
      <c r="AY794" s="56"/>
      <c r="AZ794" s="56"/>
      <c r="BA794" s="56"/>
      <c r="BB794" s="56"/>
      <c r="BC794" s="56"/>
      <c r="BD794" s="56"/>
      <c r="BE794" s="56"/>
      <c r="BF794" s="56"/>
    </row>
    <row r="795" spans="1:58" ht="12" customHeight="1" x14ac:dyDescent="0.15">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c r="AL795" s="56"/>
      <c r="AM795" s="56"/>
      <c r="AN795" s="56"/>
      <c r="AO795" s="56"/>
      <c r="AP795" s="56"/>
      <c r="AQ795" s="56"/>
      <c r="AR795" s="56"/>
      <c r="AS795" s="56"/>
      <c r="AT795" s="56"/>
      <c r="AU795" s="56"/>
      <c r="AV795" s="56"/>
      <c r="AW795" s="56"/>
      <c r="AX795" s="56"/>
      <c r="AY795" s="56"/>
      <c r="AZ795" s="56"/>
      <c r="BA795" s="56"/>
      <c r="BB795" s="56"/>
      <c r="BC795" s="56"/>
      <c r="BD795" s="56"/>
      <c r="BE795" s="56"/>
      <c r="BF795" s="56"/>
    </row>
    <row r="796" spans="1:58" ht="12" customHeight="1" x14ac:dyDescent="0.15">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c r="AL796" s="56"/>
      <c r="AM796" s="56"/>
      <c r="AN796" s="56"/>
      <c r="AO796" s="56"/>
      <c r="AP796" s="56"/>
      <c r="AQ796" s="56"/>
      <c r="AR796" s="56"/>
      <c r="AS796" s="56"/>
      <c r="AT796" s="56"/>
      <c r="AU796" s="56"/>
      <c r="AV796" s="56"/>
      <c r="AW796" s="56"/>
      <c r="AX796" s="56"/>
      <c r="AY796" s="56"/>
      <c r="AZ796" s="56"/>
      <c r="BA796" s="56"/>
      <c r="BB796" s="56"/>
      <c r="BC796" s="56"/>
      <c r="BD796" s="56"/>
      <c r="BE796" s="56"/>
      <c r="BF796" s="56"/>
    </row>
    <row r="797" spans="1:58" ht="12" customHeight="1" x14ac:dyDescent="0.15">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c r="AL797" s="56"/>
      <c r="AM797" s="56"/>
      <c r="AN797" s="56"/>
      <c r="AO797" s="56"/>
      <c r="AP797" s="56"/>
      <c r="AQ797" s="56"/>
      <c r="AR797" s="56"/>
      <c r="AS797" s="56"/>
      <c r="AT797" s="56"/>
      <c r="AU797" s="56"/>
      <c r="AV797" s="56"/>
      <c r="AW797" s="56"/>
      <c r="AX797" s="56"/>
      <c r="AY797" s="56"/>
      <c r="AZ797" s="56"/>
      <c r="BA797" s="56"/>
      <c r="BB797" s="56"/>
      <c r="BC797" s="56"/>
      <c r="BD797" s="56"/>
      <c r="BE797" s="56"/>
      <c r="BF797" s="56"/>
    </row>
    <row r="798" spans="1:58" ht="12" customHeight="1" x14ac:dyDescent="0.15">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c r="AL798" s="56"/>
      <c r="AM798" s="56"/>
      <c r="AN798" s="56"/>
      <c r="AO798" s="56"/>
      <c r="AP798" s="56"/>
      <c r="AQ798" s="56"/>
      <c r="AR798" s="56"/>
      <c r="AS798" s="56"/>
      <c r="AT798" s="56"/>
      <c r="AU798" s="56"/>
      <c r="AV798" s="56"/>
      <c r="AW798" s="56"/>
      <c r="AX798" s="56"/>
      <c r="AY798" s="56"/>
      <c r="AZ798" s="56"/>
      <c r="BA798" s="56"/>
      <c r="BB798" s="56"/>
      <c r="BC798" s="56"/>
      <c r="BD798" s="56"/>
      <c r="BE798" s="56"/>
      <c r="BF798" s="56"/>
    </row>
    <row r="799" spans="1:58" ht="12" customHeight="1" x14ac:dyDescent="0.15">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c r="AL799" s="56"/>
      <c r="AM799" s="56"/>
      <c r="AN799" s="56"/>
      <c r="AO799" s="56"/>
      <c r="AP799" s="56"/>
      <c r="AQ799" s="56"/>
      <c r="AR799" s="56"/>
      <c r="AS799" s="56"/>
      <c r="AT799" s="56"/>
      <c r="AU799" s="56"/>
      <c r="AV799" s="56"/>
      <c r="AW799" s="56"/>
      <c r="AX799" s="56"/>
      <c r="AY799" s="56"/>
      <c r="AZ799" s="56"/>
      <c r="BA799" s="56"/>
      <c r="BB799" s="56"/>
      <c r="BC799" s="56"/>
      <c r="BD799" s="56"/>
      <c r="BE799" s="56"/>
      <c r="BF799" s="56"/>
    </row>
    <row r="800" spans="1:58" ht="12" customHeight="1" x14ac:dyDescent="0.15">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c r="AL800" s="56"/>
      <c r="AM800" s="56"/>
      <c r="AN800" s="56"/>
      <c r="AO800" s="56"/>
      <c r="AP800" s="56"/>
      <c r="AQ800" s="56"/>
      <c r="AR800" s="56"/>
      <c r="AS800" s="56"/>
      <c r="AT800" s="56"/>
      <c r="AU800" s="56"/>
      <c r="AV800" s="56"/>
      <c r="AW800" s="56"/>
      <c r="AX800" s="56"/>
      <c r="AY800" s="56"/>
      <c r="AZ800" s="56"/>
      <c r="BA800" s="56"/>
      <c r="BB800" s="56"/>
      <c r="BC800" s="56"/>
      <c r="BD800" s="56"/>
      <c r="BE800" s="56"/>
      <c r="BF800" s="56"/>
    </row>
    <row r="801" spans="1:58" ht="12" customHeight="1" x14ac:dyDescent="0.15">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c r="AL801" s="56"/>
      <c r="AM801" s="56"/>
      <c r="AN801" s="56"/>
      <c r="AO801" s="56"/>
      <c r="AP801" s="56"/>
      <c r="AQ801" s="56"/>
      <c r="AR801" s="56"/>
      <c r="AS801" s="56"/>
      <c r="AT801" s="56"/>
      <c r="AU801" s="56"/>
      <c r="AV801" s="56"/>
      <c r="AW801" s="56"/>
      <c r="AX801" s="56"/>
      <c r="AY801" s="56"/>
      <c r="AZ801" s="56"/>
      <c r="BA801" s="56"/>
      <c r="BB801" s="56"/>
      <c r="BC801" s="56"/>
      <c r="BD801" s="56"/>
      <c r="BE801" s="56"/>
      <c r="BF801" s="56"/>
    </row>
    <row r="802" spans="1:58" ht="12" customHeight="1" x14ac:dyDescent="0.15">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c r="AL802" s="56"/>
      <c r="AM802" s="56"/>
      <c r="AN802" s="56"/>
      <c r="AO802" s="56"/>
      <c r="AP802" s="56"/>
      <c r="AQ802" s="56"/>
      <c r="AR802" s="56"/>
      <c r="AS802" s="56"/>
      <c r="AT802" s="56"/>
      <c r="AU802" s="56"/>
      <c r="AV802" s="56"/>
      <c r="AW802" s="56"/>
      <c r="AX802" s="56"/>
      <c r="AY802" s="56"/>
      <c r="AZ802" s="56"/>
      <c r="BA802" s="56"/>
      <c r="BB802" s="56"/>
      <c r="BC802" s="56"/>
      <c r="BD802" s="56"/>
      <c r="BE802" s="56"/>
      <c r="BF802" s="56"/>
    </row>
    <row r="803" spans="1:58" ht="12" customHeight="1" x14ac:dyDescent="0.15">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c r="AL803" s="56"/>
      <c r="AM803" s="56"/>
      <c r="AN803" s="56"/>
      <c r="AO803" s="56"/>
      <c r="AP803" s="56"/>
      <c r="AQ803" s="56"/>
      <c r="AR803" s="56"/>
      <c r="AS803" s="56"/>
      <c r="AT803" s="56"/>
      <c r="AU803" s="56"/>
      <c r="AV803" s="56"/>
      <c r="AW803" s="56"/>
      <c r="AX803" s="56"/>
      <c r="AY803" s="56"/>
      <c r="AZ803" s="56"/>
      <c r="BA803" s="56"/>
      <c r="BB803" s="56"/>
      <c r="BC803" s="56"/>
      <c r="BD803" s="56"/>
      <c r="BE803" s="56"/>
      <c r="BF803" s="56"/>
    </row>
    <row r="804" spans="1:58" ht="12" customHeight="1" x14ac:dyDescent="0.15">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c r="AL804" s="56"/>
      <c r="AM804" s="56"/>
      <c r="AN804" s="56"/>
      <c r="AO804" s="56"/>
      <c r="AP804" s="56"/>
      <c r="AQ804" s="56"/>
      <c r="AR804" s="56"/>
      <c r="AS804" s="56"/>
      <c r="AT804" s="56"/>
      <c r="AU804" s="56"/>
      <c r="AV804" s="56"/>
      <c r="AW804" s="56"/>
      <c r="AX804" s="56"/>
      <c r="AY804" s="56"/>
      <c r="AZ804" s="56"/>
      <c r="BA804" s="56"/>
      <c r="BB804" s="56"/>
      <c r="BC804" s="56"/>
      <c r="BD804" s="56"/>
      <c r="BE804" s="56"/>
      <c r="BF804" s="56"/>
    </row>
    <row r="805" spans="1:58" ht="12" customHeight="1" x14ac:dyDescent="0.15">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c r="AL805" s="56"/>
      <c r="AM805" s="56"/>
      <c r="AN805" s="56"/>
      <c r="AO805" s="56"/>
      <c r="AP805" s="56"/>
      <c r="AQ805" s="56"/>
      <c r="AR805" s="56"/>
      <c r="AS805" s="56"/>
      <c r="AT805" s="56"/>
      <c r="AU805" s="56"/>
      <c r="AV805" s="56"/>
      <c r="AW805" s="56"/>
      <c r="AX805" s="56"/>
      <c r="AY805" s="56"/>
      <c r="AZ805" s="56"/>
      <c r="BA805" s="56"/>
      <c r="BB805" s="56"/>
      <c r="BC805" s="56"/>
      <c r="BD805" s="56"/>
      <c r="BE805" s="56"/>
      <c r="BF805" s="56"/>
    </row>
    <row r="806" spans="1:58" ht="12" customHeight="1" x14ac:dyDescent="0.15">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c r="AL806" s="56"/>
      <c r="AM806" s="56"/>
      <c r="AN806" s="56"/>
      <c r="AO806" s="56"/>
      <c r="AP806" s="56"/>
      <c r="AQ806" s="56"/>
      <c r="AR806" s="56"/>
      <c r="AS806" s="56"/>
      <c r="AT806" s="56"/>
      <c r="AU806" s="56"/>
      <c r="AV806" s="56"/>
      <c r="AW806" s="56"/>
      <c r="AX806" s="56"/>
      <c r="AY806" s="56"/>
      <c r="AZ806" s="56"/>
      <c r="BA806" s="56"/>
      <c r="BB806" s="56"/>
      <c r="BC806" s="56"/>
      <c r="BD806" s="56"/>
      <c r="BE806" s="56"/>
      <c r="BF806" s="56"/>
    </row>
    <row r="807" spans="1:58" ht="12" customHeight="1" x14ac:dyDescent="0.15">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c r="AL807" s="56"/>
      <c r="AM807" s="56"/>
      <c r="AN807" s="56"/>
      <c r="AO807" s="56"/>
      <c r="AP807" s="56"/>
      <c r="AQ807" s="56"/>
      <c r="AR807" s="56"/>
      <c r="AS807" s="56"/>
      <c r="AT807" s="56"/>
      <c r="AU807" s="56"/>
      <c r="AV807" s="56"/>
      <c r="AW807" s="56"/>
      <c r="AX807" s="56"/>
      <c r="AY807" s="56"/>
      <c r="AZ807" s="56"/>
      <c r="BA807" s="56"/>
      <c r="BB807" s="56"/>
      <c r="BC807" s="56"/>
      <c r="BD807" s="56"/>
      <c r="BE807" s="56"/>
      <c r="BF807" s="56"/>
    </row>
    <row r="808" spans="1:58" ht="12" customHeight="1" x14ac:dyDescent="0.15">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c r="AL808" s="56"/>
      <c r="AM808" s="56"/>
      <c r="AN808" s="56"/>
      <c r="AO808" s="56"/>
      <c r="AP808" s="56"/>
      <c r="AQ808" s="56"/>
      <c r="AR808" s="56"/>
      <c r="AS808" s="56"/>
      <c r="AT808" s="56"/>
      <c r="AU808" s="56"/>
      <c r="AV808" s="56"/>
      <c r="AW808" s="56"/>
      <c r="AX808" s="56"/>
      <c r="AY808" s="56"/>
      <c r="AZ808" s="56"/>
      <c r="BA808" s="56"/>
      <c r="BB808" s="56"/>
      <c r="BC808" s="56"/>
      <c r="BD808" s="56"/>
      <c r="BE808" s="56"/>
      <c r="BF808" s="56"/>
    </row>
    <row r="809" spans="1:58" ht="12" customHeight="1" x14ac:dyDescent="0.15">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c r="AL809" s="56"/>
      <c r="AM809" s="56"/>
      <c r="AN809" s="56"/>
      <c r="AO809" s="56"/>
      <c r="AP809" s="56"/>
      <c r="AQ809" s="56"/>
      <c r="AR809" s="56"/>
      <c r="AS809" s="56"/>
      <c r="AT809" s="56"/>
      <c r="AU809" s="56"/>
      <c r="AV809" s="56"/>
      <c r="AW809" s="56"/>
      <c r="AX809" s="56"/>
      <c r="AY809" s="56"/>
      <c r="AZ809" s="56"/>
      <c r="BA809" s="56"/>
      <c r="BB809" s="56"/>
      <c r="BC809" s="56"/>
      <c r="BD809" s="56"/>
      <c r="BE809" s="56"/>
      <c r="BF809" s="56"/>
    </row>
    <row r="810" spans="1:58" ht="12" customHeight="1" x14ac:dyDescent="0.15">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c r="AL810" s="56"/>
      <c r="AM810" s="56"/>
      <c r="AN810" s="56"/>
      <c r="AO810" s="56"/>
      <c r="AP810" s="56"/>
      <c r="AQ810" s="56"/>
      <c r="AR810" s="56"/>
      <c r="AS810" s="56"/>
      <c r="AT810" s="56"/>
      <c r="AU810" s="56"/>
      <c r="AV810" s="56"/>
      <c r="AW810" s="56"/>
      <c r="AX810" s="56"/>
      <c r="AY810" s="56"/>
      <c r="AZ810" s="56"/>
      <c r="BA810" s="56"/>
      <c r="BB810" s="56"/>
      <c r="BC810" s="56"/>
      <c r="BD810" s="56"/>
      <c r="BE810" s="56"/>
      <c r="BF810" s="56"/>
    </row>
    <row r="811" spans="1:58" ht="12" customHeight="1" x14ac:dyDescent="0.15">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c r="AL811" s="56"/>
      <c r="AM811" s="56"/>
      <c r="AN811" s="56"/>
      <c r="AO811" s="56"/>
      <c r="AP811" s="56"/>
      <c r="AQ811" s="56"/>
      <c r="AR811" s="56"/>
      <c r="AS811" s="56"/>
      <c r="AT811" s="56"/>
      <c r="AU811" s="56"/>
      <c r="AV811" s="56"/>
      <c r="AW811" s="56"/>
      <c r="AX811" s="56"/>
      <c r="AY811" s="56"/>
      <c r="AZ811" s="56"/>
      <c r="BA811" s="56"/>
      <c r="BB811" s="56"/>
      <c r="BC811" s="56"/>
      <c r="BD811" s="56"/>
      <c r="BE811" s="56"/>
      <c r="BF811" s="56"/>
    </row>
    <row r="812" spans="1:58" ht="12" customHeight="1" x14ac:dyDescent="0.15">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c r="AL812" s="56"/>
      <c r="AM812" s="56"/>
      <c r="AN812" s="56"/>
      <c r="AO812" s="56"/>
      <c r="AP812" s="56"/>
      <c r="AQ812" s="56"/>
      <c r="AR812" s="56"/>
      <c r="AS812" s="56"/>
      <c r="AT812" s="56"/>
      <c r="AU812" s="56"/>
      <c r="AV812" s="56"/>
      <c r="AW812" s="56"/>
      <c r="AX812" s="56"/>
      <c r="AY812" s="56"/>
      <c r="AZ812" s="56"/>
      <c r="BA812" s="56"/>
      <c r="BB812" s="56"/>
      <c r="BC812" s="56"/>
      <c r="BD812" s="56"/>
      <c r="BE812" s="56"/>
      <c r="BF812" s="56"/>
    </row>
    <row r="813" spans="1:58" ht="12" customHeight="1" x14ac:dyDescent="0.15">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c r="AL813" s="56"/>
      <c r="AM813" s="56"/>
      <c r="AN813" s="56"/>
      <c r="AO813" s="56"/>
      <c r="AP813" s="56"/>
      <c r="AQ813" s="56"/>
      <c r="AR813" s="56"/>
      <c r="AS813" s="56"/>
      <c r="AT813" s="56"/>
      <c r="AU813" s="56"/>
      <c r="AV813" s="56"/>
      <c r="AW813" s="56"/>
      <c r="AX813" s="56"/>
      <c r="AY813" s="56"/>
      <c r="AZ813" s="56"/>
      <c r="BA813" s="56"/>
      <c r="BB813" s="56"/>
      <c r="BC813" s="56"/>
      <c r="BD813" s="56"/>
      <c r="BE813" s="56"/>
      <c r="BF813" s="56"/>
    </row>
    <row r="814" spans="1:58" ht="12" customHeight="1" x14ac:dyDescent="0.15">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c r="AL814" s="56"/>
      <c r="AM814" s="56"/>
      <c r="AN814" s="56"/>
      <c r="AO814" s="56"/>
      <c r="AP814" s="56"/>
      <c r="AQ814" s="56"/>
      <c r="AR814" s="56"/>
      <c r="AS814" s="56"/>
      <c r="AT814" s="56"/>
      <c r="AU814" s="56"/>
      <c r="AV814" s="56"/>
      <c r="AW814" s="56"/>
      <c r="AX814" s="56"/>
      <c r="AY814" s="56"/>
      <c r="AZ814" s="56"/>
      <c r="BA814" s="56"/>
      <c r="BB814" s="56"/>
      <c r="BC814" s="56"/>
      <c r="BD814" s="56"/>
      <c r="BE814" s="56"/>
      <c r="BF814" s="56"/>
    </row>
    <row r="815" spans="1:58" ht="12" customHeight="1" x14ac:dyDescent="0.15">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c r="AL815" s="56"/>
      <c r="AM815" s="56"/>
      <c r="AN815" s="56"/>
      <c r="AO815" s="56"/>
      <c r="AP815" s="56"/>
      <c r="AQ815" s="56"/>
      <c r="AR815" s="56"/>
      <c r="AS815" s="56"/>
      <c r="AT815" s="56"/>
      <c r="AU815" s="56"/>
      <c r="AV815" s="56"/>
      <c r="AW815" s="56"/>
      <c r="AX815" s="56"/>
      <c r="AY815" s="56"/>
      <c r="AZ815" s="56"/>
      <c r="BA815" s="56"/>
      <c r="BB815" s="56"/>
      <c r="BC815" s="56"/>
      <c r="BD815" s="56"/>
      <c r="BE815" s="56"/>
      <c r="BF815" s="56"/>
    </row>
    <row r="816" spans="1:58" ht="12" customHeight="1" x14ac:dyDescent="0.15">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c r="AL816" s="56"/>
      <c r="AM816" s="56"/>
      <c r="AN816" s="56"/>
      <c r="AO816" s="56"/>
      <c r="AP816" s="56"/>
      <c r="AQ816" s="56"/>
      <c r="AR816" s="56"/>
      <c r="AS816" s="56"/>
      <c r="AT816" s="56"/>
      <c r="AU816" s="56"/>
      <c r="AV816" s="56"/>
      <c r="AW816" s="56"/>
      <c r="AX816" s="56"/>
      <c r="AY816" s="56"/>
      <c r="AZ816" s="56"/>
      <c r="BA816" s="56"/>
      <c r="BB816" s="56"/>
      <c r="BC816" s="56"/>
      <c r="BD816" s="56"/>
      <c r="BE816" s="56"/>
      <c r="BF816" s="56"/>
    </row>
    <row r="817" spans="1:58" ht="12" customHeight="1" x14ac:dyDescent="0.15">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c r="AL817" s="56"/>
      <c r="AM817" s="56"/>
      <c r="AN817" s="56"/>
      <c r="AO817" s="56"/>
      <c r="AP817" s="56"/>
      <c r="AQ817" s="56"/>
      <c r="AR817" s="56"/>
      <c r="AS817" s="56"/>
      <c r="AT817" s="56"/>
      <c r="AU817" s="56"/>
      <c r="AV817" s="56"/>
      <c r="AW817" s="56"/>
      <c r="AX817" s="56"/>
      <c r="AY817" s="56"/>
      <c r="AZ817" s="56"/>
      <c r="BA817" s="56"/>
      <c r="BB817" s="56"/>
      <c r="BC817" s="56"/>
      <c r="BD817" s="56"/>
      <c r="BE817" s="56"/>
      <c r="BF817" s="56"/>
    </row>
    <row r="818" spans="1:58" ht="12" customHeight="1" x14ac:dyDescent="0.15">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c r="AL818" s="56"/>
      <c r="AM818" s="56"/>
      <c r="AN818" s="56"/>
      <c r="AO818" s="56"/>
      <c r="AP818" s="56"/>
      <c r="AQ818" s="56"/>
      <c r="AR818" s="56"/>
      <c r="AS818" s="56"/>
      <c r="AT818" s="56"/>
      <c r="AU818" s="56"/>
      <c r="AV818" s="56"/>
      <c r="AW818" s="56"/>
      <c r="AX818" s="56"/>
      <c r="AY818" s="56"/>
      <c r="AZ818" s="56"/>
      <c r="BA818" s="56"/>
      <c r="BB818" s="56"/>
      <c r="BC818" s="56"/>
      <c r="BD818" s="56"/>
      <c r="BE818" s="56"/>
      <c r="BF818" s="56"/>
    </row>
    <row r="819" spans="1:58" ht="12" customHeight="1" x14ac:dyDescent="0.15">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c r="AL819" s="56"/>
      <c r="AM819" s="56"/>
      <c r="AN819" s="56"/>
      <c r="AO819" s="56"/>
      <c r="AP819" s="56"/>
      <c r="AQ819" s="56"/>
      <c r="AR819" s="56"/>
      <c r="AS819" s="56"/>
      <c r="AT819" s="56"/>
      <c r="AU819" s="56"/>
      <c r="AV819" s="56"/>
      <c r="AW819" s="56"/>
      <c r="AX819" s="56"/>
      <c r="AY819" s="56"/>
      <c r="AZ819" s="56"/>
      <c r="BA819" s="56"/>
      <c r="BB819" s="56"/>
      <c r="BC819" s="56"/>
      <c r="BD819" s="56"/>
      <c r="BE819" s="56"/>
      <c r="BF819" s="56"/>
    </row>
    <row r="820" spans="1:58" ht="12" customHeight="1" x14ac:dyDescent="0.15">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c r="AL820" s="56"/>
      <c r="AM820" s="56"/>
      <c r="AN820" s="56"/>
      <c r="AO820" s="56"/>
      <c r="AP820" s="56"/>
      <c r="AQ820" s="56"/>
      <c r="AR820" s="56"/>
      <c r="AS820" s="56"/>
      <c r="AT820" s="56"/>
      <c r="AU820" s="56"/>
      <c r="AV820" s="56"/>
      <c r="AW820" s="56"/>
      <c r="AX820" s="56"/>
      <c r="AY820" s="56"/>
      <c r="AZ820" s="56"/>
      <c r="BA820" s="56"/>
      <c r="BB820" s="56"/>
      <c r="BC820" s="56"/>
      <c r="BD820" s="56"/>
      <c r="BE820" s="56"/>
      <c r="BF820" s="56"/>
    </row>
    <row r="821" spans="1:58" ht="12" customHeight="1" x14ac:dyDescent="0.15">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c r="AL821" s="56"/>
      <c r="AM821" s="56"/>
      <c r="AN821" s="56"/>
      <c r="AO821" s="56"/>
      <c r="AP821" s="56"/>
      <c r="AQ821" s="56"/>
      <c r="AR821" s="56"/>
      <c r="AS821" s="56"/>
      <c r="AT821" s="56"/>
      <c r="AU821" s="56"/>
      <c r="AV821" s="56"/>
      <c r="AW821" s="56"/>
      <c r="AX821" s="56"/>
      <c r="AY821" s="56"/>
      <c r="AZ821" s="56"/>
      <c r="BA821" s="56"/>
      <c r="BB821" s="56"/>
      <c r="BC821" s="56"/>
      <c r="BD821" s="56"/>
      <c r="BE821" s="56"/>
      <c r="BF821" s="56"/>
    </row>
    <row r="822" spans="1:58" ht="12" customHeight="1" x14ac:dyDescent="0.15">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c r="AL822" s="56"/>
      <c r="AM822" s="56"/>
      <c r="AN822" s="56"/>
      <c r="AO822" s="56"/>
      <c r="AP822" s="56"/>
      <c r="AQ822" s="56"/>
      <c r="AR822" s="56"/>
      <c r="AS822" s="56"/>
      <c r="AT822" s="56"/>
      <c r="AU822" s="56"/>
      <c r="AV822" s="56"/>
      <c r="AW822" s="56"/>
      <c r="AX822" s="56"/>
      <c r="AY822" s="56"/>
      <c r="AZ822" s="56"/>
      <c r="BA822" s="56"/>
      <c r="BB822" s="56"/>
      <c r="BC822" s="56"/>
      <c r="BD822" s="56"/>
      <c r="BE822" s="56"/>
      <c r="BF822" s="56"/>
    </row>
    <row r="823" spans="1:58" ht="12" customHeight="1" x14ac:dyDescent="0.15">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c r="AL823" s="56"/>
      <c r="AM823" s="56"/>
      <c r="AN823" s="56"/>
      <c r="AO823" s="56"/>
      <c r="AP823" s="56"/>
      <c r="AQ823" s="56"/>
      <c r="AR823" s="56"/>
      <c r="AS823" s="56"/>
      <c r="AT823" s="56"/>
      <c r="AU823" s="56"/>
      <c r="AV823" s="56"/>
      <c r="AW823" s="56"/>
      <c r="AX823" s="56"/>
      <c r="AY823" s="56"/>
      <c r="AZ823" s="56"/>
      <c r="BA823" s="56"/>
      <c r="BB823" s="56"/>
      <c r="BC823" s="56"/>
      <c r="BD823" s="56"/>
      <c r="BE823" s="56"/>
      <c r="BF823" s="56"/>
    </row>
    <row r="824" spans="1:58" ht="12" customHeight="1" x14ac:dyDescent="0.15">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c r="AL824" s="56"/>
      <c r="AM824" s="56"/>
      <c r="AN824" s="56"/>
      <c r="AO824" s="56"/>
      <c r="AP824" s="56"/>
      <c r="AQ824" s="56"/>
      <c r="AR824" s="56"/>
      <c r="AS824" s="56"/>
      <c r="AT824" s="56"/>
      <c r="AU824" s="56"/>
      <c r="AV824" s="56"/>
      <c r="AW824" s="56"/>
      <c r="AX824" s="56"/>
      <c r="AY824" s="56"/>
      <c r="AZ824" s="56"/>
      <c r="BA824" s="56"/>
      <c r="BB824" s="56"/>
      <c r="BC824" s="56"/>
      <c r="BD824" s="56"/>
      <c r="BE824" s="56"/>
      <c r="BF824" s="56"/>
    </row>
    <row r="825" spans="1:58" ht="12" customHeight="1" x14ac:dyDescent="0.15">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c r="AL825" s="56"/>
      <c r="AM825" s="56"/>
      <c r="AN825" s="56"/>
      <c r="AO825" s="56"/>
      <c r="AP825" s="56"/>
      <c r="AQ825" s="56"/>
      <c r="AR825" s="56"/>
      <c r="AS825" s="56"/>
      <c r="AT825" s="56"/>
      <c r="AU825" s="56"/>
      <c r="AV825" s="56"/>
      <c r="AW825" s="56"/>
      <c r="AX825" s="56"/>
      <c r="AY825" s="56"/>
      <c r="AZ825" s="56"/>
      <c r="BA825" s="56"/>
      <c r="BB825" s="56"/>
      <c r="BC825" s="56"/>
      <c r="BD825" s="56"/>
      <c r="BE825" s="56"/>
      <c r="BF825" s="56"/>
    </row>
    <row r="826" spans="1:58" ht="12" customHeight="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c r="AY826" s="56"/>
      <c r="AZ826" s="56"/>
      <c r="BA826" s="56"/>
      <c r="BB826" s="56"/>
      <c r="BC826" s="56"/>
      <c r="BD826" s="56"/>
      <c r="BE826" s="56"/>
      <c r="BF826" s="56"/>
    </row>
    <row r="827" spans="1:58" ht="12" customHeight="1" x14ac:dyDescent="0.15">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c r="AL827" s="56"/>
      <c r="AM827" s="56"/>
      <c r="AN827" s="56"/>
      <c r="AO827" s="56"/>
      <c r="AP827" s="56"/>
      <c r="AQ827" s="56"/>
      <c r="AR827" s="56"/>
      <c r="AS827" s="56"/>
      <c r="AT827" s="56"/>
      <c r="AU827" s="56"/>
      <c r="AV827" s="56"/>
      <c r="AW827" s="56"/>
      <c r="AX827" s="56"/>
      <c r="AY827" s="56"/>
      <c r="AZ827" s="56"/>
      <c r="BA827" s="56"/>
      <c r="BB827" s="56"/>
      <c r="BC827" s="56"/>
      <c r="BD827" s="56"/>
      <c r="BE827" s="56"/>
      <c r="BF827" s="56"/>
    </row>
    <row r="828" spans="1:58" ht="12" customHeight="1" x14ac:dyDescent="0.15">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c r="AL828" s="56"/>
      <c r="AM828" s="56"/>
      <c r="AN828" s="56"/>
      <c r="AO828" s="56"/>
      <c r="AP828" s="56"/>
      <c r="AQ828" s="56"/>
      <c r="AR828" s="56"/>
      <c r="AS828" s="56"/>
      <c r="AT828" s="56"/>
      <c r="AU828" s="56"/>
      <c r="AV828" s="56"/>
      <c r="AW828" s="56"/>
      <c r="AX828" s="56"/>
      <c r="AY828" s="56"/>
      <c r="AZ828" s="56"/>
      <c r="BA828" s="56"/>
      <c r="BB828" s="56"/>
      <c r="BC828" s="56"/>
      <c r="BD828" s="56"/>
      <c r="BE828" s="56"/>
      <c r="BF828" s="56"/>
    </row>
    <row r="829" spans="1:58" ht="12" customHeight="1" x14ac:dyDescent="0.15">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c r="AL829" s="56"/>
      <c r="AM829" s="56"/>
      <c r="AN829" s="56"/>
      <c r="AO829" s="56"/>
      <c r="AP829" s="56"/>
      <c r="AQ829" s="56"/>
      <c r="AR829" s="56"/>
      <c r="AS829" s="56"/>
      <c r="AT829" s="56"/>
      <c r="AU829" s="56"/>
      <c r="AV829" s="56"/>
      <c r="AW829" s="56"/>
      <c r="AX829" s="56"/>
      <c r="AY829" s="56"/>
      <c r="AZ829" s="56"/>
      <c r="BA829" s="56"/>
      <c r="BB829" s="56"/>
      <c r="BC829" s="56"/>
      <c r="BD829" s="56"/>
      <c r="BE829" s="56"/>
      <c r="BF829" s="56"/>
    </row>
    <row r="830" spans="1:58" ht="12" customHeight="1" x14ac:dyDescent="0.15">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c r="AL830" s="56"/>
      <c r="AM830" s="56"/>
      <c r="AN830" s="56"/>
      <c r="AO830" s="56"/>
      <c r="AP830" s="56"/>
      <c r="AQ830" s="56"/>
      <c r="AR830" s="56"/>
      <c r="AS830" s="56"/>
      <c r="AT830" s="56"/>
      <c r="AU830" s="56"/>
      <c r="AV830" s="56"/>
      <c r="AW830" s="56"/>
      <c r="AX830" s="56"/>
      <c r="AY830" s="56"/>
      <c r="AZ830" s="56"/>
      <c r="BA830" s="56"/>
      <c r="BB830" s="56"/>
      <c r="BC830" s="56"/>
      <c r="BD830" s="56"/>
      <c r="BE830" s="56"/>
      <c r="BF830" s="56"/>
    </row>
    <row r="831" spans="1:58" ht="12" customHeight="1" x14ac:dyDescent="0.15">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c r="AL831" s="56"/>
      <c r="AM831" s="56"/>
      <c r="AN831" s="56"/>
      <c r="AO831" s="56"/>
      <c r="AP831" s="56"/>
      <c r="AQ831" s="56"/>
      <c r="AR831" s="56"/>
      <c r="AS831" s="56"/>
      <c r="AT831" s="56"/>
      <c r="AU831" s="56"/>
      <c r="AV831" s="56"/>
      <c r="AW831" s="56"/>
      <c r="AX831" s="56"/>
      <c r="AY831" s="56"/>
      <c r="AZ831" s="56"/>
      <c r="BA831" s="56"/>
      <c r="BB831" s="56"/>
      <c r="BC831" s="56"/>
      <c r="BD831" s="56"/>
      <c r="BE831" s="56"/>
      <c r="BF831" s="56"/>
    </row>
    <row r="832" spans="1:58" ht="12" customHeight="1" x14ac:dyDescent="0.15">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c r="AL832" s="56"/>
      <c r="AM832" s="56"/>
      <c r="AN832" s="56"/>
      <c r="AO832" s="56"/>
      <c r="AP832" s="56"/>
      <c r="AQ832" s="56"/>
      <c r="AR832" s="56"/>
      <c r="AS832" s="56"/>
      <c r="AT832" s="56"/>
      <c r="AU832" s="56"/>
      <c r="AV832" s="56"/>
      <c r="AW832" s="56"/>
      <c r="AX832" s="56"/>
      <c r="AY832" s="56"/>
      <c r="AZ832" s="56"/>
      <c r="BA832" s="56"/>
      <c r="BB832" s="56"/>
      <c r="BC832" s="56"/>
      <c r="BD832" s="56"/>
      <c r="BE832" s="56"/>
      <c r="BF832" s="56"/>
    </row>
    <row r="833" spans="1:58" ht="12" customHeight="1" x14ac:dyDescent="0.15">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c r="AL833" s="56"/>
      <c r="AM833" s="56"/>
      <c r="AN833" s="56"/>
      <c r="AO833" s="56"/>
      <c r="AP833" s="56"/>
      <c r="AQ833" s="56"/>
      <c r="AR833" s="56"/>
      <c r="AS833" s="56"/>
      <c r="AT833" s="56"/>
      <c r="AU833" s="56"/>
      <c r="AV833" s="56"/>
      <c r="AW833" s="56"/>
      <c r="AX833" s="56"/>
      <c r="AY833" s="56"/>
      <c r="AZ833" s="56"/>
      <c r="BA833" s="56"/>
      <c r="BB833" s="56"/>
      <c r="BC833" s="56"/>
      <c r="BD833" s="56"/>
      <c r="BE833" s="56"/>
      <c r="BF833" s="56"/>
    </row>
    <row r="834" spans="1:58" ht="12" customHeight="1" x14ac:dyDescent="0.15">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c r="AL834" s="56"/>
      <c r="AM834" s="56"/>
      <c r="AN834" s="56"/>
      <c r="AO834" s="56"/>
      <c r="AP834" s="56"/>
      <c r="AQ834" s="56"/>
      <c r="AR834" s="56"/>
      <c r="AS834" s="56"/>
      <c r="AT834" s="56"/>
      <c r="AU834" s="56"/>
      <c r="AV834" s="56"/>
      <c r="AW834" s="56"/>
      <c r="AX834" s="56"/>
      <c r="AY834" s="56"/>
      <c r="AZ834" s="56"/>
      <c r="BA834" s="56"/>
      <c r="BB834" s="56"/>
      <c r="BC834" s="56"/>
      <c r="BD834" s="56"/>
      <c r="BE834" s="56"/>
      <c r="BF834" s="56"/>
    </row>
    <row r="835" spans="1:58" ht="12" customHeight="1" x14ac:dyDescent="0.15">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c r="AL835" s="56"/>
      <c r="AM835" s="56"/>
      <c r="AN835" s="56"/>
      <c r="AO835" s="56"/>
      <c r="AP835" s="56"/>
      <c r="AQ835" s="56"/>
      <c r="AR835" s="56"/>
      <c r="AS835" s="56"/>
      <c r="AT835" s="56"/>
      <c r="AU835" s="56"/>
      <c r="AV835" s="56"/>
      <c r="AW835" s="56"/>
      <c r="AX835" s="56"/>
      <c r="AY835" s="56"/>
      <c r="AZ835" s="56"/>
      <c r="BA835" s="56"/>
      <c r="BB835" s="56"/>
      <c r="BC835" s="56"/>
      <c r="BD835" s="56"/>
      <c r="BE835" s="56"/>
      <c r="BF835" s="56"/>
    </row>
    <row r="836" spans="1:58" ht="12" customHeight="1" x14ac:dyDescent="0.15">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c r="AL836" s="56"/>
      <c r="AM836" s="56"/>
      <c r="AN836" s="56"/>
      <c r="AO836" s="56"/>
      <c r="AP836" s="56"/>
      <c r="AQ836" s="56"/>
      <c r="AR836" s="56"/>
      <c r="AS836" s="56"/>
      <c r="AT836" s="56"/>
      <c r="AU836" s="56"/>
      <c r="AV836" s="56"/>
      <c r="AW836" s="56"/>
      <c r="AX836" s="56"/>
      <c r="AY836" s="56"/>
      <c r="AZ836" s="56"/>
      <c r="BA836" s="56"/>
      <c r="BB836" s="56"/>
      <c r="BC836" s="56"/>
      <c r="BD836" s="56"/>
      <c r="BE836" s="56"/>
      <c r="BF836" s="56"/>
    </row>
    <row r="837" spans="1:58" ht="12" customHeight="1" x14ac:dyDescent="0.15">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c r="AL837" s="56"/>
      <c r="AM837" s="56"/>
      <c r="AN837" s="56"/>
      <c r="AO837" s="56"/>
      <c r="AP837" s="56"/>
      <c r="AQ837" s="56"/>
      <c r="AR837" s="56"/>
      <c r="AS837" s="56"/>
      <c r="AT837" s="56"/>
      <c r="AU837" s="56"/>
      <c r="AV837" s="56"/>
      <c r="AW837" s="56"/>
      <c r="AX837" s="56"/>
      <c r="AY837" s="56"/>
      <c r="AZ837" s="56"/>
      <c r="BA837" s="56"/>
      <c r="BB837" s="56"/>
      <c r="BC837" s="56"/>
      <c r="BD837" s="56"/>
      <c r="BE837" s="56"/>
      <c r="BF837" s="56"/>
    </row>
    <row r="838" spans="1:58" ht="12" customHeight="1" x14ac:dyDescent="0.15">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c r="AL838" s="56"/>
      <c r="AM838" s="56"/>
      <c r="AN838" s="56"/>
      <c r="AO838" s="56"/>
      <c r="AP838" s="56"/>
      <c r="AQ838" s="56"/>
      <c r="AR838" s="56"/>
      <c r="AS838" s="56"/>
      <c r="AT838" s="56"/>
      <c r="AU838" s="56"/>
      <c r="AV838" s="56"/>
      <c r="AW838" s="56"/>
      <c r="AX838" s="56"/>
      <c r="AY838" s="56"/>
      <c r="AZ838" s="56"/>
      <c r="BA838" s="56"/>
      <c r="BB838" s="56"/>
      <c r="BC838" s="56"/>
      <c r="BD838" s="56"/>
      <c r="BE838" s="56"/>
      <c r="BF838" s="56"/>
    </row>
    <row r="839" spans="1:58" ht="12" customHeight="1" x14ac:dyDescent="0.15">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c r="AL839" s="56"/>
      <c r="AM839" s="56"/>
      <c r="AN839" s="56"/>
      <c r="AO839" s="56"/>
      <c r="AP839" s="56"/>
      <c r="AQ839" s="56"/>
      <c r="AR839" s="56"/>
      <c r="AS839" s="56"/>
      <c r="AT839" s="56"/>
      <c r="AU839" s="56"/>
      <c r="AV839" s="56"/>
      <c r="AW839" s="56"/>
      <c r="AX839" s="56"/>
      <c r="AY839" s="56"/>
      <c r="AZ839" s="56"/>
      <c r="BA839" s="56"/>
      <c r="BB839" s="56"/>
      <c r="BC839" s="56"/>
      <c r="BD839" s="56"/>
      <c r="BE839" s="56"/>
      <c r="BF839" s="56"/>
    </row>
    <row r="840" spans="1:58" ht="12" customHeight="1" x14ac:dyDescent="0.15">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c r="AL840" s="56"/>
      <c r="AM840" s="56"/>
      <c r="AN840" s="56"/>
      <c r="AO840" s="56"/>
      <c r="AP840" s="56"/>
      <c r="AQ840" s="56"/>
      <c r="AR840" s="56"/>
      <c r="AS840" s="56"/>
      <c r="AT840" s="56"/>
      <c r="AU840" s="56"/>
      <c r="AV840" s="56"/>
      <c r="AW840" s="56"/>
      <c r="AX840" s="56"/>
      <c r="AY840" s="56"/>
      <c r="AZ840" s="56"/>
      <c r="BA840" s="56"/>
      <c r="BB840" s="56"/>
      <c r="BC840" s="56"/>
      <c r="BD840" s="56"/>
      <c r="BE840" s="56"/>
      <c r="BF840" s="56"/>
    </row>
    <row r="841" spans="1:58" ht="12" customHeight="1" x14ac:dyDescent="0.15">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c r="AL841" s="56"/>
      <c r="AM841" s="56"/>
      <c r="AN841" s="56"/>
      <c r="AO841" s="56"/>
      <c r="AP841" s="56"/>
      <c r="AQ841" s="56"/>
      <c r="AR841" s="56"/>
      <c r="AS841" s="56"/>
      <c r="AT841" s="56"/>
      <c r="AU841" s="56"/>
      <c r="AV841" s="56"/>
      <c r="AW841" s="56"/>
      <c r="AX841" s="56"/>
      <c r="AY841" s="56"/>
      <c r="AZ841" s="56"/>
      <c r="BA841" s="56"/>
      <c r="BB841" s="56"/>
      <c r="BC841" s="56"/>
      <c r="BD841" s="56"/>
      <c r="BE841" s="56"/>
      <c r="BF841" s="56"/>
    </row>
    <row r="842" spans="1:58" ht="12" customHeight="1" x14ac:dyDescent="0.15">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c r="AL842" s="56"/>
      <c r="AM842" s="56"/>
      <c r="AN842" s="56"/>
      <c r="AO842" s="56"/>
      <c r="AP842" s="56"/>
      <c r="AQ842" s="56"/>
      <c r="AR842" s="56"/>
      <c r="AS842" s="56"/>
      <c r="AT842" s="56"/>
      <c r="AU842" s="56"/>
      <c r="AV842" s="56"/>
      <c r="AW842" s="56"/>
      <c r="AX842" s="56"/>
      <c r="AY842" s="56"/>
      <c r="AZ842" s="56"/>
      <c r="BA842" s="56"/>
      <c r="BB842" s="56"/>
      <c r="BC842" s="56"/>
      <c r="BD842" s="56"/>
      <c r="BE842" s="56"/>
      <c r="BF842" s="56"/>
    </row>
    <row r="843" spans="1:58" ht="12" customHeight="1" x14ac:dyDescent="0.15">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c r="AL843" s="56"/>
      <c r="AM843" s="56"/>
      <c r="AN843" s="56"/>
      <c r="AO843" s="56"/>
      <c r="AP843" s="56"/>
      <c r="AQ843" s="56"/>
      <c r="AR843" s="56"/>
      <c r="AS843" s="56"/>
      <c r="AT843" s="56"/>
      <c r="AU843" s="56"/>
      <c r="AV843" s="56"/>
      <c r="AW843" s="56"/>
      <c r="AX843" s="56"/>
      <c r="AY843" s="56"/>
      <c r="AZ843" s="56"/>
      <c r="BA843" s="56"/>
      <c r="BB843" s="56"/>
      <c r="BC843" s="56"/>
      <c r="BD843" s="56"/>
      <c r="BE843" s="56"/>
      <c r="BF843" s="56"/>
    </row>
    <row r="844" spans="1:58" ht="12" customHeight="1" x14ac:dyDescent="0.15">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c r="AL844" s="56"/>
      <c r="AM844" s="56"/>
      <c r="AN844" s="56"/>
      <c r="AO844" s="56"/>
      <c r="AP844" s="56"/>
      <c r="AQ844" s="56"/>
      <c r="AR844" s="56"/>
      <c r="AS844" s="56"/>
      <c r="AT844" s="56"/>
      <c r="AU844" s="56"/>
      <c r="AV844" s="56"/>
      <c r="AW844" s="56"/>
      <c r="AX844" s="56"/>
      <c r="AY844" s="56"/>
      <c r="AZ844" s="56"/>
      <c r="BA844" s="56"/>
      <c r="BB844" s="56"/>
      <c r="BC844" s="56"/>
      <c r="BD844" s="56"/>
      <c r="BE844" s="56"/>
      <c r="BF844" s="56"/>
    </row>
    <row r="845" spans="1:58" ht="12" customHeight="1" x14ac:dyDescent="0.15">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c r="AL845" s="56"/>
      <c r="AM845" s="56"/>
      <c r="AN845" s="56"/>
      <c r="AO845" s="56"/>
      <c r="AP845" s="56"/>
      <c r="AQ845" s="56"/>
      <c r="AR845" s="56"/>
      <c r="AS845" s="56"/>
      <c r="AT845" s="56"/>
      <c r="AU845" s="56"/>
      <c r="AV845" s="56"/>
      <c r="AW845" s="56"/>
      <c r="AX845" s="56"/>
      <c r="AY845" s="56"/>
      <c r="AZ845" s="56"/>
      <c r="BA845" s="56"/>
      <c r="BB845" s="56"/>
      <c r="BC845" s="56"/>
      <c r="BD845" s="56"/>
      <c r="BE845" s="56"/>
      <c r="BF845" s="56"/>
    </row>
    <row r="846" spans="1:58" ht="12" customHeight="1" x14ac:dyDescent="0.15">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c r="AL846" s="56"/>
      <c r="AM846" s="56"/>
      <c r="AN846" s="56"/>
      <c r="AO846" s="56"/>
      <c r="AP846" s="56"/>
      <c r="AQ846" s="56"/>
      <c r="AR846" s="56"/>
      <c r="AS846" s="56"/>
      <c r="AT846" s="56"/>
      <c r="AU846" s="56"/>
      <c r="AV846" s="56"/>
      <c r="AW846" s="56"/>
      <c r="AX846" s="56"/>
      <c r="AY846" s="56"/>
      <c r="AZ846" s="56"/>
      <c r="BA846" s="56"/>
      <c r="BB846" s="56"/>
      <c r="BC846" s="56"/>
      <c r="BD846" s="56"/>
      <c r="BE846" s="56"/>
      <c r="BF846" s="56"/>
    </row>
    <row r="847" spans="1:58" ht="12" customHeight="1" x14ac:dyDescent="0.15">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c r="AL847" s="56"/>
      <c r="AM847" s="56"/>
      <c r="AN847" s="56"/>
      <c r="AO847" s="56"/>
      <c r="AP847" s="56"/>
      <c r="AQ847" s="56"/>
      <c r="AR847" s="56"/>
      <c r="AS847" s="56"/>
      <c r="AT847" s="56"/>
      <c r="AU847" s="56"/>
      <c r="AV847" s="56"/>
      <c r="AW847" s="56"/>
      <c r="AX847" s="56"/>
      <c r="AY847" s="56"/>
      <c r="AZ847" s="56"/>
      <c r="BA847" s="56"/>
      <c r="BB847" s="56"/>
      <c r="BC847" s="56"/>
      <c r="BD847" s="56"/>
      <c r="BE847" s="56"/>
      <c r="BF847" s="56"/>
    </row>
    <row r="848" spans="1:58" ht="12" customHeight="1" x14ac:dyDescent="0.15">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c r="AL848" s="56"/>
      <c r="AM848" s="56"/>
      <c r="AN848" s="56"/>
      <c r="AO848" s="56"/>
      <c r="AP848" s="56"/>
      <c r="AQ848" s="56"/>
      <c r="AR848" s="56"/>
      <c r="AS848" s="56"/>
      <c r="AT848" s="56"/>
      <c r="AU848" s="56"/>
      <c r="AV848" s="56"/>
      <c r="AW848" s="56"/>
      <c r="AX848" s="56"/>
      <c r="AY848" s="56"/>
      <c r="AZ848" s="56"/>
      <c r="BA848" s="56"/>
      <c r="BB848" s="56"/>
      <c r="BC848" s="56"/>
      <c r="BD848" s="56"/>
      <c r="BE848" s="56"/>
      <c r="BF848" s="56"/>
    </row>
    <row r="849" spans="1:58" ht="12" customHeight="1" x14ac:dyDescent="0.15">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c r="AL849" s="56"/>
      <c r="AM849" s="56"/>
      <c r="AN849" s="56"/>
      <c r="AO849" s="56"/>
      <c r="AP849" s="56"/>
      <c r="AQ849" s="56"/>
      <c r="AR849" s="56"/>
      <c r="AS849" s="56"/>
      <c r="AT849" s="56"/>
      <c r="AU849" s="56"/>
      <c r="AV849" s="56"/>
      <c r="AW849" s="56"/>
      <c r="AX849" s="56"/>
      <c r="AY849" s="56"/>
      <c r="AZ849" s="56"/>
      <c r="BA849" s="56"/>
      <c r="BB849" s="56"/>
      <c r="BC849" s="56"/>
      <c r="BD849" s="56"/>
      <c r="BE849" s="56"/>
      <c r="BF849" s="56"/>
    </row>
    <row r="850" spans="1:58" ht="12" customHeight="1" x14ac:dyDescent="0.15">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c r="AL850" s="56"/>
      <c r="AM850" s="56"/>
      <c r="AN850" s="56"/>
      <c r="AO850" s="56"/>
      <c r="AP850" s="56"/>
      <c r="AQ850" s="56"/>
      <c r="AR850" s="56"/>
      <c r="AS850" s="56"/>
      <c r="AT850" s="56"/>
      <c r="AU850" s="56"/>
      <c r="AV850" s="56"/>
      <c r="AW850" s="56"/>
      <c r="AX850" s="56"/>
      <c r="AY850" s="56"/>
      <c r="AZ850" s="56"/>
      <c r="BA850" s="56"/>
      <c r="BB850" s="56"/>
      <c r="BC850" s="56"/>
      <c r="BD850" s="56"/>
      <c r="BE850" s="56"/>
      <c r="BF850" s="56"/>
    </row>
    <row r="851" spans="1:58" ht="12" customHeight="1" x14ac:dyDescent="0.15">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c r="AL851" s="56"/>
      <c r="AM851" s="56"/>
      <c r="AN851" s="56"/>
      <c r="AO851" s="56"/>
      <c r="AP851" s="56"/>
      <c r="AQ851" s="56"/>
      <c r="AR851" s="56"/>
      <c r="AS851" s="56"/>
      <c r="AT851" s="56"/>
      <c r="AU851" s="56"/>
      <c r="AV851" s="56"/>
      <c r="AW851" s="56"/>
      <c r="AX851" s="56"/>
      <c r="AY851" s="56"/>
      <c r="AZ851" s="56"/>
      <c r="BA851" s="56"/>
      <c r="BB851" s="56"/>
      <c r="BC851" s="56"/>
      <c r="BD851" s="56"/>
      <c r="BE851" s="56"/>
      <c r="BF851" s="56"/>
    </row>
    <row r="852" spans="1:58" ht="12" customHeight="1" x14ac:dyDescent="0.15">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c r="AL852" s="56"/>
      <c r="AM852" s="56"/>
      <c r="AN852" s="56"/>
      <c r="AO852" s="56"/>
      <c r="AP852" s="56"/>
      <c r="AQ852" s="56"/>
      <c r="AR852" s="56"/>
      <c r="AS852" s="56"/>
      <c r="AT852" s="56"/>
      <c r="AU852" s="56"/>
      <c r="AV852" s="56"/>
      <c r="AW852" s="56"/>
      <c r="AX852" s="56"/>
      <c r="AY852" s="56"/>
      <c r="AZ852" s="56"/>
      <c r="BA852" s="56"/>
      <c r="BB852" s="56"/>
      <c r="BC852" s="56"/>
      <c r="BD852" s="56"/>
      <c r="BE852" s="56"/>
      <c r="BF852" s="56"/>
    </row>
    <row r="853" spans="1:58" ht="12" customHeight="1" x14ac:dyDescent="0.15">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c r="AL853" s="56"/>
      <c r="AM853" s="56"/>
      <c r="AN853" s="56"/>
      <c r="AO853" s="56"/>
      <c r="AP853" s="56"/>
      <c r="AQ853" s="56"/>
      <c r="AR853" s="56"/>
      <c r="AS853" s="56"/>
      <c r="AT853" s="56"/>
      <c r="AU853" s="56"/>
      <c r="AV853" s="56"/>
      <c r="AW853" s="56"/>
      <c r="AX853" s="56"/>
      <c r="AY853" s="56"/>
      <c r="AZ853" s="56"/>
      <c r="BA853" s="56"/>
      <c r="BB853" s="56"/>
      <c r="BC853" s="56"/>
      <c r="BD853" s="56"/>
      <c r="BE853" s="56"/>
      <c r="BF853" s="56"/>
    </row>
    <row r="854" spans="1:58" ht="12" customHeight="1" x14ac:dyDescent="0.15">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c r="AL854" s="56"/>
      <c r="AM854" s="56"/>
      <c r="AN854" s="56"/>
      <c r="AO854" s="56"/>
      <c r="AP854" s="56"/>
      <c r="AQ854" s="56"/>
      <c r="AR854" s="56"/>
      <c r="AS854" s="56"/>
      <c r="AT854" s="56"/>
      <c r="AU854" s="56"/>
      <c r="AV854" s="56"/>
      <c r="AW854" s="56"/>
      <c r="AX854" s="56"/>
      <c r="AY854" s="56"/>
      <c r="AZ854" s="56"/>
      <c r="BA854" s="56"/>
      <c r="BB854" s="56"/>
      <c r="BC854" s="56"/>
      <c r="BD854" s="56"/>
      <c r="BE854" s="56"/>
      <c r="BF854" s="56"/>
    </row>
    <row r="855" spans="1:58" ht="12" customHeight="1" x14ac:dyDescent="0.15">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c r="AL855" s="56"/>
      <c r="AM855" s="56"/>
      <c r="AN855" s="56"/>
      <c r="AO855" s="56"/>
      <c r="AP855" s="56"/>
      <c r="AQ855" s="56"/>
      <c r="AR855" s="56"/>
      <c r="AS855" s="56"/>
      <c r="AT855" s="56"/>
      <c r="AU855" s="56"/>
      <c r="AV855" s="56"/>
      <c r="AW855" s="56"/>
      <c r="AX855" s="56"/>
      <c r="AY855" s="56"/>
      <c r="AZ855" s="56"/>
      <c r="BA855" s="56"/>
      <c r="BB855" s="56"/>
      <c r="BC855" s="56"/>
      <c r="BD855" s="56"/>
      <c r="BE855" s="56"/>
      <c r="BF855" s="56"/>
    </row>
    <row r="856" spans="1:58" ht="12" customHeight="1" x14ac:dyDescent="0.15">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c r="AL856" s="56"/>
      <c r="AM856" s="56"/>
      <c r="AN856" s="56"/>
      <c r="AO856" s="56"/>
      <c r="AP856" s="56"/>
      <c r="AQ856" s="56"/>
      <c r="AR856" s="56"/>
      <c r="AS856" s="56"/>
      <c r="AT856" s="56"/>
      <c r="AU856" s="56"/>
      <c r="AV856" s="56"/>
      <c r="AW856" s="56"/>
      <c r="AX856" s="56"/>
      <c r="AY856" s="56"/>
      <c r="AZ856" s="56"/>
      <c r="BA856" s="56"/>
      <c r="BB856" s="56"/>
      <c r="BC856" s="56"/>
      <c r="BD856" s="56"/>
      <c r="BE856" s="56"/>
      <c r="BF856" s="56"/>
    </row>
    <row r="857" spans="1:58" ht="12" customHeight="1" x14ac:dyDescent="0.15">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c r="AL857" s="56"/>
      <c r="AM857" s="56"/>
      <c r="AN857" s="56"/>
      <c r="AO857" s="56"/>
      <c r="AP857" s="56"/>
      <c r="AQ857" s="56"/>
      <c r="AR857" s="56"/>
      <c r="AS857" s="56"/>
      <c r="AT857" s="56"/>
      <c r="AU857" s="56"/>
      <c r="AV857" s="56"/>
      <c r="AW857" s="56"/>
      <c r="AX857" s="56"/>
      <c r="AY857" s="56"/>
      <c r="AZ857" s="56"/>
      <c r="BA857" s="56"/>
      <c r="BB857" s="56"/>
      <c r="BC857" s="56"/>
      <c r="BD857" s="56"/>
      <c r="BE857" s="56"/>
      <c r="BF857" s="56"/>
    </row>
    <row r="858" spans="1:58" ht="12" customHeight="1" x14ac:dyDescent="0.15">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c r="AL858" s="56"/>
      <c r="AM858" s="56"/>
      <c r="AN858" s="56"/>
      <c r="AO858" s="56"/>
      <c r="AP858" s="56"/>
      <c r="AQ858" s="56"/>
      <c r="AR858" s="56"/>
      <c r="AS858" s="56"/>
      <c r="AT858" s="56"/>
      <c r="AU858" s="56"/>
      <c r="AV858" s="56"/>
      <c r="AW858" s="56"/>
      <c r="AX858" s="56"/>
      <c r="AY858" s="56"/>
      <c r="AZ858" s="56"/>
      <c r="BA858" s="56"/>
      <c r="BB858" s="56"/>
      <c r="BC858" s="56"/>
      <c r="BD858" s="56"/>
      <c r="BE858" s="56"/>
      <c r="BF858" s="56"/>
    </row>
    <row r="859" spans="1:58" ht="12" customHeight="1" x14ac:dyDescent="0.15">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c r="AL859" s="56"/>
      <c r="AM859" s="56"/>
      <c r="AN859" s="56"/>
      <c r="AO859" s="56"/>
      <c r="AP859" s="56"/>
      <c r="AQ859" s="56"/>
      <c r="AR859" s="56"/>
      <c r="AS859" s="56"/>
      <c r="AT859" s="56"/>
      <c r="AU859" s="56"/>
      <c r="AV859" s="56"/>
      <c r="AW859" s="56"/>
      <c r="AX859" s="56"/>
      <c r="AY859" s="56"/>
      <c r="AZ859" s="56"/>
      <c r="BA859" s="56"/>
      <c r="BB859" s="56"/>
      <c r="BC859" s="56"/>
      <c r="BD859" s="56"/>
      <c r="BE859" s="56"/>
      <c r="BF859" s="56"/>
    </row>
    <row r="860" spans="1:58" ht="12" customHeight="1" x14ac:dyDescent="0.15">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c r="AL860" s="56"/>
      <c r="AM860" s="56"/>
      <c r="AN860" s="56"/>
      <c r="AO860" s="56"/>
      <c r="AP860" s="56"/>
      <c r="AQ860" s="56"/>
      <c r="AR860" s="56"/>
      <c r="AS860" s="56"/>
      <c r="AT860" s="56"/>
      <c r="AU860" s="56"/>
      <c r="AV860" s="56"/>
      <c r="AW860" s="56"/>
      <c r="AX860" s="56"/>
      <c r="AY860" s="56"/>
      <c r="AZ860" s="56"/>
      <c r="BA860" s="56"/>
      <c r="BB860" s="56"/>
      <c r="BC860" s="56"/>
      <c r="BD860" s="56"/>
      <c r="BE860" s="56"/>
      <c r="BF860" s="56"/>
    </row>
    <row r="861" spans="1:58" ht="12" customHeight="1" x14ac:dyDescent="0.15">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c r="AL861" s="56"/>
      <c r="AM861" s="56"/>
      <c r="AN861" s="56"/>
      <c r="AO861" s="56"/>
      <c r="AP861" s="56"/>
      <c r="AQ861" s="56"/>
      <c r="AR861" s="56"/>
      <c r="AS861" s="56"/>
      <c r="AT861" s="56"/>
      <c r="AU861" s="56"/>
      <c r="AV861" s="56"/>
      <c r="AW861" s="56"/>
      <c r="AX861" s="56"/>
      <c r="AY861" s="56"/>
      <c r="AZ861" s="56"/>
      <c r="BA861" s="56"/>
      <c r="BB861" s="56"/>
      <c r="BC861" s="56"/>
      <c r="BD861" s="56"/>
      <c r="BE861" s="56"/>
      <c r="BF861" s="56"/>
    </row>
    <row r="862" spans="1:58" ht="12" customHeight="1" x14ac:dyDescent="0.15">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c r="AL862" s="56"/>
      <c r="AM862" s="56"/>
      <c r="AN862" s="56"/>
      <c r="AO862" s="56"/>
      <c r="AP862" s="56"/>
      <c r="AQ862" s="56"/>
      <c r="AR862" s="56"/>
      <c r="AS862" s="56"/>
      <c r="AT862" s="56"/>
      <c r="AU862" s="56"/>
      <c r="AV862" s="56"/>
      <c r="AW862" s="56"/>
      <c r="AX862" s="56"/>
      <c r="AY862" s="56"/>
      <c r="AZ862" s="56"/>
      <c r="BA862" s="56"/>
      <c r="BB862" s="56"/>
      <c r="BC862" s="56"/>
      <c r="BD862" s="56"/>
      <c r="BE862" s="56"/>
      <c r="BF862" s="56"/>
    </row>
    <row r="863" spans="1:58" ht="12" customHeight="1" x14ac:dyDescent="0.15">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c r="AL863" s="56"/>
      <c r="AM863" s="56"/>
      <c r="AN863" s="56"/>
      <c r="AO863" s="56"/>
      <c r="AP863" s="56"/>
      <c r="AQ863" s="56"/>
      <c r="AR863" s="56"/>
      <c r="AS863" s="56"/>
      <c r="AT863" s="56"/>
      <c r="AU863" s="56"/>
      <c r="AV863" s="56"/>
      <c r="AW863" s="56"/>
      <c r="AX863" s="56"/>
      <c r="AY863" s="56"/>
      <c r="AZ863" s="56"/>
      <c r="BA863" s="56"/>
      <c r="BB863" s="56"/>
      <c r="BC863" s="56"/>
      <c r="BD863" s="56"/>
      <c r="BE863" s="56"/>
      <c r="BF863" s="56"/>
    </row>
    <row r="864" spans="1:58" ht="12" customHeight="1" x14ac:dyDescent="0.15">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c r="AL864" s="56"/>
      <c r="AM864" s="56"/>
      <c r="AN864" s="56"/>
      <c r="AO864" s="56"/>
      <c r="AP864" s="56"/>
      <c r="AQ864" s="56"/>
      <c r="AR864" s="56"/>
      <c r="AS864" s="56"/>
      <c r="AT864" s="56"/>
      <c r="AU864" s="56"/>
      <c r="AV864" s="56"/>
      <c r="AW864" s="56"/>
      <c r="AX864" s="56"/>
      <c r="AY864" s="56"/>
      <c r="AZ864" s="56"/>
      <c r="BA864" s="56"/>
      <c r="BB864" s="56"/>
      <c r="BC864" s="56"/>
      <c r="BD864" s="56"/>
      <c r="BE864" s="56"/>
      <c r="BF864" s="56"/>
    </row>
    <row r="865" spans="1:58" ht="12" customHeight="1" x14ac:dyDescent="0.15">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c r="AL865" s="56"/>
      <c r="AM865" s="56"/>
      <c r="AN865" s="56"/>
      <c r="AO865" s="56"/>
      <c r="AP865" s="56"/>
      <c r="AQ865" s="56"/>
      <c r="AR865" s="56"/>
      <c r="AS865" s="56"/>
      <c r="AT865" s="56"/>
      <c r="AU865" s="56"/>
      <c r="AV865" s="56"/>
      <c r="AW865" s="56"/>
      <c r="AX865" s="56"/>
      <c r="AY865" s="56"/>
      <c r="AZ865" s="56"/>
      <c r="BA865" s="56"/>
      <c r="BB865" s="56"/>
      <c r="BC865" s="56"/>
      <c r="BD865" s="56"/>
      <c r="BE865" s="56"/>
      <c r="BF865" s="56"/>
    </row>
    <row r="866" spans="1:58" ht="12" customHeight="1" x14ac:dyDescent="0.15">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c r="AL866" s="56"/>
      <c r="AM866" s="56"/>
      <c r="AN866" s="56"/>
      <c r="AO866" s="56"/>
      <c r="AP866" s="56"/>
      <c r="AQ866" s="56"/>
      <c r="AR866" s="56"/>
      <c r="AS866" s="56"/>
      <c r="AT866" s="56"/>
      <c r="AU866" s="56"/>
      <c r="AV866" s="56"/>
      <c r="AW866" s="56"/>
      <c r="AX866" s="56"/>
      <c r="AY866" s="56"/>
      <c r="AZ866" s="56"/>
      <c r="BA866" s="56"/>
      <c r="BB866" s="56"/>
      <c r="BC866" s="56"/>
      <c r="BD866" s="56"/>
      <c r="BE866" s="56"/>
      <c r="BF866" s="56"/>
    </row>
    <row r="867" spans="1:58" ht="12" customHeight="1" x14ac:dyDescent="0.15">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c r="AL867" s="56"/>
      <c r="AM867" s="56"/>
      <c r="AN867" s="56"/>
      <c r="AO867" s="56"/>
      <c r="AP867" s="56"/>
      <c r="AQ867" s="56"/>
      <c r="AR867" s="56"/>
      <c r="AS867" s="56"/>
      <c r="AT867" s="56"/>
      <c r="AU867" s="56"/>
      <c r="AV867" s="56"/>
      <c r="AW867" s="56"/>
      <c r="AX867" s="56"/>
      <c r="AY867" s="56"/>
      <c r="AZ867" s="56"/>
      <c r="BA867" s="56"/>
      <c r="BB867" s="56"/>
      <c r="BC867" s="56"/>
      <c r="BD867" s="56"/>
      <c r="BE867" s="56"/>
      <c r="BF867" s="56"/>
    </row>
    <row r="868" spans="1:58" ht="12" customHeight="1" x14ac:dyDescent="0.15">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c r="AL868" s="56"/>
      <c r="AM868" s="56"/>
      <c r="AN868" s="56"/>
      <c r="AO868" s="56"/>
      <c r="AP868" s="56"/>
      <c r="AQ868" s="56"/>
      <c r="AR868" s="56"/>
      <c r="AS868" s="56"/>
      <c r="AT868" s="56"/>
      <c r="AU868" s="56"/>
      <c r="AV868" s="56"/>
      <c r="AW868" s="56"/>
      <c r="AX868" s="56"/>
      <c r="AY868" s="56"/>
      <c r="AZ868" s="56"/>
      <c r="BA868" s="56"/>
      <c r="BB868" s="56"/>
      <c r="BC868" s="56"/>
      <c r="BD868" s="56"/>
      <c r="BE868" s="56"/>
      <c r="BF868" s="56"/>
    </row>
    <row r="869" spans="1:58" ht="12" customHeight="1" x14ac:dyDescent="0.15">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c r="AL869" s="56"/>
      <c r="AM869" s="56"/>
      <c r="AN869" s="56"/>
      <c r="AO869" s="56"/>
      <c r="AP869" s="56"/>
      <c r="AQ869" s="56"/>
      <c r="AR869" s="56"/>
      <c r="AS869" s="56"/>
      <c r="AT869" s="56"/>
      <c r="AU869" s="56"/>
      <c r="AV869" s="56"/>
      <c r="AW869" s="56"/>
      <c r="AX869" s="56"/>
      <c r="AY869" s="56"/>
      <c r="AZ869" s="56"/>
      <c r="BA869" s="56"/>
      <c r="BB869" s="56"/>
      <c r="BC869" s="56"/>
      <c r="BD869" s="56"/>
      <c r="BE869" s="56"/>
      <c r="BF869" s="56"/>
    </row>
    <row r="870" spans="1:58" ht="12" customHeight="1" x14ac:dyDescent="0.15">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c r="AL870" s="56"/>
      <c r="AM870" s="56"/>
      <c r="AN870" s="56"/>
      <c r="AO870" s="56"/>
      <c r="AP870" s="56"/>
      <c r="AQ870" s="56"/>
      <c r="AR870" s="56"/>
      <c r="AS870" s="56"/>
      <c r="AT870" s="56"/>
      <c r="AU870" s="56"/>
      <c r="AV870" s="56"/>
      <c r="AW870" s="56"/>
      <c r="AX870" s="56"/>
      <c r="AY870" s="56"/>
      <c r="AZ870" s="56"/>
      <c r="BA870" s="56"/>
      <c r="BB870" s="56"/>
      <c r="BC870" s="56"/>
      <c r="BD870" s="56"/>
      <c r="BE870" s="56"/>
      <c r="BF870" s="56"/>
    </row>
    <row r="871" spans="1:58" ht="12" customHeight="1" x14ac:dyDescent="0.15">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c r="AL871" s="56"/>
      <c r="AM871" s="56"/>
      <c r="AN871" s="56"/>
      <c r="AO871" s="56"/>
      <c r="AP871" s="56"/>
      <c r="AQ871" s="56"/>
      <c r="AR871" s="56"/>
      <c r="AS871" s="56"/>
      <c r="AT871" s="56"/>
      <c r="AU871" s="56"/>
      <c r="AV871" s="56"/>
      <c r="AW871" s="56"/>
      <c r="AX871" s="56"/>
      <c r="AY871" s="56"/>
      <c r="AZ871" s="56"/>
      <c r="BA871" s="56"/>
      <c r="BB871" s="56"/>
      <c r="BC871" s="56"/>
      <c r="BD871" s="56"/>
      <c r="BE871" s="56"/>
      <c r="BF871" s="56"/>
    </row>
    <row r="872" spans="1:58" ht="12" customHeight="1" x14ac:dyDescent="0.15">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c r="AL872" s="56"/>
      <c r="AM872" s="56"/>
      <c r="AN872" s="56"/>
      <c r="AO872" s="56"/>
      <c r="AP872" s="56"/>
      <c r="AQ872" s="56"/>
      <c r="AR872" s="56"/>
      <c r="AS872" s="56"/>
      <c r="AT872" s="56"/>
      <c r="AU872" s="56"/>
      <c r="AV872" s="56"/>
      <c r="AW872" s="56"/>
      <c r="AX872" s="56"/>
      <c r="AY872" s="56"/>
      <c r="AZ872" s="56"/>
      <c r="BA872" s="56"/>
      <c r="BB872" s="56"/>
      <c r="BC872" s="56"/>
      <c r="BD872" s="56"/>
      <c r="BE872" s="56"/>
      <c r="BF872" s="56"/>
    </row>
    <row r="873" spans="1:58" ht="12" customHeight="1" x14ac:dyDescent="0.15">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c r="AL873" s="56"/>
      <c r="AM873" s="56"/>
      <c r="AN873" s="56"/>
      <c r="AO873" s="56"/>
      <c r="AP873" s="56"/>
      <c r="AQ873" s="56"/>
      <c r="AR873" s="56"/>
      <c r="AS873" s="56"/>
      <c r="AT873" s="56"/>
      <c r="AU873" s="56"/>
      <c r="AV873" s="56"/>
      <c r="AW873" s="56"/>
      <c r="AX873" s="56"/>
      <c r="AY873" s="56"/>
      <c r="AZ873" s="56"/>
      <c r="BA873" s="56"/>
      <c r="BB873" s="56"/>
      <c r="BC873" s="56"/>
      <c r="BD873" s="56"/>
      <c r="BE873" s="56"/>
      <c r="BF873" s="56"/>
    </row>
    <row r="874" spans="1:58" ht="12" customHeight="1" x14ac:dyDescent="0.15">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c r="AL874" s="56"/>
      <c r="AM874" s="56"/>
      <c r="AN874" s="56"/>
      <c r="AO874" s="56"/>
      <c r="AP874" s="56"/>
      <c r="AQ874" s="56"/>
      <c r="AR874" s="56"/>
      <c r="AS874" s="56"/>
      <c r="AT874" s="56"/>
      <c r="AU874" s="56"/>
      <c r="AV874" s="56"/>
      <c r="AW874" s="56"/>
      <c r="AX874" s="56"/>
      <c r="AY874" s="56"/>
      <c r="AZ874" s="56"/>
      <c r="BA874" s="56"/>
      <c r="BB874" s="56"/>
      <c r="BC874" s="56"/>
      <c r="BD874" s="56"/>
      <c r="BE874" s="56"/>
      <c r="BF874" s="56"/>
    </row>
    <row r="875" spans="1:58" ht="12" customHeight="1" x14ac:dyDescent="0.15">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c r="AL875" s="56"/>
      <c r="AM875" s="56"/>
      <c r="AN875" s="56"/>
      <c r="AO875" s="56"/>
      <c r="AP875" s="56"/>
      <c r="AQ875" s="56"/>
      <c r="AR875" s="56"/>
      <c r="AS875" s="56"/>
      <c r="AT875" s="56"/>
      <c r="AU875" s="56"/>
      <c r="AV875" s="56"/>
      <c r="AW875" s="56"/>
      <c r="AX875" s="56"/>
      <c r="AY875" s="56"/>
      <c r="AZ875" s="56"/>
      <c r="BA875" s="56"/>
      <c r="BB875" s="56"/>
      <c r="BC875" s="56"/>
      <c r="BD875" s="56"/>
      <c r="BE875" s="56"/>
      <c r="BF875" s="56"/>
    </row>
    <row r="876" spans="1:58" ht="12" customHeight="1" x14ac:dyDescent="0.15">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c r="AL876" s="56"/>
      <c r="AM876" s="56"/>
      <c r="AN876" s="56"/>
      <c r="AO876" s="56"/>
      <c r="AP876" s="56"/>
      <c r="AQ876" s="56"/>
      <c r="AR876" s="56"/>
      <c r="AS876" s="56"/>
      <c r="AT876" s="56"/>
      <c r="AU876" s="56"/>
      <c r="AV876" s="56"/>
      <c r="AW876" s="56"/>
      <c r="AX876" s="56"/>
      <c r="AY876" s="56"/>
      <c r="AZ876" s="56"/>
      <c r="BA876" s="56"/>
      <c r="BB876" s="56"/>
      <c r="BC876" s="56"/>
      <c r="BD876" s="56"/>
      <c r="BE876" s="56"/>
      <c r="BF876" s="56"/>
    </row>
    <row r="877" spans="1:58" ht="12" customHeight="1" x14ac:dyDescent="0.15">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c r="AL877" s="56"/>
      <c r="AM877" s="56"/>
      <c r="AN877" s="56"/>
      <c r="AO877" s="56"/>
      <c r="AP877" s="56"/>
      <c r="AQ877" s="56"/>
      <c r="AR877" s="56"/>
      <c r="AS877" s="56"/>
      <c r="AT877" s="56"/>
      <c r="AU877" s="56"/>
      <c r="AV877" s="56"/>
      <c r="AW877" s="56"/>
      <c r="AX877" s="56"/>
      <c r="AY877" s="56"/>
      <c r="AZ877" s="56"/>
      <c r="BA877" s="56"/>
      <c r="BB877" s="56"/>
      <c r="BC877" s="56"/>
      <c r="BD877" s="56"/>
      <c r="BE877" s="56"/>
      <c r="BF877" s="56"/>
    </row>
    <row r="878" spans="1:58" ht="12" customHeight="1" x14ac:dyDescent="0.15">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c r="AL878" s="56"/>
      <c r="AM878" s="56"/>
      <c r="AN878" s="56"/>
      <c r="AO878" s="56"/>
      <c r="AP878" s="56"/>
      <c r="AQ878" s="56"/>
      <c r="AR878" s="56"/>
      <c r="AS878" s="56"/>
      <c r="AT878" s="56"/>
      <c r="AU878" s="56"/>
      <c r="AV878" s="56"/>
      <c r="AW878" s="56"/>
      <c r="AX878" s="56"/>
      <c r="AY878" s="56"/>
      <c r="AZ878" s="56"/>
      <c r="BA878" s="56"/>
      <c r="BB878" s="56"/>
      <c r="BC878" s="56"/>
      <c r="BD878" s="56"/>
      <c r="BE878" s="56"/>
      <c r="BF878" s="56"/>
    </row>
    <row r="879" spans="1:58" ht="12" customHeight="1" x14ac:dyDescent="0.15">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c r="AL879" s="56"/>
      <c r="AM879" s="56"/>
      <c r="AN879" s="56"/>
      <c r="AO879" s="56"/>
      <c r="AP879" s="56"/>
      <c r="AQ879" s="56"/>
      <c r="AR879" s="56"/>
      <c r="AS879" s="56"/>
      <c r="AT879" s="56"/>
      <c r="AU879" s="56"/>
      <c r="AV879" s="56"/>
      <c r="AW879" s="56"/>
      <c r="AX879" s="56"/>
      <c r="AY879" s="56"/>
      <c r="AZ879" s="56"/>
      <c r="BA879" s="56"/>
      <c r="BB879" s="56"/>
      <c r="BC879" s="56"/>
      <c r="BD879" s="56"/>
      <c r="BE879" s="56"/>
      <c r="BF879" s="56"/>
    </row>
    <row r="880" spans="1:58" ht="12" customHeight="1" x14ac:dyDescent="0.15">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c r="AL880" s="56"/>
      <c r="AM880" s="56"/>
      <c r="AN880" s="56"/>
      <c r="AO880" s="56"/>
      <c r="AP880" s="56"/>
      <c r="AQ880" s="56"/>
      <c r="AR880" s="56"/>
      <c r="AS880" s="56"/>
      <c r="AT880" s="56"/>
      <c r="AU880" s="56"/>
      <c r="AV880" s="56"/>
      <c r="AW880" s="56"/>
      <c r="AX880" s="56"/>
      <c r="AY880" s="56"/>
      <c r="AZ880" s="56"/>
      <c r="BA880" s="56"/>
      <c r="BB880" s="56"/>
      <c r="BC880" s="56"/>
      <c r="BD880" s="56"/>
      <c r="BE880" s="56"/>
      <c r="BF880" s="56"/>
    </row>
    <row r="881" spans="1:58" ht="12" customHeight="1" x14ac:dyDescent="0.15">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c r="AL881" s="56"/>
      <c r="AM881" s="56"/>
      <c r="AN881" s="56"/>
      <c r="AO881" s="56"/>
      <c r="AP881" s="56"/>
      <c r="AQ881" s="56"/>
      <c r="AR881" s="56"/>
      <c r="AS881" s="56"/>
      <c r="AT881" s="56"/>
      <c r="AU881" s="56"/>
      <c r="AV881" s="56"/>
      <c r="AW881" s="56"/>
      <c r="AX881" s="56"/>
      <c r="AY881" s="56"/>
      <c r="AZ881" s="56"/>
      <c r="BA881" s="56"/>
      <c r="BB881" s="56"/>
      <c r="BC881" s="56"/>
      <c r="BD881" s="56"/>
      <c r="BE881" s="56"/>
      <c r="BF881" s="56"/>
    </row>
    <row r="882" spans="1:58" ht="12" customHeight="1" x14ac:dyDescent="0.15">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c r="AL882" s="56"/>
      <c r="AM882" s="56"/>
      <c r="AN882" s="56"/>
      <c r="AO882" s="56"/>
      <c r="AP882" s="56"/>
      <c r="AQ882" s="56"/>
      <c r="AR882" s="56"/>
      <c r="AS882" s="56"/>
      <c r="AT882" s="56"/>
      <c r="AU882" s="56"/>
      <c r="AV882" s="56"/>
      <c r="AW882" s="56"/>
      <c r="AX882" s="56"/>
      <c r="AY882" s="56"/>
      <c r="AZ882" s="56"/>
      <c r="BA882" s="56"/>
      <c r="BB882" s="56"/>
      <c r="BC882" s="56"/>
      <c r="BD882" s="56"/>
      <c r="BE882" s="56"/>
      <c r="BF882" s="56"/>
    </row>
    <row r="883" spans="1:58" ht="12" customHeight="1" x14ac:dyDescent="0.15">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c r="AL883" s="56"/>
      <c r="AM883" s="56"/>
      <c r="AN883" s="56"/>
      <c r="AO883" s="56"/>
      <c r="AP883" s="56"/>
      <c r="AQ883" s="56"/>
      <c r="AR883" s="56"/>
      <c r="AS883" s="56"/>
      <c r="AT883" s="56"/>
      <c r="AU883" s="56"/>
      <c r="AV883" s="56"/>
      <c r="AW883" s="56"/>
      <c r="AX883" s="56"/>
      <c r="AY883" s="56"/>
      <c r="AZ883" s="56"/>
      <c r="BA883" s="56"/>
      <c r="BB883" s="56"/>
      <c r="BC883" s="56"/>
      <c r="BD883" s="56"/>
      <c r="BE883" s="56"/>
      <c r="BF883" s="56"/>
    </row>
    <row r="884" spans="1:58" ht="12" customHeight="1" x14ac:dyDescent="0.15">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c r="AL884" s="56"/>
      <c r="AM884" s="56"/>
      <c r="AN884" s="56"/>
      <c r="AO884" s="56"/>
      <c r="AP884" s="56"/>
      <c r="AQ884" s="56"/>
      <c r="AR884" s="56"/>
      <c r="AS884" s="56"/>
      <c r="AT884" s="56"/>
      <c r="AU884" s="56"/>
      <c r="AV884" s="56"/>
      <c r="AW884" s="56"/>
      <c r="AX884" s="56"/>
      <c r="AY884" s="56"/>
      <c r="AZ884" s="56"/>
      <c r="BA884" s="56"/>
      <c r="BB884" s="56"/>
      <c r="BC884" s="56"/>
      <c r="BD884" s="56"/>
      <c r="BE884" s="56"/>
      <c r="BF884" s="56"/>
    </row>
    <row r="885" spans="1:58" ht="12" customHeight="1" x14ac:dyDescent="0.15">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c r="AL885" s="56"/>
      <c r="AM885" s="56"/>
      <c r="AN885" s="56"/>
      <c r="AO885" s="56"/>
      <c r="AP885" s="56"/>
      <c r="AQ885" s="56"/>
      <c r="AR885" s="56"/>
      <c r="AS885" s="56"/>
      <c r="AT885" s="56"/>
      <c r="AU885" s="56"/>
      <c r="AV885" s="56"/>
      <c r="AW885" s="56"/>
      <c r="AX885" s="56"/>
      <c r="AY885" s="56"/>
      <c r="AZ885" s="56"/>
      <c r="BA885" s="56"/>
      <c r="BB885" s="56"/>
      <c r="BC885" s="56"/>
      <c r="BD885" s="56"/>
      <c r="BE885" s="56"/>
      <c r="BF885" s="56"/>
    </row>
    <row r="886" spans="1:58" ht="12" customHeight="1" x14ac:dyDescent="0.15">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c r="AL886" s="56"/>
      <c r="AM886" s="56"/>
      <c r="AN886" s="56"/>
      <c r="AO886" s="56"/>
      <c r="AP886" s="56"/>
      <c r="AQ886" s="56"/>
      <c r="AR886" s="56"/>
      <c r="AS886" s="56"/>
      <c r="AT886" s="56"/>
      <c r="AU886" s="56"/>
      <c r="AV886" s="56"/>
      <c r="AW886" s="56"/>
      <c r="AX886" s="56"/>
      <c r="AY886" s="56"/>
      <c r="AZ886" s="56"/>
      <c r="BA886" s="56"/>
      <c r="BB886" s="56"/>
      <c r="BC886" s="56"/>
      <c r="BD886" s="56"/>
      <c r="BE886" s="56"/>
      <c r="BF886" s="56"/>
    </row>
    <row r="887" spans="1:58" ht="12" customHeight="1" x14ac:dyDescent="0.15">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c r="AL887" s="56"/>
      <c r="AM887" s="56"/>
      <c r="AN887" s="56"/>
      <c r="AO887" s="56"/>
      <c r="AP887" s="56"/>
      <c r="AQ887" s="56"/>
      <c r="AR887" s="56"/>
      <c r="AS887" s="56"/>
      <c r="AT887" s="56"/>
      <c r="AU887" s="56"/>
      <c r="AV887" s="56"/>
      <c r="AW887" s="56"/>
      <c r="AX887" s="56"/>
      <c r="AY887" s="56"/>
      <c r="AZ887" s="56"/>
      <c r="BA887" s="56"/>
      <c r="BB887" s="56"/>
      <c r="BC887" s="56"/>
      <c r="BD887" s="56"/>
      <c r="BE887" s="56"/>
      <c r="BF887" s="56"/>
    </row>
    <row r="888" spans="1:58" ht="12" customHeight="1" x14ac:dyDescent="0.15">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c r="AL888" s="56"/>
      <c r="AM888" s="56"/>
      <c r="AN888" s="56"/>
      <c r="AO888" s="56"/>
      <c r="AP888" s="56"/>
      <c r="AQ888" s="56"/>
      <c r="AR888" s="56"/>
      <c r="AS888" s="56"/>
      <c r="AT888" s="56"/>
      <c r="AU888" s="56"/>
      <c r="AV888" s="56"/>
      <c r="AW888" s="56"/>
      <c r="AX888" s="56"/>
      <c r="AY888" s="56"/>
      <c r="AZ888" s="56"/>
      <c r="BA888" s="56"/>
      <c r="BB888" s="56"/>
      <c r="BC888" s="56"/>
      <c r="BD888" s="56"/>
      <c r="BE888" s="56"/>
      <c r="BF888" s="56"/>
    </row>
    <row r="889" spans="1:58" ht="12" customHeight="1" x14ac:dyDescent="0.15">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c r="AL889" s="56"/>
      <c r="AM889" s="56"/>
      <c r="AN889" s="56"/>
      <c r="AO889" s="56"/>
      <c r="AP889" s="56"/>
      <c r="AQ889" s="56"/>
      <c r="AR889" s="56"/>
      <c r="AS889" s="56"/>
      <c r="AT889" s="56"/>
      <c r="AU889" s="56"/>
      <c r="AV889" s="56"/>
      <c r="AW889" s="56"/>
      <c r="AX889" s="56"/>
      <c r="AY889" s="56"/>
      <c r="AZ889" s="56"/>
      <c r="BA889" s="56"/>
      <c r="BB889" s="56"/>
      <c r="BC889" s="56"/>
      <c r="BD889" s="56"/>
      <c r="BE889" s="56"/>
      <c r="BF889" s="56"/>
    </row>
    <row r="890" spans="1:58" ht="12" customHeight="1" x14ac:dyDescent="0.15">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c r="AL890" s="56"/>
      <c r="AM890" s="56"/>
      <c r="AN890" s="56"/>
      <c r="AO890" s="56"/>
      <c r="AP890" s="56"/>
      <c r="AQ890" s="56"/>
      <c r="AR890" s="56"/>
      <c r="AS890" s="56"/>
      <c r="AT890" s="56"/>
      <c r="AU890" s="56"/>
      <c r="AV890" s="56"/>
      <c r="AW890" s="56"/>
      <c r="AX890" s="56"/>
      <c r="AY890" s="56"/>
      <c r="AZ890" s="56"/>
      <c r="BA890" s="56"/>
      <c r="BB890" s="56"/>
      <c r="BC890" s="56"/>
      <c r="BD890" s="56"/>
      <c r="BE890" s="56"/>
      <c r="BF890" s="56"/>
    </row>
    <row r="891" spans="1:58" ht="12" customHeight="1" x14ac:dyDescent="0.15">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c r="AL891" s="56"/>
      <c r="AM891" s="56"/>
      <c r="AN891" s="56"/>
      <c r="AO891" s="56"/>
      <c r="AP891" s="56"/>
      <c r="AQ891" s="56"/>
      <c r="AR891" s="56"/>
      <c r="AS891" s="56"/>
      <c r="AT891" s="56"/>
      <c r="AU891" s="56"/>
      <c r="AV891" s="56"/>
      <c r="AW891" s="56"/>
      <c r="AX891" s="56"/>
      <c r="AY891" s="56"/>
      <c r="AZ891" s="56"/>
      <c r="BA891" s="56"/>
      <c r="BB891" s="56"/>
      <c r="BC891" s="56"/>
      <c r="BD891" s="56"/>
      <c r="BE891" s="56"/>
      <c r="BF891" s="56"/>
    </row>
    <row r="892" spans="1:58" ht="12" customHeight="1" x14ac:dyDescent="0.15">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c r="AL892" s="56"/>
      <c r="AM892" s="56"/>
      <c r="AN892" s="56"/>
      <c r="AO892" s="56"/>
      <c r="AP892" s="56"/>
      <c r="AQ892" s="56"/>
      <c r="AR892" s="56"/>
      <c r="AS892" s="56"/>
      <c r="AT892" s="56"/>
      <c r="AU892" s="56"/>
      <c r="AV892" s="56"/>
      <c r="AW892" s="56"/>
      <c r="AX892" s="56"/>
      <c r="AY892" s="56"/>
      <c r="AZ892" s="56"/>
      <c r="BA892" s="56"/>
      <c r="BB892" s="56"/>
      <c r="BC892" s="56"/>
      <c r="BD892" s="56"/>
      <c r="BE892" s="56"/>
      <c r="BF892" s="56"/>
    </row>
    <row r="893" spans="1:58" ht="12" customHeight="1" x14ac:dyDescent="0.15">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c r="AL893" s="56"/>
      <c r="AM893" s="56"/>
      <c r="AN893" s="56"/>
      <c r="AO893" s="56"/>
      <c r="AP893" s="56"/>
      <c r="AQ893" s="56"/>
      <c r="AR893" s="56"/>
      <c r="AS893" s="56"/>
      <c r="AT893" s="56"/>
      <c r="AU893" s="56"/>
      <c r="AV893" s="56"/>
      <c r="AW893" s="56"/>
      <c r="AX893" s="56"/>
      <c r="AY893" s="56"/>
      <c r="AZ893" s="56"/>
      <c r="BA893" s="56"/>
      <c r="BB893" s="56"/>
      <c r="BC893" s="56"/>
      <c r="BD893" s="56"/>
      <c r="BE893" s="56"/>
      <c r="BF893" s="56"/>
    </row>
    <row r="894" spans="1:58" ht="12" customHeight="1" x14ac:dyDescent="0.15">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c r="AL894" s="56"/>
      <c r="AM894" s="56"/>
      <c r="AN894" s="56"/>
      <c r="AO894" s="56"/>
      <c r="AP894" s="56"/>
      <c r="AQ894" s="56"/>
      <c r="AR894" s="56"/>
      <c r="AS894" s="56"/>
      <c r="AT894" s="56"/>
      <c r="AU894" s="56"/>
      <c r="AV894" s="56"/>
      <c r="AW894" s="56"/>
      <c r="AX894" s="56"/>
      <c r="AY894" s="56"/>
      <c r="AZ894" s="56"/>
      <c r="BA894" s="56"/>
      <c r="BB894" s="56"/>
      <c r="BC894" s="56"/>
      <c r="BD894" s="56"/>
      <c r="BE894" s="56"/>
      <c r="BF894" s="56"/>
    </row>
    <row r="895" spans="1:58" ht="12" customHeight="1" x14ac:dyDescent="0.15">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c r="AL895" s="56"/>
      <c r="AM895" s="56"/>
      <c r="AN895" s="56"/>
      <c r="AO895" s="56"/>
      <c r="AP895" s="56"/>
      <c r="AQ895" s="56"/>
      <c r="AR895" s="56"/>
      <c r="AS895" s="56"/>
      <c r="AT895" s="56"/>
      <c r="AU895" s="56"/>
      <c r="AV895" s="56"/>
      <c r="AW895" s="56"/>
      <c r="AX895" s="56"/>
      <c r="AY895" s="56"/>
      <c r="AZ895" s="56"/>
      <c r="BA895" s="56"/>
      <c r="BB895" s="56"/>
      <c r="BC895" s="56"/>
      <c r="BD895" s="56"/>
      <c r="BE895" s="56"/>
      <c r="BF895" s="56"/>
    </row>
    <row r="896" spans="1:58" ht="12" customHeight="1" x14ac:dyDescent="0.15">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c r="AL896" s="56"/>
      <c r="AM896" s="56"/>
      <c r="AN896" s="56"/>
      <c r="AO896" s="56"/>
      <c r="AP896" s="56"/>
      <c r="AQ896" s="56"/>
      <c r="AR896" s="56"/>
      <c r="AS896" s="56"/>
      <c r="AT896" s="56"/>
      <c r="AU896" s="56"/>
      <c r="AV896" s="56"/>
      <c r="AW896" s="56"/>
      <c r="AX896" s="56"/>
      <c r="AY896" s="56"/>
      <c r="AZ896" s="56"/>
      <c r="BA896" s="56"/>
      <c r="BB896" s="56"/>
      <c r="BC896" s="56"/>
      <c r="BD896" s="56"/>
      <c r="BE896" s="56"/>
      <c r="BF896" s="56"/>
    </row>
    <row r="897" spans="1:58" ht="12" customHeight="1" x14ac:dyDescent="0.15">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c r="AL897" s="56"/>
      <c r="AM897" s="56"/>
      <c r="AN897" s="56"/>
      <c r="AO897" s="56"/>
      <c r="AP897" s="56"/>
      <c r="AQ897" s="56"/>
      <c r="AR897" s="56"/>
      <c r="AS897" s="56"/>
      <c r="AT897" s="56"/>
      <c r="AU897" s="56"/>
      <c r="AV897" s="56"/>
      <c r="AW897" s="56"/>
      <c r="AX897" s="56"/>
      <c r="AY897" s="56"/>
      <c r="AZ897" s="56"/>
      <c r="BA897" s="56"/>
      <c r="BB897" s="56"/>
      <c r="BC897" s="56"/>
      <c r="BD897" s="56"/>
      <c r="BE897" s="56"/>
      <c r="BF897" s="56"/>
    </row>
    <row r="898" spans="1:58" ht="12" customHeight="1" x14ac:dyDescent="0.15">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c r="AL898" s="56"/>
      <c r="AM898" s="56"/>
      <c r="AN898" s="56"/>
      <c r="AO898" s="56"/>
      <c r="AP898" s="56"/>
      <c r="AQ898" s="56"/>
      <c r="AR898" s="56"/>
      <c r="AS898" s="56"/>
      <c r="AT898" s="56"/>
      <c r="AU898" s="56"/>
      <c r="AV898" s="56"/>
      <c r="AW898" s="56"/>
      <c r="AX898" s="56"/>
      <c r="AY898" s="56"/>
      <c r="AZ898" s="56"/>
      <c r="BA898" s="56"/>
      <c r="BB898" s="56"/>
      <c r="BC898" s="56"/>
      <c r="BD898" s="56"/>
      <c r="BE898" s="56"/>
      <c r="BF898" s="56"/>
    </row>
    <row r="899" spans="1:58" ht="12" customHeight="1" x14ac:dyDescent="0.15">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c r="AL899" s="56"/>
      <c r="AM899" s="56"/>
      <c r="AN899" s="56"/>
      <c r="AO899" s="56"/>
      <c r="AP899" s="56"/>
      <c r="AQ899" s="56"/>
      <c r="AR899" s="56"/>
      <c r="AS899" s="56"/>
      <c r="AT899" s="56"/>
      <c r="AU899" s="56"/>
      <c r="AV899" s="56"/>
      <c r="AW899" s="56"/>
      <c r="AX899" s="56"/>
      <c r="AY899" s="56"/>
      <c r="AZ899" s="56"/>
      <c r="BA899" s="56"/>
      <c r="BB899" s="56"/>
      <c r="BC899" s="56"/>
      <c r="BD899" s="56"/>
      <c r="BE899" s="56"/>
      <c r="BF899" s="56"/>
    </row>
    <row r="900" spans="1:58" ht="12" customHeight="1" x14ac:dyDescent="0.15">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c r="AL900" s="56"/>
      <c r="AM900" s="56"/>
      <c r="AN900" s="56"/>
      <c r="AO900" s="56"/>
      <c r="AP900" s="56"/>
      <c r="AQ900" s="56"/>
      <c r="AR900" s="56"/>
      <c r="AS900" s="56"/>
      <c r="AT900" s="56"/>
      <c r="AU900" s="56"/>
      <c r="AV900" s="56"/>
      <c r="AW900" s="56"/>
      <c r="AX900" s="56"/>
      <c r="AY900" s="56"/>
      <c r="AZ900" s="56"/>
      <c r="BA900" s="56"/>
      <c r="BB900" s="56"/>
      <c r="BC900" s="56"/>
      <c r="BD900" s="56"/>
      <c r="BE900" s="56"/>
      <c r="BF900" s="56"/>
    </row>
    <row r="901" spans="1:58" ht="12" customHeight="1" x14ac:dyDescent="0.15">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c r="AL901" s="56"/>
      <c r="AM901" s="56"/>
      <c r="AN901" s="56"/>
      <c r="AO901" s="56"/>
      <c r="AP901" s="56"/>
      <c r="AQ901" s="56"/>
      <c r="AR901" s="56"/>
      <c r="AS901" s="56"/>
      <c r="AT901" s="56"/>
      <c r="AU901" s="56"/>
      <c r="AV901" s="56"/>
      <c r="AW901" s="56"/>
      <c r="AX901" s="56"/>
      <c r="AY901" s="56"/>
      <c r="AZ901" s="56"/>
      <c r="BA901" s="56"/>
      <c r="BB901" s="56"/>
      <c r="BC901" s="56"/>
      <c r="BD901" s="56"/>
      <c r="BE901" s="56"/>
      <c r="BF901" s="56"/>
    </row>
    <row r="902" spans="1:58" ht="12" customHeight="1" x14ac:dyDescent="0.15">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c r="AL902" s="56"/>
      <c r="AM902" s="56"/>
      <c r="AN902" s="56"/>
      <c r="AO902" s="56"/>
      <c r="AP902" s="56"/>
      <c r="AQ902" s="56"/>
      <c r="AR902" s="56"/>
      <c r="AS902" s="56"/>
      <c r="AT902" s="56"/>
      <c r="AU902" s="56"/>
      <c r="AV902" s="56"/>
      <c r="AW902" s="56"/>
      <c r="AX902" s="56"/>
      <c r="AY902" s="56"/>
      <c r="AZ902" s="56"/>
      <c r="BA902" s="56"/>
      <c r="BB902" s="56"/>
      <c r="BC902" s="56"/>
      <c r="BD902" s="56"/>
      <c r="BE902" s="56"/>
      <c r="BF902" s="56"/>
    </row>
    <row r="903" spans="1:58" ht="12" customHeight="1" x14ac:dyDescent="0.15">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c r="AL903" s="56"/>
      <c r="AM903" s="56"/>
      <c r="AN903" s="56"/>
      <c r="AO903" s="56"/>
      <c r="AP903" s="56"/>
      <c r="AQ903" s="56"/>
      <c r="AR903" s="56"/>
      <c r="AS903" s="56"/>
      <c r="AT903" s="56"/>
      <c r="AU903" s="56"/>
      <c r="AV903" s="56"/>
      <c r="AW903" s="56"/>
      <c r="AX903" s="56"/>
      <c r="AY903" s="56"/>
      <c r="AZ903" s="56"/>
      <c r="BA903" s="56"/>
      <c r="BB903" s="56"/>
      <c r="BC903" s="56"/>
      <c r="BD903" s="56"/>
      <c r="BE903" s="56"/>
      <c r="BF903" s="56"/>
    </row>
    <row r="904" spans="1:58" ht="12" customHeight="1" x14ac:dyDescent="0.15">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c r="AL904" s="56"/>
      <c r="AM904" s="56"/>
      <c r="AN904" s="56"/>
      <c r="AO904" s="56"/>
      <c r="AP904" s="56"/>
      <c r="AQ904" s="56"/>
      <c r="AR904" s="56"/>
      <c r="AS904" s="56"/>
      <c r="AT904" s="56"/>
      <c r="AU904" s="56"/>
      <c r="AV904" s="56"/>
      <c r="AW904" s="56"/>
      <c r="AX904" s="56"/>
      <c r="AY904" s="56"/>
      <c r="AZ904" s="56"/>
      <c r="BA904" s="56"/>
      <c r="BB904" s="56"/>
      <c r="BC904" s="56"/>
      <c r="BD904" s="56"/>
      <c r="BE904" s="56"/>
      <c r="BF904" s="56"/>
    </row>
    <row r="905" spans="1:58" ht="12" customHeight="1" x14ac:dyDescent="0.15">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c r="AL905" s="56"/>
      <c r="AM905" s="56"/>
      <c r="AN905" s="56"/>
      <c r="AO905" s="56"/>
      <c r="AP905" s="56"/>
      <c r="AQ905" s="56"/>
      <c r="AR905" s="56"/>
      <c r="AS905" s="56"/>
      <c r="AT905" s="56"/>
      <c r="AU905" s="56"/>
      <c r="AV905" s="56"/>
      <c r="AW905" s="56"/>
      <c r="AX905" s="56"/>
      <c r="AY905" s="56"/>
      <c r="AZ905" s="56"/>
      <c r="BA905" s="56"/>
      <c r="BB905" s="56"/>
      <c r="BC905" s="56"/>
      <c r="BD905" s="56"/>
      <c r="BE905" s="56"/>
      <c r="BF905" s="56"/>
    </row>
    <row r="906" spans="1:58" ht="12" customHeight="1" x14ac:dyDescent="0.15">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c r="AL906" s="56"/>
      <c r="AM906" s="56"/>
      <c r="AN906" s="56"/>
      <c r="AO906" s="56"/>
      <c r="AP906" s="56"/>
      <c r="AQ906" s="56"/>
      <c r="AR906" s="56"/>
      <c r="AS906" s="56"/>
      <c r="AT906" s="56"/>
      <c r="AU906" s="56"/>
      <c r="AV906" s="56"/>
      <c r="AW906" s="56"/>
      <c r="AX906" s="56"/>
      <c r="AY906" s="56"/>
      <c r="AZ906" s="56"/>
      <c r="BA906" s="56"/>
      <c r="BB906" s="56"/>
      <c r="BC906" s="56"/>
      <c r="BD906" s="56"/>
      <c r="BE906" s="56"/>
      <c r="BF906" s="56"/>
    </row>
    <row r="907" spans="1:58" ht="12" customHeight="1" x14ac:dyDescent="0.15">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c r="AL907" s="56"/>
      <c r="AM907" s="56"/>
      <c r="AN907" s="56"/>
      <c r="AO907" s="56"/>
      <c r="AP907" s="56"/>
      <c r="AQ907" s="56"/>
      <c r="AR907" s="56"/>
      <c r="AS907" s="56"/>
      <c r="AT907" s="56"/>
      <c r="AU907" s="56"/>
      <c r="AV907" s="56"/>
      <c r="AW907" s="56"/>
      <c r="AX907" s="56"/>
      <c r="AY907" s="56"/>
      <c r="AZ907" s="56"/>
      <c r="BA907" s="56"/>
      <c r="BB907" s="56"/>
      <c r="BC907" s="56"/>
      <c r="BD907" s="56"/>
      <c r="BE907" s="56"/>
      <c r="BF907" s="56"/>
    </row>
    <row r="908" spans="1:58" ht="12" customHeight="1" x14ac:dyDescent="0.15">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c r="AL908" s="56"/>
      <c r="AM908" s="56"/>
      <c r="AN908" s="56"/>
      <c r="AO908" s="56"/>
      <c r="AP908" s="56"/>
      <c r="AQ908" s="56"/>
      <c r="AR908" s="56"/>
      <c r="AS908" s="56"/>
      <c r="AT908" s="56"/>
      <c r="AU908" s="56"/>
      <c r="AV908" s="56"/>
      <c r="AW908" s="56"/>
      <c r="AX908" s="56"/>
      <c r="AY908" s="56"/>
      <c r="AZ908" s="56"/>
      <c r="BA908" s="56"/>
      <c r="BB908" s="56"/>
      <c r="BC908" s="56"/>
      <c r="BD908" s="56"/>
      <c r="BE908" s="56"/>
      <c r="BF908" s="56"/>
    </row>
    <row r="909" spans="1:58" ht="12" customHeight="1" x14ac:dyDescent="0.15">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c r="AL909" s="56"/>
      <c r="AM909" s="56"/>
      <c r="AN909" s="56"/>
      <c r="AO909" s="56"/>
      <c r="AP909" s="56"/>
      <c r="AQ909" s="56"/>
      <c r="AR909" s="56"/>
      <c r="AS909" s="56"/>
      <c r="AT909" s="56"/>
      <c r="AU909" s="56"/>
      <c r="AV909" s="56"/>
      <c r="AW909" s="56"/>
      <c r="AX909" s="56"/>
      <c r="AY909" s="56"/>
      <c r="AZ909" s="56"/>
      <c r="BA909" s="56"/>
      <c r="BB909" s="56"/>
      <c r="BC909" s="56"/>
      <c r="BD909" s="56"/>
      <c r="BE909" s="56"/>
      <c r="BF909" s="56"/>
    </row>
    <row r="910" spans="1:58" ht="12" customHeight="1" x14ac:dyDescent="0.15">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c r="AL910" s="56"/>
      <c r="AM910" s="56"/>
      <c r="AN910" s="56"/>
      <c r="AO910" s="56"/>
      <c r="AP910" s="56"/>
      <c r="AQ910" s="56"/>
      <c r="AR910" s="56"/>
      <c r="AS910" s="56"/>
      <c r="AT910" s="56"/>
      <c r="AU910" s="56"/>
      <c r="AV910" s="56"/>
      <c r="AW910" s="56"/>
      <c r="AX910" s="56"/>
      <c r="AY910" s="56"/>
      <c r="AZ910" s="56"/>
      <c r="BA910" s="56"/>
      <c r="BB910" s="56"/>
      <c r="BC910" s="56"/>
      <c r="BD910" s="56"/>
      <c r="BE910" s="56"/>
      <c r="BF910" s="56"/>
    </row>
    <row r="911" spans="1:58" ht="12" customHeight="1" x14ac:dyDescent="0.15">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c r="AL911" s="56"/>
      <c r="AM911" s="56"/>
      <c r="AN911" s="56"/>
      <c r="AO911" s="56"/>
      <c r="AP911" s="56"/>
      <c r="AQ911" s="56"/>
      <c r="AR911" s="56"/>
      <c r="AS911" s="56"/>
      <c r="AT911" s="56"/>
      <c r="AU911" s="56"/>
      <c r="AV911" s="56"/>
      <c r="AW911" s="56"/>
      <c r="AX911" s="56"/>
      <c r="AY911" s="56"/>
      <c r="AZ911" s="56"/>
      <c r="BA911" s="56"/>
      <c r="BB911" s="56"/>
      <c r="BC911" s="56"/>
      <c r="BD911" s="56"/>
      <c r="BE911" s="56"/>
      <c r="BF911" s="56"/>
    </row>
    <row r="912" spans="1:58" ht="12" customHeight="1" x14ac:dyDescent="0.15">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c r="AL912" s="56"/>
      <c r="AM912" s="56"/>
      <c r="AN912" s="56"/>
      <c r="AO912" s="56"/>
      <c r="AP912" s="56"/>
      <c r="AQ912" s="56"/>
      <c r="AR912" s="56"/>
      <c r="AS912" s="56"/>
      <c r="AT912" s="56"/>
      <c r="AU912" s="56"/>
      <c r="AV912" s="56"/>
      <c r="AW912" s="56"/>
      <c r="AX912" s="56"/>
      <c r="AY912" s="56"/>
      <c r="AZ912" s="56"/>
      <c r="BA912" s="56"/>
      <c r="BB912" s="56"/>
      <c r="BC912" s="56"/>
      <c r="BD912" s="56"/>
      <c r="BE912" s="56"/>
      <c r="BF912" s="56"/>
    </row>
    <row r="913" spans="1:58" ht="12" customHeight="1" x14ac:dyDescent="0.15">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c r="AL913" s="56"/>
      <c r="AM913" s="56"/>
      <c r="AN913" s="56"/>
      <c r="AO913" s="56"/>
      <c r="AP913" s="56"/>
      <c r="AQ913" s="56"/>
      <c r="AR913" s="56"/>
      <c r="AS913" s="56"/>
      <c r="AT913" s="56"/>
      <c r="AU913" s="56"/>
      <c r="AV913" s="56"/>
      <c r="AW913" s="56"/>
      <c r="AX913" s="56"/>
      <c r="AY913" s="56"/>
      <c r="AZ913" s="56"/>
      <c r="BA913" s="56"/>
      <c r="BB913" s="56"/>
      <c r="BC913" s="56"/>
      <c r="BD913" s="56"/>
      <c r="BE913" s="56"/>
      <c r="BF913" s="56"/>
    </row>
    <row r="914" spans="1:58" ht="12" customHeight="1" x14ac:dyDescent="0.15">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c r="AL914" s="56"/>
      <c r="AM914" s="56"/>
      <c r="AN914" s="56"/>
      <c r="AO914" s="56"/>
      <c r="AP914" s="56"/>
      <c r="AQ914" s="56"/>
      <c r="AR914" s="56"/>
      <c r="AS914" s="56"/>
      <c r="AT914" s="56"/>
      <c r="AU914" s="56"/>
      <c r="AV914" s="56"/>
      <c r="AW914" s="56"/>
      <c r="AX914" s="56"/>
      <c r="AY914" s="56"/>
      <c r="AZ914" s="56"/>
      <c r="BA914" s="56"/>
      <c r="BB914" s="56"/>
      <c r="BC914" s="56"/>
      <c r="BD914" s="56"/>
      <c r="BE914" s="56"/>
      <c r="BF914" s="56"/>
    </row>
    <row r="915" spans="1:58" ht="12" customHeight="1" x14ac:dyDescent="0.15">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c r="AL915" s="56"/>
      <c r="AM915" s="56"/>
      <c r="AN915" s="56"/>
      <c r="AO915" s="56"/>
      <c r="AP915" s="56"/>
      <c r="AQ915" s="56"/>
      <c r="AR915" s="56"/>
      <c r="AS915" s="56"/>
      <c r="AT915" s="56"/>
      <c r="AU915" s="56"/>
      <c r="AV915" s="56"/>
      <c r="AW915" s="56"/>
      <c r="AX915" s="56"/>
      <c r="AY915" s="56"/>
      <c r="AZ915" s="56"/>
      <c r="BA915" s="56"/>
      <c r="BB915" s="56"/>
      <c r="BC915" s="56"/>
      <c r="BD915" s="56"/>
      <c r="BE915" s="56"/>
      <c r="BF915" s="56"/>
    </row>
    <row r="916" spans="1:58" ht="12" customHeight="1" x14ac:dyDescent="0.15">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c r="AL916" s="56"/>
      <c r="AM916" s="56"/>
      <c r="AN916" s="56"/>
      <c r="AO916" s="56"/>
      <c r="AP916" s="56"/>
      <c r="AQ916" s="56"/>
      <c r="AR916" s="56"/>
      <c r="AS916" s="56"/>
      <c r="AT916" s="56"/>
      <c r="AU916" s="56"/>
      <c r="AV916" s="56"/>
      <c r="AW916" s="56"/>
      <c r="AX916" s="56"/>
      <c r="AY916" s="56"/>
      <c r="AZ916" s="56"/>
      <c r="BA916" s="56"/>
      <c r="BB916" s="56"/>
      <c r="BC916" s="56"/>
      <c r="BD916" s="56"/>
      <c r="BE916" s="56"/>
      <c r="BF916" s="56"/>
    </row>
    <row r="917" spans="1:58" ht="12" customHeight="1" x14ac:dyDescent="0.15">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c r="AL917" s="56"/>
      <c r="AM917" s="56"/>
      <c r="AN917" s="56"/>
      <c r="AO917" s="56"/>
      <c r="AP917" s="56"/>
      <c r="AQ917" s="56"/>
      <c r="AR917" s="56"/>
      <c r="AS917" s="56"/>
      <c r="AT917" s="56"/>
      <c r="AU917" s="56"/>
      <c r="AV917" s="56"/>
      <c r="AW917" s="56"/>
      <c r="AX917" s="56"/>
      <c r="AY917" s="56"/>
      <c r="AZ917" s="56"/>
      <c r="BA917" s="56"/>
      <c r="BB917" s="56"/>
      <c r="BC917" s="56"/>
      <c r="BD917" s="56"/>
      <c r="BE917" s="56"/>
      <c r="BF917" s="56"/>
    </row>
    <row r="918" spans="1:58" ht="12" customHeight="1" x14ac:dyDescent="0.15">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c r="AL918" s="56"/>
      <c r="AM918" s="56"/>
      <c r="AN918" s="56"/>
      <c r="AO918" s="56"/>
      <c r="AP918" s="56"/>
      <c r="AQ918" s="56"/>
      <c r="AR918" s="56"/>
      <c r="AS918" s="56"/>
      <c r="AT918" s="56"/>
      <c r="AU918" s="56"/>
      <c r="AV918" s="56"/>
      <c r="AW918" s="56"/>
      <c r="AX918" s="56"/>
      <c r="AY918" s="56"/>
      <c r="AZ918" s="56"/>
      <c r="BA918" s="56"/>
      <c r="BB918" s="56"/>
      <c r="BC918" s="56"/>
      <c r="BD918" s="56"/>
      <c r="BE918" s="56"/>
      <c r="BF918" s="56"/>
    </row>
    <row r="919" spans="1:58" ht="12" customHeight="1" x14ac:dyDescent="0.15">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c r="AL919" s="56"/>
      <c r="AM919" s="56"/>
      <c r="AN919" s="56"/>
      <c r="AO919" s="56"/>
      <c r="AP919" s="56"/>
      <c r="AQ919" s="56"/>
      <c r="AR919" s="56"/>
      <c r="AS919" s="56"/>
      <c r="AT919" s="56"/>
      <c r="AU919" s="56"/>
      <c r="AV919" s="56"/>
      <c r="AW919" s="56"/>
      <c r="AX919" s="56"/>
      <c r="AY919" s="56"/>
      <c r="AZ919" s="56"/>
      <c r="BA919" s="56"/>
      <c r="BB919" s="56"/>
      <c r="BC919" s="56"/>
      <c r="BD919" s="56"/>
      <c r="BE919" s="56"/>
      <c r="BF919" s="56"/>
    </row>
    <row r="920" spans="1:58" ht="12" customHeight="1" x14ac:dyDescent="0.15">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c r="AL920" s="56"/>
      <c r="AM920" s="56"/>
      <c r="AN920" s="56"/>
      <c r="AO920" s="56"/>
      <c r="AP920" s="56"/>
      <c r="AQ920" s="56"/>
      <c r="AR920" s="56"/>
      <c r="AS920" s="56"/>
      <c r="AT920" s="56"/>
      <c r="AU920" s="56"/>
      <c r="AV920" s="56"/>
      <c r="AW920" s="56"/>
      <c r="AX920" s="56"/>
      <c r="AY920" s="56"/>
      <c r="AZ920" s="56"/>
      <c r="BA920" s="56"/>
      <c r="BB920" s="56"/>
      <c r="BC920" s="56"/>
      <c r="BD920" s="56"/>
      <c r="BE920" s="56"/>
      <c r="BF920" s="56"/>
    </row>
    <row r="921" spans="1:58" ht="12" customHeight="1" x14ac:dyDescent="0.15">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c r="AL921" s="56"/>
      <c r="AM921" s="56"/>
      <c r="AN921" s="56"/>
      <c r="AO921" s="56"/>
      <c r="AP921" s="56"/>
      <c r="AQ921" s="56"/>
      <c r="AR921" s="56"/>
      <c r="AS921" s="56"/>
      <c r="AT921" s="56"/>
      <c r="AU921" s="56"/>
      <c r="AV921" s="56"/>
      <c r="AW921" s="56"/>
      <c r="AX921" s="56"/>
      <c r="AY921" s="56"/>
      <c r="AZ921" s="56"/>
      <c r="BA921" s="56"/>
      <c r="BB921" s="56"/>
      <c r="BC921" s="56"/>
      <c r="BD921" s="56"/>
      <c r="BE921" s="56"/>
      <c r="BF921" s="56"/>
    </row>
    <row r="922" spans="1:58" ht="12" customHeight="1" x14ac:dyDescent="0.15">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c r="AL922" s="56"/>
      <c r="AM922" s="56"/>
      <c r="AN922" s="56"/>
      <c r="AO922" s="56"/>
      <c r="AP922" s="56"/>
      <c r="AQ922" s="56"/>
      <c r="AR922" s="56"/>
      <c r="AS922" s="56"/>
      <c r="AT922" s="56"/>
      <c r="AU922" s="56"/>
      <c r="AV922" s="56"/>
      <c r="AW922" s="56"/>
      <c r="AX922" s="56"/>
      <c r="AY922" s="56"/>
      <c r="AZ922" s="56"/>
      <c r="BA922" s="56"/>
      <c r="BB922" s="56"/>
      <c r="BC922" s="56"/>
      <c r="BD922" s="56"/>
      <c r="BE922" s="56"/>
      <c r="BF922" s="56"/>
    </row>
    <row r="923" spans="1:58" ht="12" customHeight="1" x14ac:dyDescent="0.15">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c r="AL923" s="56"/>
      <c r="AM923" s="56"/>
      <c r="AN923" s="56"/>
      <c r="AO923" s="56"/>
      <c r="AP923" s="56"/>
      <c r="AQ923" s="56"/>
      <c r="AR923" s="56"/>
      <c r="AS923" s="56"/>
      <c r="AT923" s="56"/>
      <c r="AU923" s="56"/>
      <c r="AV923" s="56"/>
      <c r="AW923" s="56"/>
      <c r="AX923" s="56"/>
      <c r="AY923" s="56"/>
      <c r="AZ923" s="56"/>
      <c r="BA923" s="56"/>
      <c r="BB923" s="56"/>
      <c r="BC923" s="56"/>
      <c r="BD923" s="56"/>
      <c r="BE923" s="56"/>
      <c r="BF923" s="56"/>
    </row>
    <row r="924" spans="1:58" ht="12" customHeight="1" x14ac:dyDescent="0.15">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c r="AL924" s="56"/>
      <c r="AM924" s="56"/>
      <c r="AN924" s="56"/>
      <c r="AO924" s="56"/>
      <c r="AP924" s="56"/>
      <c r="AQ924" s="56"/>
      <c r="AR924" s="56"/>
      <c r="AS924" s="56"/>
      <c r="AT924" s="56"/>
      <c r="AU924" s="56"/>
      <c r="AV924" s="56"/>
      <c r="AW924" s="56"/>
      <c r="AX924" s="56"/>
      <c r="AY924" s="56"/>
      <c r="AZ924" s="56"/>
      <c r="BA924" s="56"/>
      <c r="BB924" s="56"/>
      <c r="BC924" s="56"/>
      <c r="BD924" s="56"/>
      <c r="BE924" s="56"/>
      <c r="BF924" s="56"/>
    </row>
    <row r="925" spans="1:58" ht="12" customHeight="1" x14ac:dyDescent="0.15">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c r="AL925" s="56"/>
      <c r="AM925" s="56"/>
      <c r="AN925" s="56"/>
      <c r="AO925" s="56"/>
      <c r="AP925" s="56"/>
      <c r="AQ925" s="56"/>
      <c r="AR925" s="56"/>
      <c r="AS925" s="56"/>
      <c r="AT925" s="56"/>
      <c r="AU925" s="56"/>
      <c r="AV925" s="56"/>
      <c r="AW925" s="56"/>
      <c r="AX925" s="56"/>
      <c r="AY925" s="56"/>
      <c r="AZ925" s="56"/>
      <c r="BA925" s="56"/>
      <c r="BB925" s="56"/>
      <c r="BC925" s="56"/>
      <c r="BD925" s="56"/>
      <c r="BE925" s="56"/>
      <c r="BF925" s="56"/>
    </row>
    <row r="926" spans="1:58" ht="12" customHeight="1" x14ac:dyDescent="0.15">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c r="AL926" s="56"/>
      <c r="AM926" s="56"/>
      <c r="AN926" s="56"/>
      <c r="AO926" s="56"/>
      <c r="AP926" s="56"/>
      <c r="AQ926" s="56"/>
      <c r="AR926" s="56"/>
      <c r="AS926" s="56"/>
      <c r="AT926" s="56"/>
      <c r="AU926" s="56"/>
      <c r="AV926" s="56"/>
      <c r="AW926" s="56"/>
      <c r="AX926" s="56"/>
      <c r="AY926" s="56"/>
      <c r="AZ926" s="56"/>
      <c r="BA926" s="56"/>
      <c r="BB926" s="56"/>
      <c r="BC926" s="56"/>
      <c r="BD926" s="56"/>
      <c r="BE926" s="56"/>
      <c r="BF926" s="56"/>
    </row>
    <row r="927" spans="1:58" ht="12" customHeight="1" x14ac:dyDescent="0.15">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c r="AL927" s="56"/>
      <c r="AM927" s="56"/>
      <c r="AN927" s="56"/>
      <c r="AO927" s="56"/>
      <c r="AP927" s="56"/>
      <c r="AQ927" s="56"/>
      <c r="AR927" s="56"/>
      <c r="AS927" s="56"/>
      <c r="AT927" s="56"/>
      <c r="AU927" s="56"/>
      <c r="AV927" s="56"/>
      <c r="AW927" s="56"/>
      <c r="AX927" s="56"/>
      <c r="AY927" s="56"/>
      <c r="AZ927" s="56"/>
      <c r="BA927" s="56"/>
      <c r="BB927" s="56"/>
      <c r="BC927" s="56"/>
      <c r="BD927" s="56"/>
      <c r="BE927" s="56"/>
      <c r="BF927" s="56"/>
    </row>
    <row r="928" spans="1:58" ht="12" customHeight="1" x14ac:dyDescent="0.15">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c r="AL928" s="56"/>
      <c r="AM928" s="56"/>
      <c r="AN928" s="56"/>
      <c r="AO928" s="56"/>
      <c r="AP928" s="56"/>
      <c r="AQ928" s="56"/>
      <c r="AR928" s="56"/>
      <c r="AS928" s="56"/>
      <c r="AT928" s="56"/>
      <c r="AU928" s="56"/>
      <c r="AV928" s="56"/>
      <c r="AW928" s="56"/>
      <c r="AX928" s="56"/>
      <c r="AY928" s="56"/>
      <c r="AZ928" s="56"/>
      <c r="BA928" s="56"/>
      <c r="BB928" s="56"/>
      <c r="BC928" s="56"/>
      <c r="BD928" s="56"/>
      <c r="BE928" s="56"/>
      <c r="BF928" s="56"/>
    </row>
    <row r="929" spans="1:58" ht="12" customHeight="1" x14ac:dyDescent="0.15">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c r="AL929" s="56"/>
      <c r="AM929" s="56"/>
      <c r="AN929" s="56"/>
      <c r="AO929" s="56"/>
      <c r="AP929" s="56"/>
      <c r="AQ929" s="56"/>
      <c r="AR929" s="56"/>
      <c r="AS929" s="56"/>
      <c r="AT929" s="56"/>
      <c r="AU929" s="56"/>
      <c r="AV929" s="56"/>
      <c r="AW929" s="56"/>
      <c r="AX929" s="56"/>
      <c r="AY929" s="56"/>
      <c r="AZ929" s="56"/>
      <c r="BA929" s="56"/>
      <c r="BB929" s="56"/>
      <c r="BC929" s="56"/>
      <c r="BD929" s="56"/>
      <c r="BE929" s="56"/>
      <c r="BF929" s="56"/>
    </row>
    <row r="930" spans="1:58" ht="12" customHeight="1" x14ac:dyDescent="0.15">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c r="AL930" s="56"/>
      <c r="AM930" s="56"/>
      <c r="AN930" s="56"/>
      <c r="AO930" s="56"/>
      <c r="AP930" s="56"/>
      <c r="AQ930" s="56"/>
      <c r="AR930" s="56"/>
      <c r="AS930" s="56"/>
      <c r="AT930" s="56"/>
      <c r="AU930" s="56"/>
      <c r="AV930" s="56"/>
      <c r="AW930" s="56"/>
      <c r="AX930" s="56"/>
      <c r="AY930" s="56"/>
      <c r="AZ930" s="56"/>
      <c r="BA930" s="56"/>
      <c r="BB930" s="56"/>
      <c r="BC930" s="56"/>
      <c r="BD930" s="56"/>
      <c r="BE930" s="56"/>
      <c r="BF930" s="56"/>
    </row>
    <row r="931" spans="1:58" ht="12" customHeight="1" x14ac:dyDescent="0.15">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c r="AL931" s="56"/>
      <c r="AM931" s="56"/>
      <c r="AN931" s="56"/>
      <c r="AO931" s="56"/>
      <c r="AP931" s="56"/>
      <c r="AQ931" s="56"/>
      <c r="AR931" s="56"/>
      <c r="AS931" s="56"/>
      <c r="AT931" s="56"/>
      <c r="AU931" s="56"/>
      <c r="AV931" s="56"/>
      <c r="AW931" s="56"/>
      <c r="AX931" s="56"/>
      <c r="AY931" s="56"/>
      <c r="AZ931" s="56"/>
      <c r="BA931" s="56"/>
      <c r="BB931" s="56"/>
      <c r="BC931" s="56"/>
      <c r="BD931" s="56"/>
      <c r="BE931" s="56"/>
      <c r="BF931" s="56"/>
    </row>
    <row r="932" spans="1:58" ht="12" customHeight="1" x14ac:dyDescent="0.15">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c r="AL932" s="56"/>
      <c r="AM932" s="56"/>
      <c r="AN932" s="56"/>
      <c r="AO932" s="56"/>
      <c r="AP932" s="56"/>
      <c r="AQ932" s="56"/>
      <c r="AR932" s="56"/>
      <c r="AS932" s="56"/>
      <c r="AT932" s="56"/>
      <c r="AU932" s="56"/>
      <c r="AV932" s="56"/>
      <c r="AW932" s="56"/>
      <c r="AX932" s="56"/>
      <c r="AY932" s="56"/>
      <c r="AZ932" s="56"/>
      <c r="BA932" s="56"/>
      <c r="BB932" s="56"/>
      <c r="BC932" s="56"/>
      <c r="BD932" s="56"/>
      <c r="BE932" s="56"/>
      <c r="BF932" s="56"/>
    </row>
    <row r="933" spans="1:58" ht="12" customHeight="1" x14ac:dyDescent="0.15">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c r="AL933" s="56"/>
      <c r="AM933" s="56"/>
      <c r="AN933" s="56"/>
      <c r="AO933" s="56"/>
      <c r="AP933" s="56"/>
      <c r="AQ933" s="56"/>
      <c r="AR933" s="56"/>
      <c r="AS933" s="56"/>
      <c r="AT933" s="56"/>
      <c r="AU933" s="56"/>
      <c r="AV933" s="56"/>
      <c r="AW933" s="56"/>
      <c r="AX933" s="56"/>
      <c r="AY933" s="56"/>
      <c r="AZ933" s="56"/>
      <c r="BA933" s="56"/>
      <c r="BB933" s="56"/>
      <c r="BC933" s="56"/>
      <c r="BD933" s="56"/>
      <c r="BE933" s="56"/>
      <c r="BF933" s="56"/>
    </row>
    <row r="934" spans="1:58" ht="12" customHeight="1" x14ac:dyDescent="0.15">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c r="AL934" s="56"/>
      <c r="AM934" s="56"/>
      <c r="AN934" s="56"/>
      <c r="AO934" s="56"/>
      <c r="AP934" s="56"/>
      <c r="AQ934" s="56"/>
      <c r="AR934" s="56"/>
      <c r="AS934" s="56"/>
      <c r="AT934" s="56"/>
      <c r="AU934" s="56"/>
      <c r="AV934" s="56"/>
      <c r="AW934" s="56"/>
      <c r="AX934" s="56"/>
      <c r="AY934" s="56"/>
      <c r="AZ934" s="56"/>
      <c r="BA934" s="56"/>
      <c r="BB934" s="56"/>
      <c r="BC934" s="56"/>
      <c r="BD934" s="56"/>
      <c r="BE934" s="56"/>
      <c r="BF934" s="56"/>
    </row>
    <row r="935" spans="1:58" ht="12" customHeight="1" x14ac:dyDescent="0.15">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c r="AL935" s="56"/>
      <c r="AM935" s="56"/>
      <c r="AN935" s="56"/>
      <c r="AO935" s="56"/>
      <c r="AP935" s="56"/>
      <c r="AQ935" s="56"/>
      <c r="AR935" s="56"/>
      <c r="AS935" s="56"/>
      <c r="AT935" s="56"/>
      <c r="AU935" s="56"/>
      <c r="AV935" s="56"/>
      <c r="AW935" s="56"/>
      <c r="AX935" s="56"/>
      <c r="AY935" s="56"/>
      <c r="AZ935" s="56"/>
      <c r="BA935" s="56"/>
      <c r="BB935" s="56"/>
      <c r="BC935" s="56"/>
      <c r="BD935" s="56"/>
      <c r="BE935" s="56"/>
      <c r="BF935" s="56"/>
    </row>
    <row r="936" spans="1:58" ht="12" customHeight="1" x14ac:dyDescent="0.15">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c r="AL936" s="56"/>
      <c r="AM936" s="56"/>
      <c r="AN936" s="56"/>
      <c r="AO936" s="56"/>
      <c r="AP936" s="56"/>
      <c r="AQ936" s="56"/>
      <c r="AR936" s="56"/>
      <c r="AS936" s="56"/>
      <c r="AT936" s="56"/>
      <c r="AU936" s="56"/>
      <c r="AV936" s="56"/>
      <c r="AW936" s="56"/>
      <c r="AX936" s="56"/>
      <c r="AY936" s="56"/>
      <c r="AZ936" s="56"/>
      <c r="BA936" s="56"/>
      <c r="BB936" s="56"/>
      <c r="BC936" s="56"/>
      <c r="BD936" s="56"/>
      <c r="BE936" s="56"/>
      <c r="BF936" s="56"/>
    </row>
    <row r="937" spans="1:58" ht="12" customHeight="1" x14ac:dyDescent="0.15">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c r="AL937" s="56"/>
      <c r="AM937" s="56"/>
      <c r="AN937" s="56"/>
      <c r="AO937" s="56"/>
      <c r="AP937" s="56"/>
      <c r="AQ937" s="56"/>
      <c r="AR937" s="56"/>
      <c r="AS937" s="56"/>
      <c r="AT937" s="56"/>
      <c r="AU937" s="56"/>
      <c r="AV937" s="56"/>
      <c r="AW937" s="56"/>
      <c r="AX937" s="56"/>
      <c r="AY937" s="56"/>
      <c r="AZ937" s="56"/>
      <c r="BA937" s="56"/>
      <c r="BB937" s="56"/>
      <c r="BC937" s="56"/>
      <c r="BD937" s="56"/>
      <c r="BE937" s="56"/>
      <c r="BF937" s="56"/>
    </row>
    <row r="938" spans="1:58" ht="12" customHeight="1" x14ac:dyDescent="0.15">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c r="AL938" s="56"/>
      <c r="AM938" s="56"/>
      <c r="AN938" s="56"/>
      <c r="AO938" s="56"/>
      <c r="AP938" s="56"/>
      <c r="AQ938" s="56"/>
      <c r="AR938" s="56"/>
      <c r="AS938" s="56"/>
      <c r="AT938" s="56"/>
      <c r="AU938" s="56"/>
      <c r="AV938" s="56"/>
      <c r="AW938" s="56"/>
      <c r="AX938" s="56"/>
      <c r="AY938" s="56"/>
      <c r="AZ938" s="56"/>
      <c r="BA938" s="56"/>
      <c r="BB938" s="56"/>
      <c r="BC938" s="56"/>
      <c r="BD938" s="56"/>
      <c r="BE938" s="56"/>
      <c r="BF938" s="56"/>
    </row>
    <row r="939" spans="1:58" ht="12" customHeight="1" x14ac:dyDescent="0.15">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c r="AL939" s="56"/>
      <c r="AM939" s="56"/>
      <c r="AN939" s="56"/>
      <c r="AO939" s="56"/>
      <c r="AP939" s="56"/>
      <c r="AQ939" s="56"/>
      <c r="AR939" s="56"/>
      <c r="AS939" s="56"/>
      <c r="AT939" s="56"/>
      <c r="AU939" s="56"/>
      <c r="AV939" s="56"/>
      <c r="AW939" s="56"/>
      <c r="AX939" s="56"/>
      <c r="AY939" s="56"/>
      <c r="AZ939" s="56"/>
      <c r="BA939" s="56"/>
      <c r="BB939" s="56"/>
      <c r="BC939" s="56"/>
      <c r="BD939" s="56"/>
      <c r="BE939" s="56"/>
      <c r="BF939" s="56"/>
    </row>
    <row r="940" spans="1:58" ht="12" customHeight="1" x14ac:dyDescent="0.15">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c r="AL940" s="56"/>
      <c r="AM940" s="56"/>
      <c r="AN940" s="56"/>
      <c r="AO940" s="56"/>
      <c r="AP940" s="56"/>
      <c r="AQ940" s="56"/>
      <c r="AR940" s="56"/>
      <c r="AS940" s="56"/>
      <c r="AT940" s="56"/>
      <c r="AU940" s="56"/>
      <c r="AV940" s="56"/>
      <c r="AW940" s="56"/>
      <c r="AX940" s="56"/>
      <c r="AY940" s="56"/>
      <c r="AZ940" s="56"/>
      <c r="BA940" s="56"/>
      <c r="BB940" s="56"/>
      <c r="BC940" s="56"/>
      <c r="BD940" s="56"/>
      <c r="BE940" s="56"/>
      <c r="BF940" s="56"/>
    </row>
    <row r="941" spans="1:58" ht="12" customHeight="1" x14ac:dyDescent="0.15">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c r="AL941" s="56"/>
      <c r="AM941" s="56"/>
      <c r="AN941" s="56"/>
      <c r="AO941" s="56"/>
      <c r="AP941" s="56"/>
      <c r="AQ941" s="56"/>
      <c r="AR941" s="56"/>
      <c r="AS941" s="56"/>
      <c r="AT941" s="56"/>
      <c r="AU941" s="56"/>
      <c r="AV941" s="56"/>
      <c r="AW941" s="56"/>
      <c r="AX941" s="56"/>
      <c r="AY941" s="56"/>
      <c r="AZ941" s="56"/>
      <c r="BA941" s="56"/>
      <c r="BB941" s="56"/>
      <c r="BC941" s="56"/>
      <c r="BD941" s="56"/>
      <c r="BE941" s="56"/>
      <c r="BF941" s="56"/>
    </row>
    <row r="942" spans="1:58" ht="12" customHeight="1" x14ac:dyDescent="0.15">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c r="AL942" s="56"/>
      <c r="AM942" s="56"/>
      <c r="AN942" s="56"/>
      <c r="AO942" s="56"/>
      <c r="AP942" s="56"/>
      <c r="AQ942" s="56"/>
      <c r="AR942" s="56"/>
      <c r="AS942" s="56"/>
      <c r="AT942" s="56"/>
      <c r="AU942" s="56"/>
      <c r="AV942" s="56"/>
      <c r="AW942" s="56"/>
      <c r="AX942" s="56"/>
      <c r="AY942" s="56"/>
      <c r="AZ942" s="56"/>
      <c r="BA942" s="56"/>
      <c r="BB942" s="56"/>
      <c r="BC942" s="56"/>
      <c r="BD942" s="56"/>
      <c r="BE942" s="56"/>
      <c r="BF942" s="56"/>
    </row>
    <row r="943" spans="1:58" ht="12" customHeight="1" x14ac:dyDescent="0.15">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c r="AL943" s="56"/>
      <c r="AM943" s="56"/>
      <c r="AN943" s="56"/>
      <c r="AO943" s="56"/>
      <c r="AP943" s="56"/>
      <c r="AQ943" s="56"/>
      <c r="AR943" s="56"/>
      <c r="AS943" s="56"/>
      <c r="AT943" s="56"/>
      <c r="AU943" s="56"/>
      <c r="AV943" s="56"/>
      <c r="AW943" s="56"/>
      <c r="AX943" s="56"/>
      <c r="AY943" s="56"/>
      <c r="AZ943" s="56"/>
      <c r="BA943" s="56"/>
      <c r="BB943" s="56"/>
      <c r="BC943" s="56"/>
      <c r="BD943" s="56"/>
      <c r="BE943" s="56"/>
      <c r="BF943" s="56"/>
    </row>
    <row r="944" spans="1:58" ht="12" customHeight="1" x14ac:dyDescent="0.15">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c r="AL944" s="56"/>
      <c r="AM944" s="56"/>
      <c r="AN944" s="56"/>
      <c r="AO944" s="56"/>
      <c r="AP944" s="56"/>
      <c r="AQ944" s="56"/>
      <c r="AR944" s="56"/>
      <c r="AS944" s="56"/>
      <c r="AT944" s="56"/>
      <c r="AU944" s="56"/>
      <c r="AV944" s="56"/>
      <c r="AW944" s="56"/>
      <c r="AX944" s="56"/>
      <c r="AY944" s="56"/>
      <c r="AZ944" s="56"/>
      <c r="BA944" s="56"/>
      <c r="BB944" s="56"/>
      <c r="BC944" s="56"/>
      <c r="BD944" s="56"/>
      <c r="BE944" s="56"/>
      <c r="BF944" s="56"/>
    </row>
    <row r="945" spans="1:58" ht="12" customHeight="1" x14ac:dyDescent="0.15">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c r="AL945" s="56"/>
      <c r="AM945" s="56"/>
      <c r="AN945" s="56"/>
      <c r="AO945" s="56"/>
      <c r="AP945" s="56"/>
      <c r="AQ945" s="56"/>
      <c r="AR945" s="56"/>
      <c r="AS945" s="56"/>
      <c r="AT945" s="56"/>
      <c r="AU945" s="56"/>
      <c r="AV945" s="56"/>
      <c r="AW945" s="56"/>
      <c r="AX945" s="56"/>
      <c r="AY945" s="56"/>
      <c r="AZ945" s="56"/>
      <c r="BA945" s="56"/>
      <c r="BB945" s="56"/>
      <c r="BC945" s="56"/>
      <c r="BD945" s="56"/>
      <c r="BE945" s="56"/>
      <c r="BF945" s="56"/>
    </row>
    <row r="946" spans="1:58" ht="12" customHeight="1" x14ac:dyDescent="0.15">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c r="AL946" s="56"/>
      <c r="AM946" s="56"/>
      <c r="AN946" s="56"/>
      <c r="AO946" s="56"/>
      <c r="AP946" s="56"/>
      <c r="AQ946" s="56"/>
      <c r="AR946" s="56"/>
      <c r="AS946" s="56"/>
      <c r="AT946" s="56"/>
      <c r="AU946" s="56"/>
      <c r="AV946" s="56"/>
      <c r="AW946" s="56"/>
      <c r="AX946" s="56"/>
      <c r="AY946" s="56"/>
      <c r="AZ946" s="56"/>
      <c r="BA946" s="56"/>
      <c r="BB946" s="56"/>
      <c r="BC946" s="56"/>
      <c r="BD946" s="56"/>
      <c r="BE946" s="56"/>
      <c r="BF946" s="56"/>
    </row>
    <row r="947" spans="1:58" ht="12" customHeight="1" x14ac:dyDescent="0.15">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c r="AL947" s="56"/>
      <c r="AM947" s="56"/>
      <c r="AN947" s="56"/>
      <c r="AO947" s="56"/>
      <c r="AP947" s="56"/>
      <c r="AQ947" s="56"/>
      <c r="AR947" s="56"/>
      <c r="AS947" s="56"/>
      <c r="AT947" s="56"/>
      <c r="AU947" s="56"/>
      <c r="AV947" s="56"/>
      <c r="AW947" s="56"/>
      <c r="AX947" s="56"/>
      <c r="AY947" s="56"/>
      <c r="AZ947" s="56"/>
      <c r="BA947" s="56"/>
      <c r="BB947" s="56"/>
      <c r="BC947" s="56"/>
      <c r="BD947" s="56"/>
      <c r="BE947" s="56"/>
      <c r="BF947" s="56"/>
    </row>
    <row r="948" spans="1:58" ht="12" customHeight="1" x14ac:dyDescent="0.15">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c r="AL948" s="56"/>
      <c r="AM948" s="56"/>
      <c r="AN948" s="56"/>
      <c r="AO948" s="56"/>
      <c r="AP948" s="56"/>
      <c r="AQ948" s="56"/>
      <c r="AR948" s="56"/>
      <c r="AS948" s="56"/>
      <c r="AT948" s="56"/>
      <c r="AU948" s="56"/>
      <c r="AV948" s="56"/>
      <c r="AW948" s="56"/>
      <c r="AX948" s="56"/>
      <c r="AY948" s="56"/>
      <c r="AZ948" s="56"/>
      <c r="BA948" s="56"/>
      <c r="BB948" s="56"/>
      <c r="BC948" s="56"/>
      <c r="BD948" s="56"/>
      <c r="BE948" s="56"/>
      <c r="BF948" s="56"/>
    </row>
    <row r="949" spans="1:58" ht="12" customHeight="1" x14ac:dyDescent="0.15">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c r="AL949" s="56"/>
      <c r="AM949" s="56"/>
      <c r="AN949" s="56"/>
      <c r="AO949" s="56"/>
      <c r="AP949" s="56"/>
      <c r="AQ949" s="56"/>
      <c r="AR949" s="56"/>
      <c r="AS949" s="56"/>
      <c r="AT949" s="56"/>
      <c r="AU949" s="56"/>
      <c r="AV949" s="56"/>
      <c r="AW949" s="56"/>
      <c r="AX949" s="56"/>
      <c r="AY949" s="56"/>
      <c r="AZ949" s="56"/>
      <c r="BA949" s="56"/>
      <c r="BB949" s="56"/>
      <c r="BC949" s="56"/>
      <c r="BD949" s="56"/>
      <c r="BE949" s="56"/>
      <c r="BF949" s="56"/>
    </row>
    <row r="950" spans="1:58" ht="12" customHeight="1" x14ac:dyDescent="0.15">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c r="AL950" s="56"/>
      <c r="AM950" s="56"/>
      <c r="AN950" s="56"/>
      <c r="AO950" s="56"/>
      <c r="AP950" s="56"/>
      <c r="AQ950" s="56"/>
      <c r="AR950" s="56"/>
      <c r="AS950" s="56"/>
      <c r="AT950" s="56"/>
      <c r="AU950" s="56"/>
      <c r="AV950" s="56"/>
      <c r="AW950" s="56"/>
      <c r="AX950" s="56"/>
      <c r="AY950" s="56"/>
      <c r="AZ950" s="56"/>
      <c r="BA950" s="56"/>
      <c r="BB950" s="56"/>
      <c r="BC950" s="56"/>
      <c r="BD950" s="56"/>
      <c r="BE950" s="56"/>
      <c r="BF950" s="56"/>
    </row>
    <row r="951" spans="1:58" ht="12" customHeight="1" x14ac:dyDescent="0.15">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c r="AL951" s="56"/>
      <c r="AM951" s="56"/>
      <c r="AN951" s="56"/>
      <c r="AO951" s="56"/>
      <c r="AP951" s="56"/>
      <c r="AQ951" s="56"/>
      <c r="AR951" s="56"/>
      <c r="AS951" s="56"/>
      <c r="AT951" s="56"/>
      <c r="AU951" s="56"/>
      <c r="AV951" s="56"/>
      <c r="AW951" s="56"/>
      <c r="AX951" s="56"/>
      <c r="AY951" s="56"/>
      <c r="AZ951" s="56"/>
      <c r="BA951" s="56"/>
      <c r="BB951" s="56"/>
      <c r="BC951" s="56"/>
      <c r="BD951" s="56"/>
      <c r="BE951" s="56"/>
      <c r="BF951" s="56"/>
    </row>
    <row r="952" spans="1:58" ht="12" customHeight="1" x14ac:dyDescent="0.15">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c r="AL952" s="56"/>
      <c r="AM952" s="56"/>
      <c r="AN952" s="56"/>
      <c r="AO952" s="56"/>
      <c r="AP952" s="56"/>
      <c r="AQ952" s="56"/>
      <c r="AR952" s="56"/>
      <c r="AS952" s="56"/>
      <c r="AT952" s="56"/>
      <c r="AU952" s="56"/>
      <c r="AV952" s="56"/>
      <c r="AW952" s="56"/>
      <c r="AX952" s="56"/>
      <c r="AY952" s="56"/>
      <c r="AZ952" s="56"/>
      <c r="BA952" s="56"/>
      <c r="BB952" s="56"/>
      <c r="BC952" s="56"/>
      <c r="BD952" s="56"/>
      <c r="BE952" s="56"/>
      <c r="BF952" s="56"/>
    </row>
    <row r="953" spans="1:58" ht="12" customHeight="1" x14ac:dyDescent="0.15">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c r="AL953" s="56"/>
      <c r="AM953" s="56"/>
      <c r="AN953" s="56"/>
      <c r="AO953" s="56"/>
      <c r="AP953" s="56"/>
      <c r="AQ953" s="56"/>
      <c r="AR953" s="56"/>
      <c r="AS953" s="56"/>
      <c r="AT953" s="56"/>
      <c r="AU953" s="56"/>
      <c r="AV953" s="56"/>
      <c r="AW953" s="56"/>
      <c r="AX953" s="56"/>
      <c r="AY953" s="56"/>
      <c r="AZ953" s="56"/>
      <c r="BA953" s="56"/>
      <c r="BB953" s="56"/>
      <c r="BC953" s="56"/>
      <c r="BD953" s="56"/>
      <c r="BE953" s="56"/>
      <c r="BF953" s="56"/>
    </row>
    <row r="954" spans="1:58" ht="12" customHeight="1" x14ac:dyDescent="0.15">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c r="AL954" s="56"/>
      <c r="AM954" s="56"/>
      <c r="AN954" s="56"/>
      <c r="AO954" s="56"/>
      <c r="AP954" s="56"/>
      <c r="AQ954" s="56"/>
      <c r="AR954" s="56"/>
      <c r="AS954" s="56"/>
      <c r="AT954" s="56"/>
      <c r="AU954" s="56"/>
      <c r="AV954" s="56"/>
      <c r="AW954" s="56"/>
      <c r="AX954" s="56"/>
      <c r="AY954" s="56"/>
      <c r="AZ954" s="56"/>
      <c r="BA954" s="56"/>
      <c r="BB954" s="56"/>
      <c r="BC954" s="56"/>
      <c r="BD954" s="56"/>
      <c r="BE954" s="56"/>
      <c r="BF954" s="56"/>
    </row>
    <row r="955" spans="1:58" ht="12" customHeight="1" x14ac:dyDescent="0.15">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c r="AL955" s="56"/>
      <c r="AM955" s="56"/>
      <c r="AN955" s="56"/>
      <c r="AO955" s="56"/>
      <c r="AP955" s="56"/>
      <c r="AQ955" s="56"/>
      <c r="AR955" s="56"/>
      <c r="AS955" s="56"/>
      <c r="AT955" s="56"/>
      <c r="AU955" s="56"/>
      <c r="AV955" s="56"/>
      <c r="AW955" s="56"/>
      <c r="AX955" s="56"/>
      <c r="AY955" s="56"/>
      <c r="AZ955" s="56"/>
      <c r="BA955" s="56"/>
      <c r="BB955" s="56"/>
      <c r="BC955" s="56"/>
      <c r="BD955" s="56"/>
      <c r="BE955" s="56"/>
      <c r="BF955" s="56"/>
    </row>
    <row r="956" spans="1:58" ht="12" customHeight="1" x14ac:dyDescent="0.15">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c r="AL956" s="56"/>
      <c r="AM956" s="56"/>
      <c r="AN956" s="56"/>
      <c r="AO956" s="56"/>
      <c r="AP956" s="56"/>
      <c r="AQ956" s="56"/>
      <c r="AR956" s="56"/>
      <c r="AS956" s="56"/>
      <c r="AT956" s="56"/>
      <c r="AU956" s="56"/>
      <c r="AV956" s="56"/>
      <c r="AW956" s="56"/>
      <c r="AX956" s="56"/>
      <c r="AY956" s="56"/>
      <c r="AZ956" s="56"/>
      <c r="BA956" s="56"/>
      <c r="BB956" s="56"/>
      <c r="BC956" s="56"/>
      <c r="BD956" s="56"/>
      <c r="BE956" s="56"/>
      <c r="BF956" s="56"/>
    </row>
    <row r="957" spans="1:58" ht="12" customHeight="1" x14ac:dyDescent="0.15">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c r="AL957" s="56"/>
      <c r="AM957" s="56"/>
      <c r="AN957" s="56"/>
      <c r="AO957" s="56"/>
      <c r="AP957" s="56"/>
      <c r="AQ957" s="56"/>
      <c r="AR957" s="56"/>
      <c r="AS957" s="56"/>
      <c r="AT957" s="56"/>
      <c r="AU957" s="56"/>
      <c r="AV957" s="56"/>
      <c r="AW957" s="56"/>
      <c r="AX957" s="56"/>
      <c r="AY957" s="56"/>
      <c r="AZ957" s="56"/>
      <c r="BA957" s="56"/>
      <c r="BB957" s="56"/>
      <c r="BC957" s="56"/>
      <c r="BD957" s="56"/>
      <c r="BE957" s="56"/>
      <c r="BF957" s="56"/>
    </row>
    <row r="958" spans="1:58" ht="12" customHeight="1" x14ac:dyDescent="0.15">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c r="AL958" s="56"/>
      <c r="AM958" s="56"/>
      <c r="AN958" s="56"/>
      <c r="AO958" s="56"/>
      <c r="AP958" s="56"/>
      <c r="AQ958" s="56"/>
      <c r="AR958" s="56"/>
      <c r="AS958" s="56"/>
      <c r="AT958" s="56"/>
      <c r="AU958" s="56"/>
      <c r="AV958" s="56"/>
      <c r="AW958" s="56"/>
      <c r="AX958" s="56"/>
      <c r="AY958" s="56"/>
      <c r="AZ958" s="56"/>
      <c r="BA958" s="56"/>
      <c r="BB958" s="56"/>
      <c r="BC958" s="56"/>
      <c r="BD958" s="56"/>
      <c r="BE958" s="56"/>
      <c r="BF958" s="56"/>
    </row>
    <row r="959" spans="1:58" ht="12" customHeight="1" x14ac:dyDescent="0.15">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c r="AL959" s="56"/>
      <c r="AM959" s="56"/>
      <c r="AN959" s="56"/>
      <c r="AO959" s="56"/>
      <c r="AP959" s="56"/>
      <c r="AQ959" s="56"/>
      <c r="AR959" s="56"/>
      <c r="AS959" s="56"/>
      <c r="AT959" s="56"/>
      <c r="AU959" s="56"/>
      <c r="AV959" s="56"/>
      <c r="AW959" s="56"/>
      <c r="AX959" s="56"/>
      <c r="AY959" s="56"/>
      <c r="AZ959" s="56"/>
      <c r="BA959" s="56"/>
      <c r="BB959" s="56"/>
      <c r="BC959" s="56"/>
      <c r="BD959" s="56"/>
      <c r="BE959" s="56"/>
      <c r="BF959" s="56"/>
    </row>
    <row r="960" spans="1:58" ht="12" customHeight="1" x14ac:dyDescent="0.15">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c r="AL960" s="56"/>
      <c r="AM960" s="56"/>
      <c r="AN960" s="56"/>
      <c r="AO960" s="56"/>
      <c r="AP960" s="56"/>
      <c r="AQ960" s="56"/>
      <c r="AR960" s="56"/>
      <c r="AS960" s="56"/>
      <c r="AT960" s="56"/>
      <c r="AU960" s="56"/>
      <c r="AV960" s="56"/>
      <c r="AW960" s="56"/>
      <c r="AX960" s="56"/>
      <c r="AY960" s="56"/>
      <c r="AZ960" s="56"/>
      <c r="BA960" s="56"/>
      <c r="BB960" s="56"/>
      <c r="BC960" s="56"/>
      <c r="BD960" s="56"/>
      <c r="BE960" s="56"/>
      <c r="BF960" s="56"/>
    </row>
    <row r="961" spans="1:58" ht="12" customHeight="1" x14ac:dyDescent="0.15">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c r="AL961" s="56"/>
      <c r="AM961" s="56"/>
      <c r="AN961" s="56"/>
      <c r="AO961" s="56"/>
      <c r="AP961" s="56"/>
      <c r="AQ961" s="56"/>
      <c r="AR961" s="56"/>
      <c r="AS961" s="56"/>
      <c r="AT961" s="56"/>
      <c r="AU961" s="56"/>
      <c r="AV961" s="56"/>
      <c r="AW961" s="56"/>
      <c r="AX961" s="56"/>
      <c r="AY961" s="56"/>
      <c r="AZ961" s="56"/>
      <c r="BA961" s="56"/>
      <c r="BB961" s="56"/>
      <c r="BC961" s="56"/>
      <c r="BD961" s="56"/>
      <c r="BE961" s="56"/>
      <c r="BF961" s="56"/>
    </row>
    <row r="962" spans="1:58" ht="12" customHeight="1" x14ac:dyDescent="0.15">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c r="AL962" s="56"/>
      <c r="AM962" s="56"/>
      <c r="AN962" s="56"/>
      <c r="AO962" s="56"/>
      <c r="AP962" s="56"/>
      <c r="AQ962" s="56"/>
      <c r="AR962" s="56"/>
      <c r="AS962" s="56"/>
      <c r="AT962" s="56"/>
      <c r="AU962" s="56"/>
      <c r="AV962" s="56"/>
      <c r="AW962" s="56"/>
      <c r="AX962" s="56"/>
      <c r="AY962" s="56"/>
      <c r="AZ962" s="56"/>
      <c r="BA962" s="56"/>
      <c r="BB962" s="56"/>
      <c r="BC962" s="56"/>
      <c r="BD962" s="56"/>
      <c r="BE962" s="56"/>
      <c r="BF962" s="56"/>
    </row>
    <row r="963" spans="1:58" ht="12" customHeight="1" x14ac:dyDescent="0.15">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c r="AL963" s="56"/>
      <c r="AM963" s="56"/>
      <c r="AN963" s="56"/>
      <c r="AO963" s="56"/>
      <c r="AP963" s="56"/>
      <c r="AQ963" s="56"/>
      <c r="AR963" s="56"/>
      <c r="AS963" s="56"/>
      <c r="AT963" s="56"/>
      <c r="AU963" s="56"/>
      <c r="AV963" s="56"/>
      <c r="AW963" s="56"/>
      <c r="AX963" s="56"/>
      <c r="AY963" s="56"/>
      <c r="AZ963" s="56"/>
      <c r="BA963" s="56"/>
      <c r="BB963" s="56"/>
      <c r="BC963" s="56"/>
      <c r="BD963" s="56"/>
      <c r="BE963" s="56"/>
      <c r="BF963" s="56"/>
    </row>
    <row r="964" spans="1:58" ht="12" customHeight="1" x14ac:dyDescent="0.15">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c r="AL964" s="56"/>
      <c r="AM964" s="56"/>
      <c r="AN964" s="56"/>
      <c r="AO964" s="56"/>
      <c r="AP964" s="56"/>
      <c r="AQ964" s="56"/>
      <c r="AR964" s="56"/>
      <c r="AS964" s="56"/>
      <c r="AT964" s="56"/>
      <c r="AU964" s="56"/>
      <c r="AV964" s="56"/>
      <c r="AW964" s="56"/>
      <c r="AX964" s="56"/>
      <c r="AY964" s="56"/>
      <c r="AZ964" s="56"/>
      <c r="BA964" s="56"/>
      <c r="BB964" s="56"/>
      <c r="BC964" s="56"/>
      <c r="BD964" s="56"/>
      <c r="BE964" s="56"/>
      <c r="BF964" s="56"/>
    </row>
    <row r="965" spans="1:58" ht="12" customHeight="1" x14ac:dyDescent="0.15">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c r="AL965" s="56"/>
      <c r="AM965" s="56"/>
      <c r="AN965" s="56"/>
      <c r="AO965" s="56"/>
      <c r="AP965" s="56"/>
      <c r="AQ965" s="56"/>
      <c r="AR965" s="56"/>
      <c r="AS965" s="56"/>
      <c r="AT965" s="56"/>
      <c r="AU965" s="56"/>
      <c r="AV965" s="56"/>
      <c r="AW965" s="56"/>
      <c r="AX965" s="56"/>
      <c r="AY965" s="56"/>
      <c r="AZ965" s="56"/>
      <c r="BA965" s="56"/>
      <c r="BB965" s="56"/>
      <c r="BC965" s="56"/>
      <c r="BD965" s="56"/>
      <c r="BE965" s="56"/>
      <c r="BF965" s="56"/>
    </row>
    <row r="966" spans="1:58" ht="12" customHeight="1" x14ac:dyDescent="0.15">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c r="AL966" s="56"/>
      <c r="AM966" s="56"/>
      <c r="AN966" s="56"/>
      <c r="AO966" s="56"/>
      <c r="AP966" s="56"/>
      <c r="AQ966" s="56"/>
      <c r="AR966" s="56"/>
      <c r="AS966" s="56"/>
      <c r="AT966" s="56"/>
      <c r="AU966" s="56"/>
      <c r="AV966" s="56"/>
      <c r="AW966" s="56"/>
      <c r="AX966" s="56"/>
      <c r="AY966" s="56"/>
      <c r="AZ966" s="56"/>
      <c r="BA966" s="56"/>
      <c r="BB966" s="56"/>
      <c r="BC966" s="56"/>
      <c r="BD966" s="56"/>
      <c r="BE966" s="56"/>
      <c r="BF966" s="56"/>
    </row>
    <row r="967" spans="1:58" ht="12" customHeight="1" x14ac:dyDescent="0.15">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c r="AL967" s="56"/>
      <c r="AM967" s="56"/>
      <c r="AN967" s="56"/>
      <c r="AO967" s="56"/>
      <c r="AP967" s="56"/>
      <c r="AQ967" s="56"/>
      <c r="AR967" s="56"/>
      <c r="AS967" s="56"/>
      <c r="AT967" s="56"/>
      <c r="AU967" s="56"/>
      <c r="AV967" s="56"/>
      <c r="AW967" s="56"/>
      <c r="AX967" s="56"/>
      <c r="AY967" s="56"/>
      <c r="AZ967" s="56"/>
      <c r="BA967" s="56"/>
      <c r="BB967" s="56"/>
      <c r="BC967" s="56"/>
      <c r="BD967" s="56"/>
      <c r="BE967" s="56"/>
      <c r="BF967" s="56"/>
    </row>
    <row r="968" spans="1:58" ht="12" customHeight="1" x14ac:dyDescent="0.15">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c r="AL968" s="56"/>
      <c r="AM968" s="56"/>
      <c r="AN968" s="56"/>
      <c r="AO968" s="56"/>
      <c r="AP968" s="56"/>
      <c r="AQ968" s="56"/>
      <c r="AR968" s="56"/>
      <c r="AS968" s="56"/>
      <c r="AT968" s="56"/>
      <c r="AU968" s="56"/>
      <c r="AV968" s="56"/>
      <c r="AW968" s="56"/>
      <c r="AX968" s="56"/>
      <c r="AY968" s="56"/>
      <c r="AZ968" s="56"/>
      <c r="BA968" s="56"/>
      <c r="BB968" s="56"/>
      <c r="BC968" s="56"/>
      <c r="BD968" s="56"/>
      <c r="BE968" s="56"/>
      <c r="BF968" s="56"/>
    </row>
    <row r="969" spans="1:58" ht="12" customHeight="1" x14ac:dyDescent="0.15">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c r="AL969" s="56"/>
      <c r="AM969" s="56"/>
      <c r="AN969" s="56"/>
      <c r="AO969" s="56"/>
      <c r="AP969" s="56"/>
      <c r="AQ969" s="56"/>
      <c r="AR969" s="56"/>
      <c r="AS969" s="56"/>
      <c r="AT969" s="56"/>
      <c r="AU969" s="56"/>
      <c r="AV969" s="56"/>
      <c r="AW969" s="56"/>
      <c r="AX969" s="56"/>
      <c r="AY969" s="56"/>
      <c r="AZ969" s="56"/>
      <c r="BA969" s="56"/>
      <c r="BB969" s="56"/>
      <c r="BC969" s="56"/>
      <c r="BD969" s="56"/>
      <c r="BE969" s="56"/>
      <c r="BF969" s="56"/>
    </row>
    <row r="970" spans="1:58" ht="12" customHeight="1" x14ac:dyDescent="0.15">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c r="AL970" s="56"/>
      <c r="AM970" s="56"/>
      <c r="AN970" s="56"/>
      <c r="AO970" s="56"/>
      <c r="AP970" s="56"/>
      <c r="AQ970" s="56"/>
      <c r="AR970" s="56"/>
      <c r="AS970" s="56"/>
      <c r="AT970" s="56"/>
      <c r="AU970" s="56"/>
      <c r="AV970" s="56"/>
      <c r="AW970" s="56"/>
      <c r="AX970" s="56"/>
      <c r="AY970" s="56"/>
      <c r="AZ970" s="56"/>
      <c r="BA970" s="56"/>
      <c r="BB970" s="56"/>
      <c r="BC970" s="56"/>
      <c r="BD970" s="56"/>
      <c r="BE970" s="56"/>
      <c r="BF970" s="56"/>
    </row>
    <row r="971" spans="1:58" ht="12" customHeight="1" x14ac:dyDescent="0.15">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c r="AL971" s="56"/>
      <c r="AM971" s="56"/>
      <c r="AN971" s="56"/>
      <c r="AO971" s="56"/>
      <c r="AP971" s="56"/>
      <c r="AQ971" s="56"/>
      <c r="AR971" s="56"/>
      <c r="AS971" s="56"/>
      <c r="AT971" s="56"/>
      <c r="AU971" s="56"/>
      <c r="AV971" s="56"/>
      <c r="AW971" s="56"/>
      <c r="AX971" s="56"/>
      <c r="AY971" s="56"/>
      <c r="AZ971" s="56"/>
      <c r="BA971" s="56"/>
      <c r="BB971" s="56"/>
      <c r="BC971" s="56"/>
      <c r="BD971" s="56"/>
      <c r="BE971" s="56"/>
      <c r="BF971" s="56"/>
    </row>
    <row r="972" spans="1:58" ht="12" customHeight="1" x14ac:dyDescent="0.15">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c r="AL972" s="56"/>
      <c r="AM972" s="56"/>
      <c r="AN972" s="56"/>
      <c r="AO972" s="56"/>
      <c r="AP972" s="56"/>
      <c r="AQ972" s="56"/>
      <c r="AR972" s="56"/>
      <c r="AS972" s="56"/>
      <c r="AT972" s="56"/>
      <c r="AU972" s="56"/>
      <c r="AV972" s="56"/>
      <c r="AW972" s="56"/>
      <c r="AX972" s="56"/>
      <c r="AY972" s="56"/>
      <c r="AZ972" s="56"/>
      <c r="BA972" s="56"/>
      <c r="BB972" s="56"/>
      <c r="BC972" s="56"/>
      <c r="BD972" s="56"/>
      <c r="BE972" s="56"/>
      <c r="BF972" s="56"/>
    </row>
    <row r="973" spans="1:58" ht="12" customHeight="1" x14ac:dyDescent="0.15">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c r="AL973" s="56"/>
      <c r="AM973" s="56"/>
      <c r="AN973" s="56"/>
      <c r="AO973" s="56"/>
      <c r="AP973" s="56"/>
      <c r="AQ973" s="56"/>
      <c r="AR973" s="56"/>
      <c r="AS973" s="56"/>
      <c r="AT973" s="56"/>
      <c r="AU973" s="56"/>
      <c r="AV973" s="56"/>
      <c r="AW973" s="56"/>
      <c r="AX973" s="56"/>
      <c r="AY973" s="56"/>
      <c r="AZ973" s="56"/>
      <c r="BA973" s="56"/>
      <c r="BB973" s="56"/>
      <c r="BC973" s="56"/>
      <c r="BD973" s="56"/>
      <c r="BE973" s="56"/>
      <c r="BF973" s="56"/>
    </row>
    <row r="974" spans="1:58" ht="12" customHeight="1" x14ac:dyDescent="0.15">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c r="AL974" s="56"/>
      <c r="AM974" s="56"/>
      <c r="AN974" s="56"/>
      <c r="AO974" s="56"/>
      <c r="AP974" s="56"/>
      <c r="AQ974" s="56"/>
      <c r="AR974" s="56"/>
      <c r="AS974" s="56"/>
      <c r="AT974" s="56"/>
      <c r="AU974" s="56"/>
      <c r="AV974" s="56"/>
      <c r="AW974" s="56"/>
      <c r="AX974" s="56"/>
      <c r="AY974" s="56"/>
      <c r="AZ974" s="56"/>
      <c r="BA974" s="56"/>
      <c r="BB974" s="56"/>
      <c r="BC974" s="56"/>
      <c r="BD974" s="56"/>
      <c r="BE974" s="56"/>
      <c r="BF974" s="56"/>
    </row>
    <row r="975" spans="1:58" ht="12" customHeight="1" x14ac:dyDescent="0.15">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c r="AL975" s="56"/>
      <c r="AM975" s="56"/>
      <c r="AN975" s="56"/>
      <c r="AO975" s="56"/>
      <c r="AP975" s="56"/>
      <c r="AQ975" s="56"/>
      <c r="AR975" s="56"/>
      <c r="AS975" s="56"/>
      <c r="AT975" s="56"/>
      <c r="AU975" s="56"/>
      <c r="AV975" s="56"/>
      <c r="AW975" s="56"/>
      <c r="AX975" s="56"/>
      <c r="AY975" s="56"/>
      <c r="AZ975" s="56"/>
      <c r="BA975" s="56"/>
      <c r="BB975" s="56"/>
      <c r="BC975" s="56"/>
      <c r="BD975" s="56"/>
      <c r="BE975" s="56"/>
      <c r="BF975" s="56"/>
    </row>
    <row r="976" spans="1:58" ht="12" customHeight="1" x14ac:dyDescent="0.15">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c r="AL976" s="56"/>
      <c r="AM976" s="56"/>
      <c r="AN976" s="56"/>
      <c r="AO976" s="56"/>
      <c r="AP976" s="56"/>
      <c r="AQ976" s="56"/>
      <c r="AR976" s="56"/>
      <c r="AS976" s="56"/>
      <c r="AT976" s="56"/>
      <c r="AU976" s="56"/>
      <c r="AV976" s="56"/>
      <c r="AW976" s="56"/>
      <c r="AX976" s="56"/>
      <c r="AY976" s="56"/>
      <c r="AZ976" s="56"/>
      <c r="BA976" s="56"/>
      <c r="BB976" s="56"/>
      <c r="BC976" s="56"/>
      <c r="BD976" s="56"/>
      <c r="BE976" s="56"/>
      <c r="BF976" s="56"/>
    </row>
    <row r="977" spans="1:58" ht="12" customHeight="1" x14ac:dyDescent="0.15">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c r="AL977" s="56"/>
      <c r="AM977" s="56"/>
      <c r="AN977" s="56"/>
      <c r="AO977" s="56"/>
      <c r="AP977" s="56"/>
      <c r="AQ977" s="56"/>
      <c r="AR977" s="56"/>
      <c r="AS977" s="56"/>
      <c r="AT977" s="56"/>
      <c r="AU977" s="56"/>
      <c r="AV977" s="56"/>
      <c r="AW977" s="56"/>
      <c r="AX977" s="56"/>
      <c r="AY977" s="56"/>
      <c r="AZ977" s="56"/>
      <c r="BA977" s="56"/>
      <c r="BB977" s="56"/>
      <c r="BC977" s="56"/>
      <c r="BD977" s="56"/>
      <c r="BE977" s="56"/>
      <c r="BF977" s="56"/>
    </row>
    <row r="978" spans="1:58" ht="12" customHeight="1" x14ac:dyDescent="0.15">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c r="AL978" s="56"/>
      <c r="AM978" s="56"/>
      <c r="AN978" s="56"/>
      <c r="AO978" s="56"/>
      <c r="AP978" s="56"/>
      <c r="AQ978" s="56"/>
      <c r="AR978" s="56"/>
      <c r="AS978" s="56"/>
      <c r="AT978" s="56"/>
      <c r="AU978" s="56"/>
      <c r="AV978" s="56"/>
      <c r="AW978" s="56"/>
      <c r="AX978" s="56"/>
      <c r="AY978" s="56"/>
      <c r="AZ978" s="56"/>
      <c r="BA978" s="56"/>
      <c r="BB978" s="56"/>
      <c r="BC978" s="56"/>
      <c r="BD978" s="56"/>
      <c r="BE978" s="56"/>
      <c r="BF978" s="56"/>
    </row>
    <row r="979" spans="1:58" ht="12" customHeight="1" x14ac:dyDescent="0.15">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c r="AL979" s="56"/>
      <c r="AM979" s="56"/>
      <c r="AN979" s="56"/>
      <c r="AO979" s="56"/>
      <c r="AP979" s="56"/>
      <c r="AQ979" s="56"/>
      <c r="AR979" s="56"/>
      <c r="AS979" s="56"/>
      <c r="AT979" s="56"/>
      <c r="AU979" s="56"/>
      <c r="AV979" s="56"/>
      <c r="AW979" s="56"/>
      <c r="AX979" s="56"/>
      <c r="AY979" s="56"/>
      <c r="AZ979" s="56"/>
      <c r="BA979" s="56"/>
      <c r="BB979" s="56"/>
      <c r="BC979" s="56"/>
      <c r="BD979" s="56"/>
      <c r="BE979" s="56"/>
      <c r="BF979" s="56"/>
    </row>
    <row r="980" spans="1:58" ht="12" customHeight="1" x14ac:dyDescent="0.15">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c r="AL980" s="56"/>
      <c r="AM980" s="56"/>
      <c r="AN980" s="56"/>
      <c r="AO980" s="56"/>
      <c r="AP980" s="56"/>
      <c r="AQ980" s="56"/>
      <c r="AR980" s="56"/>
      <c r="AS980" s="56"/>
      <c r="AT980" s="56"/>
      <c r="AU980" s="56"/>
      <c r="AV980" s="56"/>
      <c r="AW980" s="56"/>
      <c r="AX980" s="56"/>
      <c r="AY980" s="56"/>
      <c r="AZ980" s="56"/>
      <c r="BA980" s="56"/>
      <c r="BB980" s="56"/>
      <c r="BC980" s="56"/>
      <c r="BD980" s="56"/>
      <c r="BE980" s="56"/>
      <c r="BF980" s="56"/>
    </row>
    <row r="981" spans="1:58" ht="12" customHeight="1" x14ac:dyDescent="0.15">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c r="AL981" s="56"/>
      <c r="AM981" s="56"/>
      <c r="AN981" s="56"/>
      <c r="AO981" s="56"/>
      <c r="AP981" s="56"/>
      <c r="AQ981" s="56"/>
      <c r="AR981" s="56"/>
      <c r="AS981" s="56"/>
      <c r="AT981" s="56"/>
      <c r="AU981" s="56"/>
      <c r="AV981" s="56"/>
      <c r="AW981" s="56"/>
      <c r="AX981" s="56"/>
      <c r="AY981" s="56"/>
      <c r="AZ981" s="56"/>
      <c r="BA981" s="56"/>
      <c r="BB981" s="56"/>
      <c r="BC981" s="56"/>
      <c r="BD981" s="56"/>
      <c r="BE981" s="56"/>
      <c r="BF981" s="56"/>
    </row>
    <row r="982" spans="1:58" ht="12" customHeight="1" x14ac:dyDescent="0.15">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c r="AL982" s="56"/>
      <c r="AM982" s="56"/>
      <c r="AN982" s="56"/>
      <c r="AO982" s="56"/>
      <c r="AP982" s="56"/>
      <c r="AQ982" s="56"/>
      <c r="AR982" s="56"/>
      <c r="AS982" s="56"/>
      <c r="AT982" s="56"/>
      <c r="AU982" s="56"/>
      <c r="AV982" s="56"/>
      <c r="AW982" s="56"/>
      <c r="AX982" s="56"/>
      <c r="AY982" s="56"/>
      <c r="AZ982" s="56"/>
      <c r="BA982" s="56"/>
      <c r="BB982" s="56"/>
      <c r="BC982" s="56"/>
      <c r="BD982" s="56"/>
      <c r="BE982" s="56"/>
      <c r="BF982" s="56"/>
    </row>
    <row r="983" spans="1:58" ht="12" customHeight="1" x14ac:dyDescent="0.15">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c r="AL983" s="56"/>
      <c r="AM983" s="56"/>
      <c r="AN983" s="56"/>
      <c r="AO983" s="56"/>
      <c r="AP983" s="56"/>
      <c r="AQ983" s="56"/>
      <c r="AR983" s="56"/>
      <c r="AS983" s="56"/>
      <c r="AT983" s="56"/>
      <c r="AU983" s="56"/>
      <c r="AV983" s="56"/>
      <c r="AW983" s="56"/>
      <c r="AX983" s="56"/>
      <c r="AY983" s="56"/>
      <c r="AZ983" s="56"/>
      <c r="BA983" s="56"/>
      <c r="BB983" s="56"/>
      <c r="BC983" s="56"/>
      <c r="BD983" s="56"/>
      <c r="BE983" s="56"/>
      <c r="BF983" s="56"/>
    </row>
    <row r="984" spans="1:58" ht="12" customHeight="1" x14ac:dyDescent="0.15">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c r="AL984" s="56"/>
      <c r="AM984" s="56"/>
      <c r="AN984" s="56"/>
      <c r="AO984" s="56"/>
      <c r="AP984" s="56"/>
      <c r="AQ984" s="56"/>
      <c r="AR984" s="56"/>
      <c r="AS984" s="56"/>
      <c r="AT984" s="56"/>
      <c r="AU984" s="56"/>
      <c r="AV984" s="56"/>
      <c r="AW984" s="56"/>
      <c r="AX984" s="56"/>
      <c r="AY984" s="56"/>
      <c r="AZ984" s="56"/>
      <c r="BA984" s="56"/>
      <c r="BB984" s="56"/>
      <c r="BC984" s="56"/>
      <c r="BD984" s="56"/>
      <c r="BE984" s="56"/>
      <c r="BF984" s="56"/>
    </row>
    <row r="985" spans="1:58" ht="12" customHeight="1" x14ac:dyDescent="0.15">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c r="AL985" s="56"/>
      <c r="AM985" s="56"/>
      <c r="AN985" s="56"/>
      <c r="AO985" s="56"/>
      <c r="AP985" s="56"/>
      <c r="AQ985" s="56"/>
      <c r="AR985" s="56"/>
      <c r="AS985" s="56"/>
      <c r="AT985" s="56"/>
      <c r="AU985" s="56"/>
      <c r="AV985" s="56"/>
      <c r="AW985" s="56"/>
      <c r="AX985" s="56"/>
      <c r="AY985" s="56"/>
      <c r="AZ985" s="56"/>
      <c r="BA985" s="56"/>
      <c r="BB985" s="56"/>
      <c r="BC985" s="56"/>
      <c r="BD985" s="56"/>
      <c r="BE985" s="56"/>
      <c r="BF985" s="56"/>
    </row>
    <row r="986" spans="1:58" ht="12" customHeight="1" x14ac:dyDescent="0.15">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c r="AL986" s="56"/>
      <c r="AM986" s="56"/>
      <c r="AN986" s="56"/>
      <c r="AO986" s="56"/>
      <c r="AP986" s="56"/>
      <c r="AQ986" s="56"/>
      <c r="AR986" s="56"/>
      <c r="AS986" s="56"/>
      <c r="AT986" s="56"/>
      <c r="AU986" s="56"/>
      <c r="AV986" s="56"/>
      <c r="AW986" s="56"/>
      <c r="AX986" s="56"/>
      <c r="AY986" s="56"/>
      <c r="AZ986" s="56"/>
      <c r="BA986" s="56"/>
      <c r="BB986" s="56"/>
      <c r="BC986" s="56"/>
      <c r="BD986" s="56"/>
      <c r="BE986" s="56"/>
      <c r="BF986" s="56"/>
    </row>
    <row r="987" spans="1:58" ht="12" customHeight="1" x14ac:dyDescent="0.15">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c r="AL987" s="56"/>
      <c r="AM987" s="56"/>
      <c r="AN987" s="56"/>
      <c r="AO987" s="56"/>
      <c r="AP987" s="56"/>
      <c r="AQ987" s="56"/>
      <c r="AR987" s="56"/>
      <c r="AS987" s="56"/>
      <c r="AT987" s="56"/>
      <c r="AU987" s="56"/>
      <c r="AV987" s="56"/>
      <c r="AW987" s="56"/>
      <c r="AX987" s="56"/>
      <c r="AY987" s="56"/>
      <c r="AZ987" s="56"/>
      <c r="BA987" s="56"/>
      <c r="BB987" s="56"/>
      <c r="BC987" s="56"/>
      <c r="BD987" s="56"/>
      <c r="BE987" s="56"/>
      <c r="BF987" s="56"/>
    </row>
    <row r="988" spans="1:58" ht="12" customHeight="1" x14ac:dyDescent="0.15">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c r="AL988" s="56"/>
      <c r="AM988" s="56"/>
      <c r="AN988" s="56"/>
      <c r="AO988" s="56"/>
      <c r="AP988" s="56"/>
      <c r="AQ988" s="56"/>
      <c r="AR988" s="56"/>
      <c r="AS988" s="56"/>
      <c r="AT988" s="56"/>
      <c r="AU988" s="56"/>
      <c r="AV988" s="56"/>
      <c r="AW988" s="56"/>
      <c r="AX988" s="56"/>
      <c r="AY988" s="56"/>
      <c r="AZ988" s="56"/>
      <c r="BA988" s="56"/>
      <c r="BB988" s="56"/>
      <c r="BC988" s="56"/>
      <c r="BD988" s="56"/>
      <c r="BE988" s="56"/>
      <c r="BF988" s="56"/>
    </row>
    <row r="989" spans="1:58" ht="12" customHeight="1" x14ac:dyDescent="0.15">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c r="AL989" s="56"/>
      <c r="AM989" s="56"/>
      <c r="AN989" s="56"/>
      <c r="AO989" s="56"/>
      <c r="AP989" s="56"/>
      <c r="AQ989" s="56"/>
      <c r="AR989" s="56"/>
      <c r="AS989" s="56"/>
      <c r="AT989" s="56"/>
      <c r="AU989" s="56"/>
      <c r="AV989" s="56"/>
      <c r="AW989" s="56"/>
      <c r="AX989" s="56"/>
      <c r="AY989" s="56"/>
      <c r="AZ989" s="56"/>
      <c r="BA989" s="56"/>
      <c r="BB989" s="56"/>
      <c r="BC989" s="56"/>
      <c r="BD989" s="56"/>
      <c r="BE989" s="56"/>
      <c r="BF989" s="56"/>
    </row>
    <row r="990" spans="1:58" ht="12" customHeight="1" x14ac:dyDescent="0.15">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c r="AL990" s="56"/>
      <c r="AM990" s="56"/>
      <c r="AN990" s="56"/>
      <c r="AO990" s="56"/>
      <c r="AP990" s="56"/>
      <c r="AQ990" s="56"/>
      <c r="AR990" s="56"/>
      <c r="AS990" s="56"/>
      <c r="AT990" s="56"/>
      <c r="AU990" s="56"/>
      <c r="AV990" s="56"/>
      <c r="AW990" s="56"/>
      <c r="AX990" s="56"/>
      <c r="AY990" s="56"/>
      <c r="AZ990" s="56"/>
      <c r="BA990" s="56"/>
      <c r="BB990" s="56"/>
      <c r="BC990" s="56"/>
      <c r="BD990" s="56"/>
      <c r="BE990" s="56"/>
      <c r="BF990" s="56"/>
    </row>
    <row r="991" spans="1:58" ht="12" customHeight="1" x14ac:dyDescent="0.15">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c r="AL991" s="56"/>
      <c r="AM991" s="56"/>
      <c r="AN991" s="56"/>
      <c r="AO991" s="56"/>
      <c r="AP991" s="56"/>
      <c r="AQ991" s="56"/>
      <c r="AR991" s="56"/>
      <c r="AS991" s="56"/>
      <c r="AT991" s="56"/>
      <c r="AU991" s="56"/>
      <c r="AV991" s="56"/>
      <c r="AW991" s="56"/>
      <c r="AX991" s="56"/>
      <c r="AY991" s="56"/>
      <c r="AZ991" s="56"/>
      <c r="BA991" s="56"/>
      <c r="BB991" s="56"/>
      <c r="BC991" s="56"/>
      <c r="BD991" s="56"/>
      <c r="BE991" s="56"/>
      <c r="BF991" s="56"/>
    </row>
    <row r="992" spans="1:58" ht="12" customHeight="1" x14ac:dyDescent="0.15">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c r="AL992" s="56"/>
      <c r="AM992" s="56"/>
      <c r="AN992" s="56"/>
      <c r="AO992" s="56"/>
      <c r="AP992" s="56"/>
      <c r="AQ992" s="56"/>
      <c r="AR992" s="56"/>
      <c r="AS992" s="56"/>
      <c r="AT992" s="56"/>
      <c r="AU992" s="56"/>
      <c r="AV992" s="56"/>
      <c r="AW992" s="56"/>
      <c r="AX992" s="56"/>
      <c r="AY992" s="56"/>
      <c r="AZ992" s="56"/>
      <c r="BA992" s="56"/>
      <c r="BB992" s="56"/>
      <c r="BC992" s="56"/>
      <c r="BD992" s="56"/>
      <c r="BE992" s="56"/>
      <c r="BF992" s="56"/>
    </row>
    <row r="993" spans="1:58" ht="12" customHeight="1" x14ac:dyDescent="0.15">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c r="AL993" s="56"/>
      <c r="AM993" s="56"/>
      <c r="AN993" s="56"/>
      <c r="AO993" s="56"/>
      <c r="AP993" s="56"/>
      <c r="AQ993" s="56"/>
      <c r="AR993" s="56"/>
      <c r="AS993" s="56"/>
      <c r="AT993" s="56"/>
      <c r="AU993" s="56"/>
      <c r="AV993" s="56"/>
      <c r="AW993" s="56"/>
      <c r="AX993" s="56"/>
      <c r="AY993" s="56"/>
      <c r="AZ993" s="56"/>
      <c r="BA993" s="56"/>
      <c r="BB993" s="56"/>
      <c r="BC993" s="56"/>
      <c r="BD993" s="56"/>
      <c r="BE993" s="56"/>
      <c r="BF993" s="56"/>
    </row>
    <row r="994" spans="1:58" ht="12" customHeight="1" x14ac:dyDescent="0.15">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c r="AL994" s="56"/>
      <c r="AM994" s="56"/>
      <c r="AN994" s="56"/>
      <c r="AO994" s="56"/>
      <c r="AP994" s="56"/>
      <c r="AQ994" s="56"/>
      <c r="AR994" s="56"/>
      <c r="AS994" s="56"/>
      <c r="AT994" s="56"/>
      <c r="AU994" s="56"/>
      <c r="AV994" s="56"/>
      <c r="AW994" s="56"/>
      <c r="AX994" s="56"/>
      <c r="AY994" s="56"/>
      <c r="AZ994" s="56"/>
      <c r="BA994" s="56"/>
      <c r="BB994" s="56"/>
      <c r="BC994" s="56"/>
      <c r="BD994" s="56"/>
      <c r="BE994" s="56"/>
      <c r="BF994" s="56"/>
    </row>
    <row r="995" spans="1:58" ht="12" customHeight="1" x14ac:dyDescent="0.15">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c r="AL995" s="56"/>
      <c r="AM995" s="56"/>
      <c r="AN995" s="56"/>
      <c r="AO995" s="56"/>
      <c r="AP995" s="56"/>
      <c r="AQ995" s="56"/>
      <c r="AR995" s="56"/>
      <c r="AS995" s="56"/>
      <c r="AT995" s="56"/>
      <c r="AU995" s="56"/>
      <c r="AV995" s="56"/>
      <c r="AW995" s="56"/>
      <c r="AX995" s="56"/>
      <c r="AY995" s="56"/>
      <c r="AZ995" s="56"/>
      <c r="BA995" s="56"/>
      <c r="BB995" s="56"/>
      <c r="BC995" s="56"/>
      <c r="BD995" s="56"/>
      <c r="BE995" s="56"/>
      <c r="BF995" s="56"/>
    </row>
    <row r="996" spans="1:58" ht="12" customHeight="1" x14ac:dyDescent="0.15">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c r="AL996" s="56"/>
      <c r="AM996" s="56"/>
      <c r="AN996" s="56"/>
      <c r="AO996" s="56"/>
      <c r="AP996" s="56"/>
      <c r="AQ996" s="56"/>
      <c r="AR996" s="56"/>
      <c r="AS996" s="56"/>
      <c r="AT996" s="56"/>
      <c r="AU996" s="56"/>
      <c r="AV996" s="56"/>
      <c r="AW996" s="56"/>
      <c r="AX996" s="56"/>
      <c r="AY996" s="56"/>
      <c r="AZ996" s="56"/>
      <c r="BA996" s="56"/>
      <c r="BB996" s="56"/>
      <c r="BC996" s="56"/>
      <c r="BD996" s="56"/>
      <c r="BE996" s="56"/>
      <c r="BF996" s="56"/>
    </row>
    <row r="997" spans="1:58" ht="12" customHeight="1" x14ac:dyDescent="0.15">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c r="AL997" s="56"/>
      <c r="AM997" s="56"/>
      <c r="AN997" s="56"/>
      <c r="AO997" s="56"/>
      <c r="AP997" s="56"/>
      <c r="AQ997" s="56"/>
      <c r="AR997" s="56"/>
      <c r="AS997" s="56"/>
      <c r="AT997" s="56"/>
      <c r="AU997" s="56"/>
      <c r="AV997" s="56"/>
      <c r="AW997" s="56"/>
      <c r="AX997" s="56"/>
      <c r="AY997" s="56"/>
      <c r="AZ997" s="56"/>
      <c r="BA997" s="56"/>
      <c r="BB997" s="56"/>
      <c r="BC997" s="56"/>
      <c r="BD997" s="56"/>
      <c r="BE997" s="56"/>
      <c r="BF997" s="56"/>
    </row>
    <row r="998" spans="1:58" ht="12" customHeight="1" x14ac:dyDescent="0.15">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c r="AL998" s="56"/>
      <c r="AM998" s="56"/>
      <c r="AN998" s="56"/>
      <c r="AO998" s="56"/>
      <c r="AP998" s="56"/>
      <c r="AQ998" s="56"/>
      <c r="AR998" s="56"/>
      <c r="AS998" s="56"/>
      <c r="AT998" s="56"/>
      <c r="AU998" s="56"/>
      <c r="AV998" s="56"/>
      <c r="AW998" s="56"/>
      <c r="AX998" s="56"/>
      <c r="AY998" s="56"/>
      <c r="AZ998" s="56"/>
      <c r="BA998" s="56"/>
      <c r="BB998" s="56"/>
      <c r="BC998" s="56"/>
      <c r="BD998" s="56"/>
      <c r="BE998" s="56"/>
      <c r="BF998" s="56"/>
    </row>
    <row r="999" spans="1:58" ht="12" customHeight="1" x14ac:dyDescent="0.15">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c r="AL999" s="56"/>
      <c r="AM999" s="56"/>
      <c r="AN999" s="56"/>
      <c r="AO999" s="56"/>
      <c r="AP999" s="56"/>
      <c r="AQ999" s="56"/>
      <c r="AR999" s="56"/>
      <c r="AS999" s="56"/>
      <c r="AT999" s="56"/>
      <c r="AU999" s="56"/>
      <c r="AV999" s="56"/>
      <c r="AW999" s="56"/>
      <c r="AX999" s="56"/>
      <c r="AY999" s="56"/>
      <c r="AZ999" s="56"/>
      <c r="BA999" s="56"/>
      <c r="BB999" s="56"/>
      <c r="BC999" s="56"/>
      <c r="BD999" s="56"/>
      <c r="BE999" s="56"/>
      <c r="BF999" s="56"/>
    </row>
    <row r="1000" spans="1:58" ht="12" customHeight="1" x14ac:dyDescent="0.15">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c r="AL1000" s="56"/>
      <c r="AM1000" s="56"/>
      <c r="AN1000" s="56"/>
      <c r="AO1000" s="56"/>
      <c r="AP1000" s="56"/>
      <c r="AQ1000" s="56"/>
      <c r="AR1000" s="56"/>
      <c r="AS1000" s="56"/>
      <c r="AT1000" s="56"/>
      <c r="AU1000" s="56"/>
      <c r="AV1000" s="56"/>
      <c r="AW1000" s="56"/>
      <c r="AX1000" s="56"/>
      <c r="AY1000" s="56"/>
      <c r="AZ1000" s="56"/>
      <c r="BA1000" s="56"/>
      <c r="BB1000" s="56"/>
      <c r="BC1000" s="56"/>
      <c r="BD1000" s="56"/>
      <c r="BE1000" s="56"/>
      <c r="BF1000" s="56"/>
    </row>
  </sheetData>
  <conditionalFormatting sqref="G2:G8">
    <cfRule type="cellIs" dxfId="43" priority="1" operator="equal">
      <formula>0</formula>
    </cfRule>
    <cfRule type="cellIs" dxfId="42" priority="2" operator="greaterThanOrEqual">
      <formula>10</formula>
    </cfRule>
  </conditionalFormatting>
  <conditionalFormatting sqref="G10">
    <cfRule type="cellIs" dxfId="41" priority="3" operator="equal">
      <formula>0</formula>
    </cfRule>
    <cfRule type="cellIs" dxfId="40" priority="4" operator="greaterThanOrEqual">
      <formula>10</formula>
    </cfRule>
  </conditionalFormatting>
  <conditionalFormatting sqref="G12:G27">
    <cfRule type="cellIs" dxfId="39" priority="5" operator="equal">
      <formula>0</formula>
    </cfRule>
    <cfRule type="cellIs" dxfId="38" priority="6" operator="greaterThanOrEqual">
      <formula>10</formula>
    </cfRule>
  </conditionalFormatting>
  <conditionalFormatting sqref="G31:G33">
    <cfRule type="cellIs" dxfId="37" priority="7" operator="equal">
      <formula>0</formula>
    </cfRule>
    <cfRule type="cellIs" dxfId="36" priority="8" operator="greaterThanOrEqual">
      <formula>10</formula>
    </cfRule>
  </conditionalFormatting>
  <conditionalFormatting sqref="G35:G45">
    <cfRule type="cellIs" dxfId="35" priority="9" operator="equal">
      <formula>0</formula>
    </cfRule>
    <cfRule type="cellIs" dxfId="34" priority="10" operator="greaterThanOrEqual">
      <formula>10</formula>
    </cfRule>
  </conditionalFormatting>
  <conditionalFormatting sqref="G50:G56">
    <cfRule type="cellIs" dxfId="33" priority="11" operator="equal">
      <formula>0</formula>
    </cfRule>
    <cfRule type="cellIs" dxfId="32" priority="12" operator="greaterThanOrEqual">
      <formula>10</formula>
    </cfRule>
  </conditionalFormatting>
  <conditionalFormatting sqref="G58">
    <cfRule type="cellIs" dxfId="31" priority="13" operator="equal">
      <formula>0</formula>
    </cfRule>
    <cfRule type="cellIs" dxfId="30" priority="14" operator="greaterThanOrEqual">
      <formula>10</formula>
    </cfRule>
  </conditionalFormatting>
  <conditionalFormatting sqref="G60:G94">
    <cfRule type="cellIs" dxfId="29" priority="15" operator="equal">
      <formula>0</formula>
    </cfRule>
    <cfRule type="cellIs" dxfId="28" priority="16" operator="greaterThanOrEqual">
      <formula>10</formula>
    </cfRule>
  </conditionalFormatting>
  <conditionalFormatting sqref="G9:I9">
    <cfRule type="cellIs" dxfId="27" priority="17" operator="equal">
      <formula>0</formula>
    </cfRule>
    <cfRule type="cellIs" dxfId="26" priority="18" operator="greaterThanOrEqual">
      <formula>10</formula>
    </cfRule>
  </conditionalFormatting>
  <conditionalFormatting sqref="G11:I11">
    <cfRule type="cellIs" dxfId="25" priority="19" operator="equal">
      <formula>0</formula>
    </cfRule>
    <cfRule type="cellIs" dxfId="24" priority="20" operator="greaterThanOrEqual">
      <formula>10</formula>
    </cfRule>
  </conditionalFormatting>
  <conditionalFormatting sqref="G57:I57">
    <cfRule type="cellIs" dxfId="23" priority="21" operator="equal">
      <formula>0</formula>
    </cfRule>
    <cfRule type="cellIs" dxfId="22" priority="22" operator="greaterThanOrEqual">
      <formula>10</formula>
    </cfRule>
  </conditionalFormatting>
  <conditionalFormatting sqref="G59:I59">
    <cfRule type="cellIs" dxfId="21" priority="23" operator="equal">
      <formula>0</formula>
    </cfRule>
    <cfRule type="cellIs" dxfId="20" priority="24" operator="greaterThanOrEqual">
      <formula>10</formula>
    </cfRule>
  </conditionalFormatting>
  <conditionalFormatting sqref="G80:I82">
    <cfRule type="cellIs" dxfId="19" priority="25" operator="equal">
      <formula>0</formula>
    </cfRule>
    <cfRule type="cellIs" dxfId="18" priority="26" operator="greaterThanOrEqual">
      <formula>10</formula>
    </cfRule>
  </conditionalFormatting>
  <conditionalFormatting sqref="H2:I2 F2:F11 G28:I34">
    <cfRule type="cellIs" dxfId="17" priority="27" operator="equal">
      <formula>0</formula>
    </cfRule>
    <cfRule type="cellIs" dxfId="16" priority="28" operator="greaterThanOrEqual">
      <formula>10</formula>
    </cfRule>
  </conditionalFormatting>
  <conditionalFormatting sqref="H18:I18">
    <cfRule type="cellIs" dxfId="15" priority="29" operator="equal">
      <formula>0</formula>
    </cfRule>
    <cfRule type="cellIs" dxfId="14" priority="30" operator="greaterThanOrEqual">
      <formula>10</formula>
    </cfRule>
  </conditionalFormatting>
  <conditionalFormatting sqref="H25:I27">
    <cfRule type="cellIs" dxfId="13" priority="31" operator="equal">
      <formula>0</formula>
    </cfRule>
    <cfRule type="cellIs" dxfId="12" priority="32" operator="greaterThanOrEqual">
      <formula>10</formula>
    </cfRule>
  </conditionalFormatting>
  <conditionalFormatting sqref="H50:I50 F50:F79">
    <cfRule type="cellIs" dxfId="11" priority="33" operator="equal">
      <formula>0</formula>
    </cfRule>
    <cfRule type="cellIs" dxfId="10" priority="34" operator="greaterThanOrEqual">
      <formula>10</formula>
    </cfRule>
  </conditionalFormatting>
  <conditionalFormatting sqref="H66:I66">
    <cfRule type="cellIs" dxfId="9" priority="35" operator="equal">
      <formula>0</formula>
    </cfRule>
    <cfRule type="cellIs" dxfId="8" priority="36" operator="greaterThanOrEqual">
      <formula>10</formula>
    </cfRule>
  </conditionalFormatting>
  <conditionalFormatting sqref="H73:I79">
    <cfRule type="cellIs" dxfId="7" priority="37" operator="equal">
      <formula>0</formula>
    </cfRule>
    <cfRule type="cellIs" dxfId="6" priority="38" operator="greaterThanOrEqual">
      <formula>10</formula>
    </cfRule>
  </conditionalFormatting>
  <conditionalFormatting sqref="H83:I83">
    <cfRule type="cellIs" dxfId="5" priority="39" operator="equal">
      <formula>0</formula>
    </cfRule>
    <cfRule type="cellIs" dxfId="4" priority="40" operator="greaterThanOrEqual">
      <formula>10</formula>
    </cfRule>
  </conditionalFormatting>
  <conditionalFormatting sqref="H86:I86">
    <cfRule type="cellIs" dxfId="3" priority="41" operator="equal">
      <formula>0</formula>
    </cfRule>
    <cfRule type="cellIs" dxfId="2" priority="42" operator="greaterThanOrEqual">
      <formula>10</formula>
    </cfRule>
  </conditionalFormatting>
  <conditionalFormatting sqref="I94">
    <cfRule type="cellIs" dxfId="1" priority="43" operator="equal">
      <formula>0</formula>
    </cfRule>
    <cfRule type="cellIs" dxfId="0" priority="44" operator="greaterThanOrEqual">
      <formula>10</formula>
    </cfRule>
  </conditionalFormatting>
  <pageMargins left="0.7" right="0.7" top="0.75" bottom="0.75" header="0" footer="0"/>
  <pageSetup paperSize="9" orientation="portrait"/>
  <headerFooter>
    <oddFooter>&amp;C_x000D_#000000 Mott MacDonald Restricted</oddFooter>
  </headerFooter>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README</vt:lpstr>
      <vt:lpstr>Quick Guide</vt:lpstr>
      <vt:lpstr>Target Setting Tool</vt:lpstr>
      <vt:lpstr>Calculations</vt:lpstr>
      <vt:lpstr>Database</vt:lpstr>
      <vt:lpstr>Lists</vt:lpstr>
      <vt:lpstr>DataArrange</vt:lpstr>
      <vt:lpstr>sector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frangel@wwfmex.org</dc:creator>
  <cp:lastModifiedBy>Alice Tegami</cp:lastModifiedBy>
  <dcterms:created xsi:type="dcterms:W3CDTF">2018-05-29T20:19:30Z</dcterms:created>
  <dcterms:modified xsi:type="dcterms:W3CDTF">2025-09-04T13:10:39Z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0x0101007BD61AFCC8A643B8924AB3F7EE18260102001AFBFDA928232C4B8164AE9178DA34E9</vt:lpwstr>
  </property>
  <property fmtid="{D5CDD505-2E9C-101B-9397-08002B2CF9AE}" pid="3" name="_dlc_DocIdItemGuid">
    <vt:lpwstr>4ef4abae-6356-4ccb-a048-f647bddda016</vt:lpwstr>
  </property>
  <property fmtid="{D5CDD505-2E9C-101B-9397-08002B2CF9AE}" pid="4" name="MSIP_Label_f49efa9f-42fe-4312-9503-c89a219c0830_Enabled">
    <vt:lpwstr>true</vt:lpwstr>
  </property>
  <property fmtid="{D5CDD505-2E9C-101B-9397-08002B2CF9AE}" pid="5" name="MSIP_Label_f49efa9f-42fe-4312-9503-c89a219c0830_SetDate">
    <vt:lpwstr>2025-01-23T10:59:32Z</vt:lpwstr>
  </property>
  <property fmtid="{D5CDD505-2E9C-101B-9397-08002B2CF9AE}" pid="6" name="MSIP_Label_f49efa9f-42fe-4312-9503-c89a219c0830_Method">
    <vt:lpwstr>Standard</vt:lpwstr>
  </property>
  <property fmtid="{D5CDD505-2E9C-101B-9397-08002B2CF9AE}" pid="7" name="MSIP_Label_f49efa9f-42fe-4312-9503-c89a219c0830_Name">
    <vt:lpwstr>MM RESTRICTED</vt:lpwstr>
  </property>
  <property fmtid="{D5CDD505-2E9C-101B-9397-08002B2CF9AE}" pid="8" name="MSIP_Label_f49efa9f-42fe-4312-9503-c89a219c0830_SiteId">
    <vt:lpwstr>a2bed0c4-5957-4f73-b0c2-a811407590fb</vt:lpwstr>
  </property>
  <property fmtid="{D5CDD505-2E9C-101B-9397-08002B2CF9AE}" pid="9" name="MSIP_Label_f49efa9f-42fe-4312-9503-c89a219c0830_ActionId">
    <vt:lpwstr>c7e2f5f5-2967-412f-9afb-9a8c1e33b879</vt:lpwstr>
  </property>
  <property fmtid="{D5CDD505-2E9C-101B-9397-08002B2CF9AE}" pid="10" name="MSIP_Label_f49efa9f-42fe-4312-9503-c89a219c0830_ContentBits">
    <vt:lpwstr>2</vt:lpwstr>
  </property>
  <property fmtid="{D5CDD505-2E9C-101B-9397-08002B2CF9AE}" pid="11" name="TaxKeyword">
    <vt:lpwstr/>
  </property>
</Properties>
</file>